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500" yWindow="6330" windowWidth="18195" windowHeight="8505" tabRatio="787"/>
  </bookViews>
  <sheets>
    <sheet name="Instruções de Preenchimento" sheetId="8" r:id="rId1"/>
    <sheet name="Resumo do Orçamento" sheetId="1" r:id="rId2"/>
    <sheet name="Orçamento Sintético" sheetId="2" r:id="rId3"/>
    <sheet name="Orçamento Analítico" sheetId="3" r:id="rId4"/>
    <sheet name="Insumos e Serviços" sheetId="4" r:id="rId5"/>
    <sheet name="Composição de BDI" sheetId="5" r:id="rId6"/>
    <sheet name="Composição de Encargos Sociais" sheetId="6" r:id="rId7"/>
  </sheets>
  <definedNames>
    <definedName name="_xlnm._FilterDatabase" localSheetId="1" hidden="1">'Resumo do Orçamento'!$A$18:$D$21</definedName>
    <definedName name="_xlnm.Print_Area" localSheetId="0">'Instruções de Preenchimento'!$A$1:$B$27</definedName>
    <definedName name="_xlnm.Print_Area" localSheetId="4">'Insumos e Serviços'!$A$1:$F$13</definedName>
    <definedName name="_xlnm.Print_Area" localSheetId="3">'Orçamento Analítico'!$A$1:$H$21</definedName>
    <definedName name="_xlnm.Print_Area" localSheetId="2">'Orçamento Sintético'!$A$1:$H$19</definedName>
    <definedName name="_xlnm.Print_Area" localSheetId="1">'Resumo do Orçamento'!$A$1:$D$21</definedName>
    <definedName name="_xlnm.Print_Titles" localSheetId="5">'Composição de BDI'!$1:$8</definedName>
    <definedName name="_xlnm.Print_Titles" localSheetId="4">'Insumos e Serviços'!$1:$8</definedName>
    <definedName name="_xlnm.Print_Titles" localSheetId="3">'Orçamento Analítico'!$1:$8</definedName>
    <definedName name="_xlnm.Print_Titles" localSheetId="2">'Orçamento Sintético'!$1:$8</definedName>
  </definedNames>
  <calcPr calcId="101716" fullCalcOnLoad="1"/>
</workbook>
</file>

<file path=xl/calcChain.xml><?xml version="1.0" encoding="utf-8"?>
<calcChain xmlns="http://schemas.openxmlformats.org/spreadsheetml/2006/main">
  <c r="A1" i="4"/>
  <c r="A2"/>
  <c r="A3"/>
  <c r="A4"/>
  <c r="A5"/>
  <c r="A6"/>
  <c r="G19" i="3"/>
  <c r="H19"/>
  <c r="E19"/>
  <c r="D19"/>
  <c r="C19"/>
  <c r="A19"/>
  <c r="E6" i="4"/>
  <c r="E4"/>
  <c r="E2"/>
  <c r="C6"/>
  <c r="C4"/>
  <c r="A2" i="3"/>
  <c r="A6"/>
  <c r="A5"/>
  <c r="A4"/>
  <c r="A3"/>
  <c r="A6" i="1"/>
  <c r="A5"/>
  <c r="A4"/>
  <c r="A3"/>
  <c r="A2"/>
  <c r="D6" i="6"/>
  <c r="D5"/>
  <c r="D4"/>
  <c r="D3"/>
  <c r="D2"/>
  <c r="D1"/>
  <c r="C6"/>
  <c r="C5"/>
  <c r="C4"/>
  <c r="C3"/>
  <c r="C2"/>
  <c r="C1"/>
  <c r="A6"/>
  <c r="A5"/>
  <c r="A4"/>
  <c r="A3"/>
  <c r="A2"/>
  <c r="A1"/>
  <c r="D6" i="5"/>
  <c r="D5"/>
  <c r="D4"/>
  <c r="D3"/>
  <c r="D2"/>
  <c r="D1"/>
  <c r="C6"/>
  <c r="C5"/>
  <c r="C4"/>
  <c r="C3"/>
  <c r="C2"/>
  <c r="C1"/>
  <c r="A6"/>
  <c r="A5"/>
  <c r="A4"/>
  <c r="A3"/>
  <c r="A2"/>
  <c r="A1"/>
  <c r="E5" i="4"/>
  <c r="E3"/>
  <c r="E1"/>
  <c r="D2"/>
  <c r="D1"/>
  <c r="C5"/>
  <c r="C3"/>
  <c r="C2"/>
  <c r="C1"/>
  <c r="E6" i="3"/>
  <c r="E5"/>
  <c r="E4"/>
  <c r="E3"/>
  <c r="E2"/>
  <c r="E1"/>
  <c r="D2"/>
  <c r="D1"/>
  <c r="C6"/>
  <c r="C5"/>
  <c r="C4"/>
  <c r="C3"/>
  <c r="C2"/>
  <c r="C1"/>
  <c r="A1"/>
  <c r="B6" i="1"/>
  <c r="B5"/>
  <c r="B1"/>
  <c r="B2"/>
  <c r="C6"/>
  <c r="C5"/>
  <c r="C4"/>
  <c r="C3"/>
  <c r="C2"/>
  <c r="C1"/>
  <c r="B4"/>
  <c r="B3"/>
  <c r="A1"/>
  <c r="D40" i="6"/>
  <c r="D38"/>
  <c r="D31"/>
  <c r="D19"/>
  <c r="D41"/>
  <c r="D18" i="5"/>
  <c r="D23"/>
  <c r="D10"/>
  <c r="E11" i="3"/>
  <c r="B17" i="2"/>
  <c r="D17" i="3"/>
  <c r="D11"/>
  <c r="C17"/>
  <c r="C11"/>
  <c r="B17"/>
  <c r="B11"/>
  <c r="E17"/>
  <c r="D42" i="6"/>
  <c r="D44"/>
  <c r="E18" i="3"/>
  <c r="A20"/>
  <c r="A21"/>
  <c r="D18"/>
  <c r="E12"/>
  <c r="G20"/>
  <c r="H20"/>
  <c r="C18"/>
  <c r="D12"/>
  <c r="E20"/>
  <c r="A18"/>
  <c r="C12"/>
  <c r="D20"/>
  <c r="A12"/>
  <c r="G21"/>
  <c r="H21"/>
  <c r="C20"/>
  <c r="D21"/>
  <c r="G18"/>
  <c r="H18"/>
  <c r="C21"/>
  <c r="G12"/>
  <c r="H12"/>
  <c r="H11"/>
  <c r="E21"/>
  <c r="E18" i="2"/>
  <c r="C13" i="1"/>
  <c r="H17" i="3"/>
  <c r="G11" i="2"/>
  <c r="H11"/>
  <c r="G15"/>
  <c r="H15"/>
  <c r="H14"/>
  <c r="H13"/>
  <c r="H12"/>
  <c r="H10"/>
  <c r="H9"/>
  <c r="G17"/>
  <c r="D9" i="1"/>
  <c r="D10"/>
  <c r="G18" i="2"/>
  <c r="G19"/>
  <c r="D12" i="1"/>
  <c r="D13"/>
  <c r="D14"/>
  <c r="D19"/>
  <c r="C9"/>
  <c r="C10"/>
  <c r="D21"/>
  <c r="C20"/>
  <c r="C19"/>
</calcChain>
</file>

<file path=xl/sharedStrings.xml><?xml version="1.0" encoding="utf-8"?>
<sst xmlns="http://schemas.openxmlformats.org/spreadsheetml/2006/main" count="275" uniqueCount="195">
  <si>
    <t>Planilha Orçamentária Resumida</t>
  </si>
  <si>
    <t>Item</t>
  </si>
  <si>
    <t>Descrição</t>
  </si>
  <si>
    <t>Peso (%)</t>
  </si>
  <si>
    <t xml:space="preserve"> 01 </t>
  </si>
  <si>
    <t>SERVIÇOS TÉCNICO-PROFISSIONAIS</t>
  </si>
  <si>
    <t>INSTALAÇÕES ELÉTRICAS E ELETRÔNICAS</t>
  </si>
  <si>
    <t>Total sem BDI</t>
  </si>
  <si>
    <t>Total do BDI</t>
  </si>
  <si>
    <t>Total Geral</t>
  </si>
  <si>
    <t>Data:</t>
  </si>
  <si>
    <t>Planilha Orçamentária Sintética</t>
  </si>
  <si>
    <t>Código</t>
  </si>
  <si>
    <t>Banco</t>
  </si>
  <si>
    <t>Und</t>
  </si>
  <si>
    <t>Quant.</t>
  </si>
  <si>
    <t>Próprio</t>
  </si>
  <si>
    <t xml:space="preserve"> 01.08 </t>
  </si>
  <si>
    <t>TAXAS E EMOLUMENTOS</t>
  </si>
  <si>
    <t xml:space="preserve"> 01.08.1 </t>
  </si>
  <si>
    <t>INSTALAÇÕES ELÉTRICAS</t>
  </si>
  <si>
    <t>Material</t>
  </si>
  <si>
    <t>Mão de Obra</t>
  </si>
  <si>
    <t>Planilha Orçamentária Analítica</t>
  </si>
  <si>
    <t xml:space="preserve"> CM0645 </t>
  </si>
  <si>
    <t>Insumos e Serviços</t>
  </si>
  <si>
    <t>Classificação</t>
  </si>
  <si>
    <t>SINAPI</t>
  </si>
  <si>
    <t>Insumo</t>
  </si>
  <si>
    <t>Composição</t>
  </si>
  <si>
    <t>H</t>
  </si>
  <si>
    <t>Anotação de Resposanbilidade Técnica (Faixa 3 - Tabela A - CONFEA)</t>
  </si>
  <si>
    <t>vb</t>
  </si>
  <si>
    <t>Composição de BDI</t>
  </si>
  <si>
    <t>Discriminação</t>
  </si>
  <si>
    <t>%</t>
  </si>
  <si>
    <t>Grupo A</t>
  </si>
  <si>
    <t>% em relação ao custo direto CD</t>
  </si>
  <si>
    <t>A1</t>
  </si>
  <si>
    <t>Despesas Indiretas</t>
  </si>
  <si>
    <t>a1</t>
  </si>
  <si>
    <t>Administração Central</t>
  </si>
  <si>
    <t>a2</t>
  </si>
  <si>
    <t>Seguro + garantia</t>
  </si>
  <si>
    <t>a3</t>
  </si>
  <si>
    <t>Risco</t>
  </si>
  <si>
    <t>a4</t>
  </si>
  <si>
    <t>Despesa Financeira</t>
  </si>
  <si>
    <t>a5</t>
  </si>
  <si>
    <t>Lucro</t>
  </si>
  <si>
    <t>Grupo B</t>
  </si>
  <si>
    <t>% em relação ao valor total VT</t>
  </si>
  <si>
    <t>B1</t>
  </si>
  <si>
    <t>Tributos</t>
  </si>
  <si>
    <t>Pis</t>
  </si>
  <si>
    <t>Cofins</t>
  </si>
  <si>
    <t>BDI</t>
  </si>
  <si>
    <t>BDI = [(((1+(a1+a2+a3))*(1+a4)*(1+a5)))/(1-B1)-1]</t>
  </si>
  <si>
    <t>GRUPO A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</si>
  <si>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</si>
  <si>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</si>
  <si>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</si>
  <si>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</si>
  <si>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</si>
  <si>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</si>
  <si>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</si>
  <si>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</si>
  <si>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</si>
  <si>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</si>
  <si>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</si>
  <si>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</si>
  <si>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Trabalho</t>
  </si>
  <si>
    <t>A8</t>
  </si>
  <si>
    <t>Fundo de Garantia por Tempo de Serviços</t>
  </si>
  <si>
    <t>A9</t>
  </si>
  <si>
    <t>SECONCI</t>
  </si>
  <si>
    <t>A</t>
  </si>
  <si>
    <t xml:space="preserve"> Total dos Encargos Sociais Básicos</t>
  </si>
  <si>
    <t>GRUPO B</t>
  </si>
  <si>
    <t>Repouso Semanal Remunerado</t>
  </si>
  <si>
    <t>B2</t>
  </si>
  <si>
    <t>Feriados</t>
  </si>
  <si>
    <t>B3</t>
  </si>
  <si>
    <t>Auxílio-enfermidade</t>
  </si>
  <si>
    <t>B4</t>
  </si>
  <si>
    <t>13º Salário</t>
  </si>
  <si>
    <t>B5</t>
  </si>
  <si>
    <t>Licença-paternidade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</si>
  <si>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</si>
  <si>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</si>
  <si>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</si>
  <si>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</si>
  <si>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</si>
  <si>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</si>
  <si>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</si>
  <si>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</si>
  <si>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</si>
  <si>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</si>
  <si>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</si>
  <si>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Total de Encargos Sociais que recebem incidências de A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</si>
  <si>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</si>
  <si>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</si>
  <si>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</si>
  <si>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</si>
  <si>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</si>
  <si>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</si>
  <si>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</si>
  <si>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</si>
  <si>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</si>
  <si>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</si>
  <si>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</si>
  <si>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</si>
  <si>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</si>
  <si>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</si>
  <si>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A sobre B</t>
  </si>
  <si>
    <t>D2</t>
  </si>
  <si>
    <t>Reincidência do FGTS sobre API e Grupo A sobre APT</t>
  </si>
  <si>
    <t xml:space="preserve">D </t>
  </si>
  <si>
    <t>Total das Taxas incidências e reincidências</t>
  </si>
  <si>
    <t>Total das taxas incidências e reincidências</t>
  </si>
  <si>
    <t>Instruções de Preenchimento do Modelo de Proposta</t>
  </si>
  <si>
    <t>CONSIDERAÇÕES GERAIS</t>
  </si>
  <si>
    <r>
      <rPr>
        <sz val="8"/>
        <rFont val="Arial"/>
        <family val="2"/>
        <charset val="1"/>
      </rPr>
      <t xml:space="preserve">O cabeçalho deverá ser preenchido somente na </t>
    </r>
    <r>
      <rPr>
        <b/>
        <sz val="8"/>
        <color indexed="45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, pois será repetido automaticamente nas demais planilhas. Para isso, o mouse deverá ser posicionado sobre a célula que contem a informação, e posteriormente pressionado F2</t>
    </r>
  </si>
  <si>
    <t>Sugerimos a seguinte sequência de preenchimento de planilhas:</t>
  </si>
  <si>
    <t>2.1</t>
  </si>
  <si>
    <r>
      <rPr>
        <sz val="8"/>
        <rFont val="Arial"/>
        <family val="2"/>
        <charset val="1"/>
      </rPr>
      <t xml:space="preserve">Valide os valores constantes na </t>
    </r>
    <r>
      <rPr>
        <b/>
        <sz val="8"/>
        <rFont val="Arial"/>
        <family val="2"/>
        <charset val="1"/>
      </rPr>
      <t>Planilha de Insumos</t>
    </r>
    <r>
      <rPr>
        <sz val="8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e Serviços</t>
    </r>
    <r>
      <rPr>
        <sz val="8"/>
        <rFont val="Arial"/>
        <family val="2"/>
        <charset val="1"/>
      </rPr>
      <t>, observando as orientações contidas no edital no tocante aos valores máximos.</t>
    </r>
  </si>
  <si>
    <t>2.2</t>
  </si>
  <si>
    <r>
      <rPr>
        <sz val="8"/>
        <rFont val="Arial"/>
        <family val="2"/>
        <charset val="1"/>
      </rPr>
      <t xml:space="preserve">Valide os coeficientes de participação dos insumos, constantes na </t>
    </r>
    <r>
      <rPr>
        <b/>
        <sz val="8"/>
        <rFont val="Arial"/>
        <family val="2"/>
        <charset val="1"/>
      </rPr>
      <t>Planilha de Orçamento Analítico</t>
    </r>
    <r>
      <rPr>
        <sz val="8"/>
        <rFont val="Arial"/>
        <family val="2"/>
        <charset val="1"/>
      </rPr>
      <t>.</t>
    </r>
  </si>
  <si>
    <t>2.3</t>
  </si>
  <si>
    <r>
      <rPr>
        <sz val="8"/>
        <rFont val="Arial"/>
        <family val="2"/>
        <charset val="1"/>
      </rPr>
      <t xml:space="preserve">Preencha os coeficientes relativo à cada item da </t>
    </r>
    <r>
      <rPr>
        <b/>
        <sz val="8"/>
        <rFont val="Arial"/>
        <family val="2"/>
        <charset val="1"/>
      </rPr>
      <t xml:space="preserve">Planilha de Composição do BDI, </t>
    </r>
    <r>
      <rPr>
        <sz val="8"/>
        <rFont val="Arial"/>
        <family val="2"/>
        <charset val="1"/>
      </rPr>
      <t>realizando os ajustes que julgar necessário, observando as orientações sobre esta planilha, que estão descritas abaixo;</t>
    </r>
  </si>
  <si>
    <t>2.4</t>
  </si>
  <si>
    <t>2.5</t>
  </si>
  <si>
    <r>
      <rPr>
        <sz val="8"/>
        <rFont val="Arial"/>
        <family val="2"/>
        <charset val="1"/>
      </rPr>
      <t xml:space="preserve">Neste momento o valor final da proposta já será conhecido. Preencha a </t>
    </r>
    <r>
      <rPr>
        <b/>
        <sz val="8"/>
        <rFont val="Arial"/>
        <family val="2"/>
        <charset val="1"/>
      </rPr>
      <t>Planilha de Composição de Encargos Sociais</t>
    </r>
    <r>
      <rPr>
        <sz val="8"/>
        <rFont val="Arial"/>
        <family val="2"/>
        <charset val="1"/>
      </rPr>
      <t xml:space="preserve"> com os percentuais de cada item que a compoe.</t>
    </r>
  </si>
  <si>
    <t>SOBRE A PLANILHA DE ORÇAMENTO SINTÉTICO</t>
  </si>
  <si>
    <r>
      <rPr>
        <sz val="8"/>
        <rFont val="Arial"/>
        <family val="2"/>
        <charset val="1"/>
      </rPr>
      <t xml:space="preserve">A Planilha Orçamentária </t>
    </r>
    <r>
      <rPr>
        <b/>
        <u/>
        <sz val="8"/>
        <color indexed="45"/>
        <rFont val="Arial"/>
        <family val="2"/>
        <charset val="1"/>
      </rPr>
      <t>não</t>
    </r>
    <r>
      <rPr>
        <sz val="8"/>
        <rFont val="Arial"/>
        <family val="2"/>
        <charset val="1"/>
      </rPr>
      <t xml:space="preserve"> poderá sofrer alterações em sua estrutura (adição ou subtração de serviços, ou mesmo alteração na quantidade dos itens);</t>
    </r>
  </si>
  <si>
    <r>
      <rPr>
        <sz val="8"/>
        <rFont val="Arial"/>
        <family val="2"/>
        <charset val="1"/>
      </rPr>
      <t xml:space="preserve">Os preços unitários desta planilha estão vinculados, por dependência, às demais planilhas (Orçamento Analítico, Insumos e Serviços). Desta forma </t>
    </r>
    <r>
      <rPr>
        <b/>
        <u/>
        <sz val="8"/>
        <color indexed="45"/>
        <rFont val="Arial"/>
        <family val="2"/>
        <charset val="1"/>
      </rPr>
      <t>NENHUM</t>
    </r>
    <r>
      <rPr>
        <sz val="8"/>
        <rFont val="Arial"/>
        <family val="2"/>
        <charset val="1"/>
      </rPr>
      <t xml:space="preserve"> valor unitário deverá ser preenchido diretamente nesta planilha;</t>
    </r>
  </si>
  <si>
    <t>SOBRE A PLANILHA DE ORÇAMENTO ANALÍTICO</t>
  </si>
  <si>
    <r>
      <rPr>
        <sz val="8"/>
        <rFont val="Arial"/>
        <family val="2"/>
        <charset val="1"/>
      </rPr>
      <t xml:space="preserve">Esta planilha é referencial, portanto os </t>
    </r>
    <r>
      <rPr>
        <b/>
        <sz val="8"/>
        <rFont val="Arial"/>
        <family val="2"/>
        <charset val="1"/>
      </rPr>
      <t xml:space="preserve">coeficientes </t>
    </r>
    <r>
      <rPr>
        <sz val="8"/>
        <rFont val="Arial"/>
        <family val="2"/>
        <charset val="1"/>
      </rPr>
      <t>de participação dos insumos poderão sofrer alterações;</t>
    </r>
  </si>
  <si>
    <t>Esta planilha contem vínculos. Tornando-se dependente dos preços, descrições e unidades constantes tanto na Planilha de Insumos e Serviços quanto na Planilha de Orçamento Sintético;</t>
  </si>
  <si>
    <t>Os valores unitários de serviços compostos nesta planilha, são transportados automaticamente para a Planilha de Orçamento Sintético;</t>
  </si>
  <si>
    <t>SOBRE A PLANILHA DE INSUMOS E SERVIÇOS</t>
  </si>
  <si>
    <t>Esta planilha constitui a base para estruturação dos preços unitários e totais.</t>
  </si>
  <si>
    <t>Valide os valores constantes nesta planilha, observando as orientações contidas no edital no tocante aos valores máximos.</t>
  </si>
  <si>
    <r>
      <rPr>
        <sz val="8"/>
        <rFont val="Arial"/>
        <family val="2"/>
        <charset val="1"/>
      </rPr>
      <t>Os valores unitários deverão ser preenchidos com</t>
    </r>
    <r>
      <rPr>
        <b/>
        <u/>
        <sz val="8"/>
        <color indexed="45"/>
        <rFont val="Arial"/>
        <family val="2"/>
        <charset val="1"/>
      </rPr>
      <t xml:space="preserve"> no máximo duas casas decimais</t>
    </r>
    <r>
      <rPr>
        <sz val="8"/>
        <rFont val="Arial"/>
        <family val="2"/>
        <charset val="1"/>
      </rPr>
      <t>. Caso opte por aplicar um percentual lde desconto, certifique-se de utilizar fórmula de arredondamento ou truncamento respeitando este limite.</t>
    </r>
  </si>
  <si>
    <t>D</t>
  </si>
  <si>
    <t>SOBRE A PLANILHA DE COMPOSIÇÃO DE BDI</t>
  </si>
  <si>
    <t>Os itens constantes nesta planilha foram adotados por este Órgão com base no decreto 7.983 de 8 de abril de 2013. Os percentuais são referenciais e foram baseados no Acórdão TCU 2622/2013-Plenário. É de responsabilidade da licitante o preenchimento dos percetuais desta planilha, em conformidade com sua realidade;</t>
  </si>
  <si>
    <t>O percentual aplicável do ISS está vinculado ao percentual de mão de obra informado na Planilha de Composição de Custo Total, e será automaticamente ajustado quando executado a orientação contida em 2.4;</t>
  </si>
  <si>
    <t>O valor final da composição do BDI está vinculado, por precedência, à Planilha de Orçamento Sintético.</t>
  </si>
  <si>
    <t>E</t>
  </si>
  <si>
    <t>SOBRE A PLANILHA DE COMPOSIÇÃO DE ENCARGOS SOCIAIS</t>
  </si>
  <si>
    <t>Esta planilha é meramente demonstrativa (não influi sobre o valor final do orçamento).</t>
  </si>
  <si>
    <t>F</t>
  </si>
  <si>
    <t>P. Execução:</t>
  </si>
  <si>
    <t>Licitação:</t>
  </si>
  <si>
    <t>P. Validade:</t>
  </si>
  <si>
    <t>Razão Social:</t>
  </si>
  <si>
    <t>Telefone:</t>
  </si>
  <si>
    <t>P. Garantia:</t>
  </si>
  <si>
    <t>CNPJ:</t>
  </si>
  <si>
    <t>E-mail:</t>
  </si>
  <si>
    <t>G</t>
  </si>
  <si>
    <t>V. Total (R$)</t>
  </si>
  <si>
    <t>V. Unit. (R$)</t>
  </si>
  <si>
    <r>
      <t xml:space="preserve">Objeto: </t>
    </r>
    <r>
      <rPr>
        <sz val="8"/>
        <color indexed="55"/>
        <rFont val="Arial"/>
        <family val="2"/>
        <charset val="1"/>
      </rPr>
      <t>Manutenção preventiva e corretiva de Nobreaks</t>
    </r>
  </si>
  <si>
    <r>
      <t>Local:</t>
    </r>
    <r>
      <rPr>
        <sz val="8"/>
        <color indexed="55"/>
        <rFont val="Arial"/>
        <family val="2"/>
        <charset val="1"/>
      </rPr>
      <t xml:space="preserve"> Diversas Localidades do DF</t>
    </r>
  </si>
  <si>
    <t>SERVIÇOS TÉCNICO - PROFISSIONAIS</t>
  </si>
  <si>
    <t xml:space="preserve"> MPDFT0009 </t>
  </si>
  <si>
    <t>Registro do contrato junto ao conselho de classe (ART)</t>
  </si>
  <si>
    <t xml:space="preserve"> 06</t>
  </si>
  <si>
    <t xml:space="preserve"> 06.01 </t>
  </si>
  <si>
    <t xml:space="preserve"> 06.01.01 </t>
  </si>
  <si>
    <t xml:space="preserve"> 06.01.01.01 </t>
  </si>
  <si>
    <t>Geração de Emergência</t>
  </si>
  <si>
    <t>Serviço de manutenção preventiva e corretiva dos sistemas ininterruptos de energia (UPS), em edifícios do MPDFT</t>
  </si>
  <si>
    <t xml:space="preserve"> MPDFT1185 </t>
  </si>
  <si>
    <t>mês</t>
  </si>
  <si>
    <t xml:space="preserve"> 88266 </t>
  </si>
  <si>
    <t xml:space="preserve"> 88250 </t>
  </si>
  <si>
    <t xml:space="preserve"> 91677 </t>
  </si>
  <si>
    <t>ENGENHEIRO ELETRICISTA COM ENCARGOS COMPLEMENTARES</t>
  </si>
  <si>
    <t>ELETROTÉCNICO COM ENCARGOS COMPLEMENTARES</t>
  </si>
  <si>
    <t>AUXILIAR DE MECÂNICO COM ENCARGOS COMPLEMENTARES</t>
  </si>
  <si>
    <t xml:space="preserve"> CM1815 </t>
  </si>
  <si>
    <t>Insumos diversos para manutenção</t>
  </si>
  <si>
    <t>ISS</t>
  </si>
  <si>
    <t>Composição de Encargos Sociais - Horista não desonerado</t>
  </si>
  <si>
    <t>CONSOLIDAÇÃO DAS PLANILHAS DE CUSTOS E FORMAÇÃO DE PREÇO</t>
  </si>
  <si>
    <t>Valor</t>
  </si>
  <si>
    <t>SERVIÇOS MENSAIS</t>
  </si>
  <si>
    <t>Valor total do Contrato</t>
  </si>
  <si>
    <r>
      <t xml:space="preserve">Preencha o percentual referente à mão-de-obra na célula </t>
    </r>
    <r>
      <rPr>
        <b/>
        <sz val="8"/>
        <color indexed="45"/>
        <rFont val="Arial"/>
        <family val="2"/>
        <charset val="1"/>
      </rPr>
      <t xml:space="preserve">B18 </t>
    </r>
    <r>
      <rPr>
        <sz val="8"/>
        <rFont val="Arial"/>
        <family val="2"/>
        <charset val="1"/>
      </rPr>
      <t xml:space="preserve">da </t>
    </r>
    <r>
      <rPr>
        <b/>
        <sz val="8"/>
        <rFont val="Arial"/>
        <family val="2"/>
        <charset val="1"/>
      </rPr>
      <t>Planilha de Orçamento Sintético</t>
    </r>
    <r>
      <rPr>
        <sz val="8"/>
        <rFont val="Arial"/>
        <family val="2"/>
        <charset val="1"/>
      </rPr>
      <t>;</t>
    </r>
  </si>
  <si>
    <t>D3</t>
  </si>
  <si>
    <t>E1</t>
  </si>
  <si>
    <t>PEÇAS E ACESSÓRIOS SOB DEMANDA (Conforme item 3.1.2 - Capítulo IX - Edital de Licitação)</t>
  </si>
</sst>
</file>

<file path=xl/styles.xml><?xml version="1.0" encoding="utf-8"?>
<styleSheet xmlns="http://schemas.openxmlformats.org/spreadsheetml/2006/main">
  <numFmts count="6">
    <numFmt numFmtId="164" formatCode="d/m/yyyy"/>
    <numFmt numFmtId="165" formatCode="#,##0.00\ %"/>
    <numFmt numFmtId="166" formatCode="_-* #,##0.00_-;\-* #,##0.00_-;_-* \-??_-;_-@_-"/>
    <numFmt numFmtId="167" formatCode="#,##0.0000000"/>
    <numFmt numFmtId="168" formatCode="#,##0.00_ ;\-#,##0.00\ "/>
    <numFmt numFmtId="169" formatCode="#,##0.0000"/>
  </numFmts>
  <fonts count="30">
    <font>
      <sz val="10"/>
      <name val="Arial"/>
      <family val="2"/>
      <charset val="1"/>
    </font>
    <font>
      <sz val="11"/>
      <name val="Arial"/>
      <family val="1"/>
      <charset val="1"/>
    </font>
    <font>
      <sz val="10"/>
      <name val="Tahoma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10"/>
      <name val="Arial"/>
      <family val="1"/>
      <charset val="1"/>
    </font>
    <font>
      <b/>
      <sz val="8"/>
      <color indexed="55"/>
      <name val="Arial"/>
      <family val="1"/>
      <charset val="1"/>
    </font>
    <font>
      <sz val="8"/>
      <name val="Arial"/>
      <family val="1"/>
      <charset val="1"/>
    </font>
    <font>
      <b/>
      <sz val="8"/>
      <name val="Arial"/>
      <family val="1"/>
      <charset val="1"/>
    </font>
    <font>
      <sz val="10"/>
      <name val="Arial"/>
      <family val="1"/>
      <charset val="1"/>
    </font>
    <font>
      <b/>
      <sz val="11"/>
      <name val="Arial"/>
      <family val="2"/>
      <charset val="1"/>
    </font>
    <font>
      <sz val="8"/>
      <color indexed="55"/>
      <name val="Arial"/>
      <family val="1"/>
      <charset val="1"/>
    </font>
    <font>
      <sz val="8"/>
      <color indexed="55"/>
      <name val="Arial"/>
      <family val="2"/>
      <charset val="1"/>
    </font>
    <font>
      <b/>
      <sz val="8"/>
      <color indexed="55"/>
      <name val="Arial"/>
      <family val="2"/>
      <charset val="1"/>
    </font>
    <font>
      <b/>
      <sz val="10"/>
      <name val="Arial"/>
      <family val="2"/>
      <charset val="1"/>
    </font>
    <font>
      <b/>
      <sz val="11"/>
      <color indexed="55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10"/>
      <name val="Arial"/>
      <family val="2"/>
    </font>
    <font>
      <sz val="4"/>
      <name val="Arial"/>
      <family val="2"/>
      <charset val="1"/>
    </font>
    <font>
      <b/>
      <sz val="8"/>
      <color indexed="45"/>
      <name val="Arial"/>
      <family val="2"/>
      <charset val="1"/>
    </font>
    <font>
      <b/>
      <u/>
      <sz val="8"/>
      <color indexed="45"/>
      <name val="Arial"/>
      <family val="2"/>
      <charset val="1"/>
    </font>
    <font>
      <b/>
      <sz val="8"/>
      <name val="Arial"/>
      <family val="2"/>
    </font>
    <font>
      <b/>
      <sz val="11"/>
      <name val="Arial"/>
      <family val="2"/>
    </font>
    <font>
      <sz val="8"/>
      <color indexed="55"/>
      <name val="Arial"/>
      <family val="2"/>
    </font>
    <font>
      <b/>
      <sz val="10"/>
      <name val="Arial"/>
      <family val="2"/>
    </font>
    <font>
      <sz val="11"/>
      <name val="Arial"/>
      <family val="2"/>
      <charset val="1"/>
    </font>
    <font>
      <sz val="11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indexed="18"/>
        <bgColor indexed="18"/>
      </patternFill>
    </fill>
    <fill>
      <patternFill patternType="solid">
        <fgColor indexed="37"/>
        <bgColor indexed="38"/>
      </patternFill>
    </fill>
    <fill>
      <patternFill patternType="solid">
        <fgColor indexed="39"/>
        <bgColor indexed="38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14"/>
      </patternFill>
    </fill>
    <fill>
      <patternFill patternType="solid">
        <fgColor indexed="14"/>
        <bgColor indexed="36"/>
      </patternFill>
    </fill>
    <fill>
      <patternFill patternType="solid">
        <fgColor indexed="33"/>
        <bgColor indexed="19"/>
      </patternFill>
    </fill>
    <fill>
      <patternFill patternType="solid">
        <fgColor indexed="19"/>
        <bgColor indexed="33"/>
      </patternFill>
    </fill>
    <fill>
      <patternFill patternType="solid">
        <fgColor indexed="39"/>
        <bgColor indexed="18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38"/>
      </patternFill>
    </fill>
    <fill>
      <patternFill patternType="solid">
        <fgColor indexed="39"/>
        <bgColor indexed="64"/>
      </patternFill>
    </fill>
    <fill>
      <patternFill patternType="solid">
        <fgColor indexed="14"/>
        <bgColor indexed="14"/>
      </patternFill>
    </fill>
  </fills>
  <borders count="25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ck">
        <color indexed="64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Border="0" applyProtection="0"/>
    <xf numFmtId="166" fontId="1" fillId="0" borderId="0" applyBorder="0" applyProtection="0"/>
    <xf numFmtId="0" fontId="2" fillId="0" borderId="0"/>
  </cellStyleXfs>
  <cellXfs count="184">
    <xf numFmtId="0" fontId="0" fillId="0" borderId="0" xfId="0"/>
    <xf numFmtId="0" fontId="0" fillId="0" borderId="0" xfId="0" applyFont="1"/>
    <xf numFmtId="0" fontId="7" fillId="2" borderId="0" xfId="1" applyFont="1" applyFill="1" applyAlignment="1">
      <alignment horizontal="center" vertical="top" wrapText="1"/>
    </xf>
    <xf numFmtId="0" fontId="8" fillId="3" borderId="0" xfId="1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right" vertical="top" wrapText="1"/>
    </xf>
    <xf numFmtId="166" fontId="3" fillId="4" borderId="0" xfId="8" applyFont="1" applyFill="1" applyBorder="1" applyAlignment="1" applyProtection="1">
      <alignment vertical="top" wrapText="1"/>
    </xf>
    <xf numFmtId="166" fontId="3" fillId="4" borderId="0" xfId="8" applyFont="1" applyFill="1" applyBorder="1" applyAlignment="1" applyProtection="1">
      <alignment horizontal="center" vertical="top" wrapText="1"/>
    </xf>
    <xf numFmtId="0" fontId="5" fillId="2" borderId="0" xfId="1" applyFont="1" applyFill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5" borderId="0" xfId="0" applyFont="1" applyFill="1"/>
    <xf numFmtId="0" fontId="4" fillId="6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7" fillId="7" borderId="0" xfId="0" applyFont="1" applyFill="1"/>
    <xf numFmtId="0" fontId="7" fillId="5" borderId="0" xfId="0" applyFont="1" applyFill="1"/>
    <xf numFmtId="0" fontId="7" fillId="8" borderId="0" xfId="0" applyFont="1" applyFill="1"/>
    <xf numFmtId="0" fontId="3" fillId="4" borderId="0" xfId="0" applyFont="1" applyFill="1"/>
    <xf numFmtId="0" fontId="11" fillId="0" borderId="2" xfId="2" applyFont="1" applyBorder="1" applyAlignment="1">
      <alignment horizontal="left" vertical="top" wrapText="1"/>
    </xf>
    <xf numFmtId="0" fontId="11" fillId="0" borderId="2" xfId="2" applyFont="1" applyBorder="1" applyAlignment="1">
      <alignment horizontal="center" vertical="top" wrapText="1"/>
    </xf>
    <xf numFmtId="0" fontId="3" fillId="5" borderId="3" xfId="9" applyFont="1" applyFill="1" applyBorder="1" applyAlignment="1">
      <alignment horizontal="center" vertical="distributed" wrapText="1"/>
    </xf>
    <xf numFmtId="10" fontId="3" fillId="5" borderId="4" xfId="7" applyNumberFormat="1" applyFont="1" applyFill="1" applyBorder="1" applyAlignment="1" applyProtection="1">
      <alignment horizontal="center" vertical="distributed" wrapText="1"/>
    </xf>
    <xf numFmtId="0" fontId="3" fillId="9" borderId="3" xfId="9" applyFont="1" applyFill="1" applyBorder="1" applyAlignment="1">
      <alignment horizontal="center" vertical="distributed" wrapText="1"/>
    </xf>
    <xf numFmtId="10" fontId="3" fillId="9" borderId="4" xfId="7" applyNumberFormat="1" applyFont="1" applyFill="1" applyBorder="1" applyAlignment="1" applyProtection="1">
      <alignment horizontal="center" vertical="distributed" wrapText="1"/>
    </xf>
    <xf numFmtId="0" fontId="7" fillId="0" borderId="5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10" fontId="7" fillId="0" borderId="5" xfId="7" applyNumberFormat="1" applyFont="1" applyBorder="1" applyAlignment="1" applyProtection="1">
      <alignment horizontal="center" vertical="top" wrapText="1"/>
    </xf>
    <xf numFmtId="0" fontId="7" fillId="0" borderId="5" xfId="1" applyFont="1" applyBorder="1" applyAlignment="1">
      <alignment horizontal="left" vertical="top" wrapText="1"/>
    </xf>
    <xf numFmtId="0" fontId="3" fillId="4" borderId="3" xfId="9" applyFont="1" applyFill="1" applyBorder="1" applyAlignment="1">
      <alignment horizontal="center" vertical="distributed" wrapText="1"/>
    </xf>
    <xf numFmtId="10" fontId="3" fillId="4" borderId="4" xfId="7" applyNumberFormat="1" applyFont="1" applyFill="1" applyBorder="1" applyAlignment="1" applyProtection="1">
      <alignment horizontal="center" vertical="distributed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vertical="top"/>
    </xf>
    <xf numFmtId="0" fontId="4" fillId="0" borderId="4" xfId="1" applyFont="1" applyBorder="1" applyAlignment="1">
      <alignment vertical="top"/>
    </xf>
    <xf numFmtId="10" fontId="4" fillId="0" borderId="5" xfId="7" applyNumberFormat="1" applyFont="1" applyBorder="1" applyAlignment="1" applyProtection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3" xfId="1" applyFont="1" applyBorder="1" applyAlignment="1">
      <alignment vertical="top"/>
    </xf>
    <xf numFmtId="0" fontId="3" fillId="0" borderId="4" xfId="1" applyFont="1" applyBorder="1" applyAlignment="1">
      <alignment vertical="top"/>
    </xf>
    <xf numFmtId="10" fontId="3" fillId="0" borderId="5" xfId="7" applyNumberFormat="1" applyFont="1" applyBorder="1" applyAlignment="1" applyProtection="1">
      <alignment horizontal="center" vertical="top" wrapText="1"/>
    </xf>
    <xf numFmtId="0" fontId="5" fillId="4" borderId="5" xfId="1" applyFont="1" applyFill="1" applyBorder="1" applyAlignment="1">
      <alignment horizontal="center" vertical="top" wrapText="1"/>
    </xf>
    <xf numFmtId="0" fontId="5" fillId="10" borderId="5" xfId="1" applyFont="1" applyFill="1" applyBorder="1" applyAlignment="1">
      <alignment horizontal="center" vertical="center" wrapText="1"/>
    </xf>
    <xf numFmtId="0" fontId="19" fillId="0" borderId="6" xfId="6" applyFont="1" applyBorder="1"/>
    <xf numFmtId="0" fontId="19" fillId="0" borderId="7" xfId="6" applyFont="1" applyBorder="1"/>
    <xf numFmtId="0" fontId="3" fillId="5" borderId="8" xfId="6" applyFont="1" applyFill="1" applyBorder="1" applyAlignment="1">
      <alignment horizontal="center"/>
    </xf>
    <xf numFmtId="0" fontId="13" fillId="5" borderId="9" xfId="5" applyFont="1" applyFill="1" applyBorder="1" applyAlignment="1">
      <alignment vertical="distributed" wrapText="1"/>
    </xf>
    <xf numFmtId="0" fontId="4" fillId="0" borderId="10" xfId="6" applyFont="1" applyBorder="1" applyAlignment="1">
      <alignment horizontal="center"/>
    </xf>
    <xf numFmtId="0" fontId="4" fillId="0" borderId="11" xfId="6" applyFont="1" applyBorder="1" applyAlignment="1">
      <alignment horizontal="justify" vertical="distributed" wrapText="1"/>
    </xf>
    <xf numFmtId="0" fontId="3" fillId="5" borderId="10" xfId="6" applyFont="1" applyFill="1" applyBorder="1" applyAlignment="1">
      <alignment horizontal="center"/>
    </xf>
    <xf numFmtId="0" fontId="13" fillId="5" borderId="11" xfId="5" applyFont="1" applyFill="1" applyBorder="1" applyAlignment="1">
      <alignment vertical="distributed" wrapText="1"/>
    </xf>
    <xf numFmtId="0" fontId="6" fillId="5" borderId="5" xfId="1" applyFont="1" applyFill="1" applyBorder="1" applyAlignment="1">
      <alignment horizontal="left" vertical="center" wrapText="1"/>
    </xf>
    <xf numFmtId="0" fontId="18" fillId="0" borderId="0" xfId="0" applyFont="1"/>
    <xf numFmtId="0" fontId="25" fillId="4" borderId="5" xfId="1" applyFont="1" applyFill="1" applyBorder="1" applyAlignment="1">
      <alignment horizontal="center" vertical="top" wrapText="1"/>
    </xf>
    <xf numFmtId="0" fontId="18" fillId="3" borderId="0" xfId="0" applyFont="1" applyFill="1"/>
    <xf numFmtId="0" fontId="17" fillId="0" borderId="0" xfId="0" applyFont="1"/>
    <xf numFmtId="0" fontId="5" fillId="10" borderId="5" xfId="1" applyFont="1" applyFill="1" applyBorder="1" applyAlignment="1">
      <alignment horizontal="center" vertical="top" wrapText="1"/>
    </xf>
    <xf numFmtId="0" fontId="8" fillId="11" borderId="5" xfId="1" applyFont="1" applyFill="1" applyBorder="1" applyAlignment="1">
      <alignment horizontal="left" vertical="center" wrapText="1"/>
    </xf>
    <xf numFmtId="0" fontId="8" fillId="11" borderId="5" xfId="1" applyFont="1" applyFill="1" applyBorder="1" applyAlignment="1">
      <alignment horizontal="center" vertical="center" wrapText="1"/>
    </xf>
    <xf numFmtId="3" fontId="8" fillId="11" borderId="5" xfId="1" applyNumberFormat="1" applyFont="1" applyFill="1" applyBorder="1" applyAlignment="1">
      <alignment horizontal="right" vertical="center" wrapText="1"/>
    </xf>
    <xf numFmtId="4" fontId="8" fillId="11" borderId="5" xfId="1" applyNumberFormat="1" applyFont="1" applyFill="1" applyBorder="1" applyAlignment="1">
      <alignment horizontal="right" vertical="center" wrapText="1"/>
    </xf>
    <xf numFmtId="0" fontId="6" fillId="12" borderId="5" xfId="1" applyFont="1" applyFill="1" applyBorder="1" applyAlignment="1">
      <alignment horizontal="left" vertical="center" wrapText="1"/>
    </xf>
    <xf numFmtId="0" fontId="6" fillId="12" borderId="5" xfId="1" applyFont="1" applyFill="1" applyBorder="1" applyAlignment="1">
      <alignment horizontal="center" vertical="center" wrapText="1"/>
    </xf>
    <xf numFmtId="3" fontId="6" fillId="12" borderId="5" xfId="1" applyNumberFormat="1" applyFont="1" applyFill="1" applyBorder="1" applyAlignment="1">
      <alignment horizontal="right" vertical="center" wrapText="1"/>
    </xf>
    <xf numFmtId="4" fontId="6" fillId="12" borderId="5" xfId="1" applyNumberFormat="1" applyFont="1" applyFill="1" applyBorder="1" applyAlignment="1">
      <alignment horizontal="right" vertical="center" wrapText="1"/>
    </xf>
    <xf numFmtId="0" fontId="11" fillId="0" borderId="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3" fontId="11" fillId="0" borderId="5" xfId="1" applyNumberFormat="1" applyFont="1" applyBorder="1" applyAlignment="1">
      <alignment horizontal="right" vertical="center" wrapText="1"/>
    </xf>
    <xf numFmtId="4" fontId="11" fillId="0" borderId="5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right" vertical="center" wrapText="1"/>
    </xf>
    <xf numFmtId="0" fontId="22" fillId="4" borderId="0" xfId="0" applyFont="1" applyFill="1" applyAlignment="1">
      <alignment horizontal="right" vertical="center"/>
    </xf>
    <xf numFmtId="166" fontId="22" fillId="4" borderId="0" xfId="8" applyFont="1" applyFill="1" applyBorder="1" applyAlignment="1" applyProtection="1">
      <alignment vertical="center" wrapText="1"/>
    </xf>
    <xf numFmtId="165" fontId="6" fillId="5" borderId="5" xfId="1" applyNumberFormat="1" applyFont="1" applyFill="1" applyBorder="1" applyAlignment="1">
      <alignment horizontal="right" vertical="center" wrapText="1"/>
    </xf>
    <xf numFmtId="4" fontId="6" fillId="5" borderId="5" xfId="1" applyNumberFormat="1" applyFont="1" applyFill="1" applyBorder="1" applyAlignment="1">
      <alignment horizontal="right" vertical="center" wrapText="1"/>
    </xf>
    <xf numFmtId="0" fontId="12" fillId="0" borderId="6" xfId="4" applyFont="1" applyBorder="1" applyAlignment="1">
      <alignment horizontal="left" vertical="top"/>
    </xf>
    <xf numFmtId="0" fontId="12" fillId="0" borderId="12" xfId="4" applyFont="1" applyBorder="1" applyAlignment="1">
      <alignment horizontal="left" vertical="top"/>
    </xf>
    <xf numFmtId="0" fontId="13" fillId="0" borderId="13" xfId="4" applyFont="1" applyBorder="1" applyAlignment="1">
      <alignment horizontal="center" vertical="top"/>
    </xf>
    <xf numFmtId="164" fontId="13" fillId="0" borderId="14" xfId="0" applyNumberFormat="1" applyFont="1" applyBorder="1" applyAlignment="1">
      <alignment horizontal="center" vertical="top"/>
    </xf>
    <xf numFmtId="17" fontId="12" fillId="0" borderId="6" xfId="4" applyNumberFormat="1" applyFont="1" applyBorder="1" applyAlignment="1">
      <alignment horizontal="left" vertical="top"/>
    </xf>
    <xf numFmtId="164" fontId="13" fillId="0" borderId="13" xfId="4" applyNumberFormat="1" applyFont="1" applyBorder="1" applyAlignment="1">
      <alignment horizontal="center" vertical="top"/>
    </xf>
    <xf numFmtId="0" fontId="12" fillId="0" borderId="7" xfId="4" applyFont="1" applyBorder="1" applyAlignment="1">
      <alignment horizontal="center" vertical="top"/>
    </xf>
    <xf numFmtId="0" fontId="13" fillId="0" borderId="12" xfId="0" applyFont="1" applyBorder="1" applyAlignment="1">
      <alignment horizontal="justify" vertical="top"/>
    </xf>
    <xf numFmtId="0" fontId="13" fillId="0" borderId="14" xfId="0" applyFont="1" applyBorder="1" applyAlignment="1">
      <alignment horizontal="center" vertical="top"/>
    </xf>
    <xf numFmtId="0" fontId="13" fillId="0" borderId="14" xfId="0" applyFont="1" applyBorder="1" applyAlignment="1">
      <alignment horizontal="justify" vertical="top"/>
    </xf>
    <xf numFmtId="0" fontId="4" fillId="0" borderId="15" xfId="3" applyFont="1" applyBorder="1" applyAlignment="1">
      <alignment horizontal="left" vertical="top"/>
    </xf>
    <xf numFmtId="0" fontId="12" fillId="0" borderId="16" xfId="4" applyFont="1" applyBorder="1" applyAlignment="1">
      <alignment horizontal="left" vertical="top"/>
    </xf>
    <xf numFmtId="0" fontId="4" fillId="0" borderId="6" xfId="3" applyFont="1" applyBorder="1" applyAlignment="1">
      <alignment horizontal="left" vertical="top"/>
    </xf>
    <xf numFmtId="0" fontId="22" fillId="0" borderId="13" xfId="4" applyFont="1" applyBorder="1" applyAlignment="1">
      <alignment horizontal="center" vertical="top"/>
    </xf>
    <xf numFmtId="0" fontId="12" fillId="0" borderId="7" xfId="4" applyFont="1" applyBorder="1" applyAlignment="1">
      <alignment horizontal="justify" vertical="top"/>
    </xf>
    <xf numFmtId="0" fontId="26" fillId="0" borderId="0" xfId="0" applyFont="1"/>
    <xf numFmtId="0" fontId="27" fillId="0" borderId="0" xfId="0" applyFont="1"/>
    <xf numFmtId="4" fontId="4" fillId="0" borderId="7" xfId="0" applyNumberFormat="1" applyFont="1" applyBorder="1" applyAlignment="1">
      <alignment vertical="top"/>
    </xf>
    <xf numFmtId="0" fontId="12" fillId="0" borderId="7" xfId="4" applyFont="1" applyBorder="1" applyAlignment="1">
      <alignment horizontal="left" vertical="top"/>
    </xf>
    <xf numFmtId="0" fontId="24" fillId="0" borderId="6" xfId="4" applyFont="1" applyBorder="1" applyAlignment="1">
      <alignment horizontal="left" vertical="top"/>
    </xf>
    <xf numFmtId="0" fontId="24" fillId="0" borderId="7" xfId="4" applyFont="1" applyBorder="1" applyAlignment="1">
      <alignment horizontal="center" vertical="top"/>
    </xf>
    <xf numFmtId="0" fontId="24" fillId="0" borderId="7" xfId="4" applyFont="1" applyBorder="1" applyAlignment="1">
      <alignment horizontal="left" vertical="top"/>
    </xf>
    <xf numFmtId="0" fontId="28" fillId="0" borderId="14" xfId="0" applyFont="1" applyBorder="1" applyAlignment="1">
      <alignment horizontal="center" vertical="top"/>
    </xf>
    <xf numFmtId="17" fontId="24" fillId="0" borderId="6" xfId="4" applyNumberFormat="1" applyFont="1" applyBorder="1" applyAlignment="1">
      <alignment horizontal="left" vertical="top"/>
    </xf>
    <xf numFmtId="17" fontId="24" fillId="0" borderId="7" xfId="4" applyNumberFormat="1" applyFont="1" applyBorder="1" applyAlignment="1">
      <alignment horizontal="center" vertical="top"/>
    </xf>
    <xf numFmtId="17" fontId="24" fillId="0" borderId="6" xfId="4" applyNumberFormat="1" applyFont="1" applyBorder="1" applyAlignment="1">
      <alignment horizontal="center" vertical="top"/>
    </xf>
    <xf numFmtId="0" fontId="17" fillId="0" borderId="15" xfId="3" applyFont="1" applyBorder="1" applyAlignment="1">
      <alignment horizontal="left" vertical="top"/>
    </xf>
    <xf numFmtId="0" fontId="24" fillId="0" borderId="16" xfId="4" applyFont="1" applyBorder="1" applyAlignment="1">
      <alignment horizontal="left" vertical="top"/>
    </xf>
    <xf numFmtId="0" fontId="16" fillId="0" borderId="0" xfId="0" applyFont="1"/>
    <xf numFmtId="0" fontId="3" fillId="13" borderId="5" xfId="2" applyFont="1" applyFill="1" applyBorder="1" applyAlignment="1">
      <alignment horizontal="left" vertical="center" wrapText="1"/>
    </xf>
    <xf numFmtId="0" fontId="13" fillId="13" borderId="5" xfId="2" applyFont="1" applyFill="1" applyBorder="1" applyAlignment="1">
      <alignment horizontal="center" vertical="center" wrapText="1"/>
    </xf>
    <xf numFmtId="167" fontId="13" fillId="13" borderId="5" xfId="2" applyNumberFormat="1" applyFont="1" applyFill="1" applyBorder="1" applyAlignment="1">
      <alignment horizontal="right" vertical="center" wrapText="1"/>
    </xf>
    <xf numFmtId="4" fontId="13" fillId="13" borderId="5" xfId="2" applyNumberFormat="1" applyFont="1" applyFill="1" applyBorder="1" applyAlignment="1">
      <alignment horizontal="right" vertical="center" wrapText="1"/>
    </xf>
    <xf numFmtId="0" fontId="13" fillId="13" borderId="5" xfId="2" applyFont="1" applyFill="1" applyBorder="1" applyAlignment="1">
      <alignment horizontal="justify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 wrapText="1"/>
    </xf>
    <xf numFmtId="169" fontId="7" fillId="0" borderId="5" xfId="2" applyNumberFormat="1" applyFont="1" applyBorder="1" applyAlignment="1">
      <alignment horizontal="right" vertical="center" wrapText="1"/>
    </xf>
    <xf numFmtId="4" fontId="7" fillId="0" borderId="5" xfId="2" applyNumberFormat="1" applyFont="1" applyBorder="1" applyAlignment="1">
      <alignment horizontal="right" vertical="center" wrapText="1"/>
    </xf>
    <xf numFmtId="0" fontId="7" fillId="0" borderId="5" xfId="2" applyFont="1" applyBorder="1" applyAlignment="1">
      <alignment horizontal="justify" vertical="center" wrapText="1"/>
    </xf>
    <xf numFmtId="0" fontId="25" fillId="14" borderId="5" xfId="0" applyFont="1" applyFill="1" applyBorder="1" applyAlignment="1">
      <alignment horizontal="center" vertical="top" wrapText="1"/>
    </xf>
    <xf numFmtId="0" fontId="29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justify" vertical="center" wrapText="1"/>
    </xf>
    <xf numFmtId="4" fontId="29" fillId="0" borderId="5" xfId="0" applyNumberFormat="1" applyFont="1" applyBorder="1" applyAlignment="1">
      <alignment horizontal="right" vertical="center" wrapText="1"/>
    </xf>
    <xf numFmtId="17" fontId="12" fillId="0" borderId="7" xfId="4" applyNumberFormat="1" applyFont="1" applyBorder="1" applyAlignment="1">
      <alignment horizontal="left" vertical="top"/>
    </xf>
    <xf numFmtId="0" fontId="24" fillId="0" borderId="6" xfId="4" applyFont="1" applyBorder="1" applyAlignment="1">
      <alignment vertical="top"/>
    </xf>
    <xf numFmtId="0" fontId="24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0" borderId="14" xfId="0" applyFont="1" applyBorder="1" applyAlignment="1">
      <alignment horizontal="justify" vertical="top"/>
    </xf>
    <xf numFmtId="0" fontId="24" fillId="0" borderId="14" xfId="0" applyFont="1" applyBorder="1" applyAlignment="1">
      <alignment horizontal="justify" vertical="top"/>
    </xf>
    <xf numFmtId="0" fontId="17" fillId="0" borderId="6" xfId="4" applyFont="1" applyBorder="1" applyAlignment="1">
      <alignment horizontal="left" vertical="top"/>
    </xf>
    <xf numFmtId="0" fontId="17" fillId="0" borderId="12" xfId="4" applyFont="1" applyBorder="1" applyAlignment="1">
      <alignment horizontal="left" vertical="top"/>
    </xf>
    <xf numFmtId="0" fontId="22" fillId="0" borderId="14" xfId="0" applyFont="1" applyBorder="1" applyAlignment="1">
      <alignment horizontal="center" vertical="top"/>
    </xf>
    <xf numFmtId="14" fontId="22" fillId="0" borderId="14" xfId="4" applyNumberFormat="1" applyFont="1" applyBorder="1" applyAlignment="1">
      <alignment horizontal="center" vertical="top"/>
    </xf>
    <xf numFmtId="0" fontId="17" fillId="0" borderId="19" xfId="4" applyFont="1" applyBorder="1" applyAlignment="1">
      <alignment horizontal="left" vertical="top"/>
    </xf>
    <xf numFmtId="0" fontId="17" fillId="0" borderId="12" xfId="0" applyFont="1" applyBorder="1" applyAlignment="1">
      <alignment horizontal="justify" vertical="top" wrapText="1"/>
    </xf>
    <xf numFmtId="0" fontId="17" fillId="0" borderId="14" xfId="0" applyFont="1" applyBorder="1" applyAlignment="1">
      <alignment horizontal="justify" vertical="top"/>
    </xf>
    <xf numFmtId="17" fontId="17" fillId="0" borderId="6" xfId="4" applyNumberFormat="1" applyFont="1" applyBorder="1" applyAlignment="1">
      <alignment horizontal="left" vertical="top"/>
    </xf>
    <xf numFmtId="0" fontId="8" fillId="11" borderId="5" xfId="1" quotePrefix="1" applyFont="1" applyFill="1" applyBorder="1" applyAlignment="1">
      <alignment horizontal="left" vertical="center" wrapText="1"/>
    </xf>
    <xf numFmtId="3" fontId="3" fillId="4" borderId="0" xfId="0" applyNumberFormat="1" applyFont="1" applyFill="1"/>
    <xf numFmtId="10" fontId="22" fillId="4" borderId="1" xfId="7" applyNumberFormat="1" applyFont="1" applyFill="1" applyBorder="1" applyAlignment="1" applyProtection="1">
      <alignment horizontal="center" vertical="center" wrapText="1"/>
    </xf>
    <xf numFmtId="0" fontId="25" fillId="14" borderId="0" xfId="0" applyFont="1" applyFill="1" applyAlignment="1">
      <alignment horizontal="right" vertical="top" wrapText="1"/>
    </xf>
    <xf numFmtId="0" fontId="22" fillId="14" borderId="0" xfId="0" applyFont="1" applyFill="1" applyAlignment="1">
      <alignment horizontal="right" vertical="top"/>
    </xf>
    <xf numFmtId="166" fontId="22" fillId="14" borderId="0" xfId="8" applyFont="1" applyFill="1" applyAlignment="1">
      <alignment vertical="top" wrapText="1"/>
    </xf>
    <xf numFmtId="0" fontId="14" fillId="15" borderId="21" xfId="6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 vertical="top" wrapText="1"/>
    </xf>
    <xf numFmtId="0" fontId="23" fillId="2" borderId="22" xfId="0" applyFont="1" applyFill="1" applyBorder="1" applyAlignment="1">
      <alignment horizontal="center" wrapText="1"/>
    </xf>
    <xf numFmtId="0" fontId="4" fillId="0" borderId="21" xfId="0" applyFont="1" applyBorder="1" applyAlignment="1" applyProtection="1">
      <alignment horizontal="center" vertical="top"/>
      <protection locked="0"/>
    </xf>
    <xf numFmtId="0" fontId="23" fillId="2" borderId="20" xfId="0" applyFont="1" applyFill="1" applyBorder="1" applyAlignment="1">
      <alignment horizontal="center" wrapText="1"/>
    </xf>
    <xf numFmtId="0" fontId="13" fillId="0" borderId="14" xfId="4" applyFont="1" applyBorder="1" applyAlignment="1">
      <alignment horizontal="center" vertical="top"/>
    </xf>
    <xf numFmtId="168" fontId="22" fillId="4" borderId="0" xfId="8" applyNumberFormat="1" applyFont="1" applyFill="1" applyBorder="1" applyAlignment="1" applyProtection="1">
      <alignment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17" fontId="12" fillId="0" borderId="6" xfId="4" applyNumberFormat="1" applyFont="1" applyBorder="1" applyAlignment="1">
      <alignment horizontal="justify" vertical="top"/>
    </xf>
    <xf numFmtId="17" fontId="12" fillId="0" borderId="7" xfId="4" applyNumberFormat="1" applyFont="1" applyBorder="1" applyAlignment="1">
      <alignment horizontal="justify" vertical="top"/>
    </xf>
    <xf numFmtId="0" fontId="13" fillId="0" borderId="13" xfId="4" applyFont="1" applyBorder="1" applyAlignment="1">
      <alignment horizontal="center" vertical="top"/>
    </xf>
    <xf numFmtId="0" fontId="13" fillId="0" borderId="17" xfId="4" applyFont="1" applyBorder="1" applyAlignment="1">
      <alignment horizontal="center" vertical="top"/>
    </xf>
    <xf numFmtId="0" fontId="13" fillId="0" borderId="13" xfId="3" applyFont="1" applyBorder="1" applyAlignment="1">
      <alignment horizontal="center" vertical="top"/>
    </xf>
    <xf numFmtId="0" fontId="13" fillId="0" borderId="17" xfId="3" applyFont="1" applyBorder="1" applyAlignment="1">
      <alignment horizontal="center" vertical="top"/>
    </xf>
    <xf numFmtId="10" fontId="22" fillId="4" borderId="1" xfId="7" applyNumberFormat="1" applyFont="1" applyFill="1" applyBorder="1" applyAlignment="1" applyProtection="1">
      <alignment horizontal="center" vertical="center" wrapText="1"/>
    </xf>
    <xf numFmtId="0" fontId="13" fillId="0" borderId="6" xfId="3" applyFont="1" applyBorder="1" applyAlignment="1">
      <alignment horizontal="center" vertical="top"/>
    </xf>
    <xf numFmtId="0" fontId="13" fillId="0" borderId="7" xfId="3" applyFont="1" applyBorder="1" applyAlignment="1">
      <alignment horizontal="center" vertical="top"/>
    </xf>
    <xf numFmtId="164" fontId="13" fillId="0" borderId="13" xfId="3" applyNumberFormat="1" applyFont="1" applyBorder="1" applyAlignment="1">
      <alignment horizontal="center" vertical="top"/>
    </xf>
    <xf numFmtId="164" fontId="13" fillId="0" borderId="17" xfId="3" applyNumberFormat="1" applyFont="1" applyBorder="1" applyAlignment="1">
      <alignment horizontal="center" vertical="top"/>
    </xf>
    <xf numFmtId="0" fontId="13" fillId="0" borderId="15" xfId="3" applyFont="1" applyBorder="1" applyAlignment="1">
      <alignment horizontal="center" vertical="top"/>
    </xf>
    <xf numFmtId="0" fontId="13" fillId="0" borderId="16" xfId="3" applyFont="1" applyBorder="1" applyAlignment="1">
      <alignment horizontal="center" vertical="top"/>
    </xf>
    <xf numFmtId="17" fontId="12" fillId="0" borderId="12" xfId="4" applyNumberFormat="1" applyFont="1" applyBorder="1" applyAlignment="1">
      <alignment horizontal="justify" vertical="top"/>
    </xf>
    <xf numFmtId="0" fontId="10" fillId="0" borderId="0" xfId="0" applyFont="1" applyBorder="1" applyAlignment="1">
      <alignment horizontal="center" vertical="center" wrapText="1"/>
    </xf>
    <xf numFmtId="0" fontId="28" fillId="0" borderId="15" xfId="3" applyFont="1" applyBorder="1" applyAlignment="1">
      <alignment horizontal="center" vertical="top"/>
    </xf>
    <xf numFmtId="0" fontId="28" fillId="0" borderId="16" xfId="3" applyFont="1" applyBorder="1" applyAlignment="1">
      <alignment horizontal="center" vertical="top"/>
    </xf>
    <xf numFmtId="0" fontId="28" fillId="0" borderId="13" xfId="4" applyFont="1" applyBorder="1" applyAlignment="1">
      <alignment horizontal="center" vertical="top"/>
    </xf>
    <xf numFmtId="0" fontId="28" fillId="0" borderId="17" xfId="4" applyFont="1" applyBorder="1" applyAlignment="1">
      <alignment horizontal="center" vertical="top"/>
    </xf>
    <xf numFmtId="0" fontId="28" fillId="0" borderId="13" xfId="3" applyFont="1" applyBorder="1" applyAlignment="1">
      <alignment horizontal="center" vertical="top"/>
    </xf>
    <xf numFmtId="0" fontId="28" fillId="0" borderId="17" xfId="3" applyFont="1" applyBorder="1" applyAlignment="1">
      <alignment horizontal="center" vertical="top"/>
    </xf>
    <xf numFmtId="0" fontId="28" fillId="0" borderId="6" xfId="3" applyFont="1" applyBorder="1" applyAlignment="1">
      <alignment horizontal="center" vertical="top"/>
    </xf>
    <xf numFmtId="0" fontId="28" fillId="0" borderId="7" xfId="3" applyFont="1" applyBorder="1" applyAlignment="1">
      <alignment horizontal="center" vertical="top"/>
    </xf>
    <xf numFmtId="164" fontId="28" fillId="0" borderId="13" xfId="4" applyNumberFormat="1" applyFont="1" applyBorder="1" applyAlignment="1">
      <alignment horizontal="center" vertical="top"/>
    </xf>
    <xf numFmtId="164" fontId="28" fillId="0" borderId="17" xfId="4" applyNumberFormat="1" applyFont="1" applyBorder="1" applyAlignment="1">
      <alignment horizontal="center" vertical="top"/>
    </xf>
    <xf numFmtId="0" fontId="10" fillId="0" borderId="20" xfId="0" applyFont="1" applyBorder="1" applyAlignment="1">
      <alignment horizontal="center" wrapText="1"/>
    </xf>
    <xf numFmtId="164" fontId="13" fillId="0" borderId="13" xfId="4" applyNumberFormat="1" applyFont="1" applyBorder="1" applyAlignment="1">
      <alignment horizontal="center" vertical="top"/>
    </xf>
    <xf numFmtId="164" fontId="13" fillId="0" borderId="17" xfId="4" applyNumberFormat="1" applyFont="1" applyBorder="1" applyAlignment="1">
      <alignment horizontal="center" vertical="top"/>
    </xf>
    <xf numFmtId="0" fontId="22" fillId="0" borderId="13" xfId="4" applyFont="1" applyBorder="1" applyAlignment="1">
      <alignment horizontal="center" vertical="top"/>
    </xf>
    <xf numFmtId="0" fontId="22" fillId="0" borderId="17" xfId="4" applyFont="1" applyBorder="1" applyAlignment="1">
      <alignment horizontal="center" vertical="top"/>
    </xf>
    <xf numFmtId="0" fontId="3" fillId="5" borderId="18" xfId="9" applyFont="1" applyFill="1" applyBorder="1" applyAlignment="1">
      <alignment horizontal="justify" vertical="distributed" wrapText="1"/>
    </xf>
    <xf numFmtId="0" fontId="3" fillId="9" borderId="18" xfId="9" applyFont="1" applyFill="1" applyBorder="1" applyAlignment="1">
      <alignment horizontal="justify" vertical="distributed" wrapText="1"/>
    </xf>
    <xf numFmtId="0" fontId="3" fillId="4" borderId="18" xfId="9" applyFont="1" applyFill="1" applyBorder="1" applyAlignment="1">
      <alignment horizontal="justify" vertical="distributed" wrapText="1"/>
    </xf>
    <xf numFmtId="0" fontId="15" fillId="0" borderId="22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top"/>
    </xf>
    <xf numFmtId="0" fontId="3" fillId="4" borderId="3" xfId="9" applyFont="1" applyFill="1" applyBorder="1" applyAlignment="1">
      <alignment horizontal="center" vertical="distributed" wrapText="1"/>
    </xf>
    <xf numFmtId="0" fontId="3" fillId="9" borderId="5" xfId="9" applyFont="1" applyFill="1" applyBorder="1" applyAlignment="1">
      <alignment horizontal="center" vertical="distributed" wrapText="1"/>
    </xf>
    <xf numFmtId="0" fontId="15" fillId="0" borderId="22" xfId="9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3" xfId="2"/>
    <cellStyle name="Normal_Orç 041_2009 Adaptação Copa PJ Ceilândia" xfId="3"/>
    <cellStyle name="Normal_Orç 041_2009 Adaptação Copa PJ Ceilândia_Orçamento Sintético" xfId="4"/>
    <cellStyle name="Normal_Orç 041_2009 Adaptação Copa PJ Ceilândia_Plan1" xfId="5"/>
    <cellStyle name="Normal_Plan1_1 2" xfId="6"/>
    <cellStyle name="Porcentagem 2" xfId="7"/>
    <cellStyle name="Separador de milhares" xfId="8" builtinId="3"/>
    <cellStyle name="Texto Explicativo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CFDFC"/>
      <rgbColor rgb="00D8ECF6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DAE3F3"/>
      <rgbColor rgb="00F2F2F2"/>
      <rgbColor rgb="00B4C7DC"/>
      <rgbColor rgb="00DDDDDD"/>
      <rgbColor rgb="00DBDBDB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showGridLines="0" tabSelected="1" workbookViewId="0">
      <selection sqref="A1:B1"/>
    </sheetView>
  </sheetViews>
  <sheetFormatPr defaultRowHeight="12.75"/>
  <cols>
    <col min="2" max="2" width="73.85546875" customWidth="1"/>
  </cols>
  <sheetData>
    <row r="1" spans="1:2">
      <c r="A1" s="137" t="s">
        <v>120</v>
      </c>
      <c r="B1" s="137"/>
    </row>
    <row r="2" spans="1:2">
      <c r="A2" s="41"/>
      <c r="B2" s="42"/>
    </row>
    <row r="3" spans="1:2">
      <c r="A3" s="43"/>
      <c r="B3" s="44" t="s">
        <v>121</v>
      </c>
    </row>
    <row r="4" spans="1:2" ht="33.75">
      <c r="A4" s="45">
        <v>1</v>
      </c>
      <c r="B4" s="46" t="s">
        <v>122</v>
      </c>
    </row>
    <row r="5" spans="1:2">
      <c r="A5" s="45">
        <v>2</v>
      </c>
      <c r="B5" s="46" t="s">
        <v>123</v>
      </c>
    </row>
    <row r="6" spans="1:2" ht="22.5">
      <c r="A6" s="45" t="s">
        <v>124</v>
      </c>
      <c r="B6" s="46" t="s">
        <v>125</v>
      </c>
    </row>
    <row r="7" spans="1:2" ht="22.5">
      <c r="A7" s="45" t="s">
        <v>126</v>
      </c>
      <c r="B7" s="46" t="s">
        <v>127</v>
      </c>
    </row>
    <row r="8" spans="1:2" ht="33.75">
      <c r="A8" s="45" t="s">
        <v>128</v>
      </c>
      <c r="B8" s="46" t="s">
        <v>129</v>
      </c>
    </row>
    <row r="9" spans="1:2">
      <c r="A9" s="45" t="s">
        <v>130</v>
      </c>
      <c r="B9" s="46" t="s">
        <v>191</v>
      </c>
    </row>
    <row r="10" spans="1:2" ht="22.5">
      <c r="A10" s="45" t="s">
        <v>131</v>
      </c>
      <c r="B10" s="46" t="s">
        <v>132</v>
      </c>
    </row>
    <row r="11" spans="1:2">
      <c r="A11" s="47" t="s">
        <v>76</v>
      </c>
      <c r="B11" s="48" t="s">
        <v>133</v>
      </c>
    </row>
    <row r="12" spans="1:2" ht="22.5">
      <c r="A12" s="45" t="s">
        <v>38</v>
      </c>
      <c r="B12" s="46" t="s">
        <v>134</v>
      </c>
    </row>
    <row r="13" spans="1:2" ht="33.75">
      <c r="A13" s="45" t="s">
        <v>60</v>
      </c>
      <c r="B13" s="46" t="s">
        <v>135</v>
      </c>
    </row>
    <row r="14" spans="1:2">
      <c r="A14" s="47" t="s">
        <v>98</v>
      </c>
      <c r="B14" s="48" t="s">
        <v>136</v>
      </c>
    </row>
    <row r="15" spans="1:2" ht="22.5">
      <c r="A15" s="45" t="s">
        <v>52</v>
      </c>
      <c r="B15" s="46" t="s">
        <v>137</v>
      </c>
    </row>
    <row r="16" spans="1:2" ht="22.5">
      <c r="A16" s="45" t="s">
        <v>80</v>
      </c>
      <c r="B16" s="46" t="s">
        <v>138</v>
      </c>
    </row>
    <row r="17" spans="1:2" ht="22.5">
      <c r="A17" s="45" t="s">
        <v>82</v>
      </c>
      <c r="B17" s="46" t="s">
        <v>139</v>
      </c>
    </row>
    <row r="18" spans="1:2">
      <c r="A18" s="47" t="s">
        <v>111</v>
      </c>
      <c r="B18" s="48" t="s">
        <v>140</v>
      </c>
    </row>
    <row r="19" spans="1:2">
      <c r="A19" s="45" t="s">
        <v>101</v>
      </c>
      <c r="B19" s="46" t="s">
        <v>141</v>
      </c>
    </row>
    <row r="20" spans="1:2" ht="22.5">
      <c r="A20" s="45" t="s">
        <v>103</v>
      </c>
      <c r="B20" s="46" t="s">
        <v>142</v>
      </c>
    </row>
    <row r="21" spans="1:2" ht="33.75">
      <c r="A21" s="45" t="s">
        <v>105</v>
      </c>
      <c r="B21" s="46" t="s">
        <v>143</v>
      </c>
    </row>
    <row r="22" spans="1:2">
      <c r="A22" s="47" t="s">
        <v>144</v>
      </c>
      <c r="B22" s="48" t="s">
        <v>145</v>
      </c>
    </row>
    <row r="23" spans="1:2" ht="45">
      <c r="A23" s="45" t="s">
        <v>113</v>
      </c>
      <c r="B23" s="46" t="s">
        <v>146</v>
      </c>
    </row>
    <row r="24" spans="1:2" ht="33.75">
      <c r="A24" s="45" t="s">
        <v>115</v>
      </c>
      <c r="B24" s="46" t="s">
        <v>147</v>
      </c>
    </row>
    <row r="25" spans="1:2">
      <c r="A25" s="45" t="s">
        <v>192</v>
      </c>
      <c r="B25" s="46" t="s">
        <v>148</v>
      </c>
    </row>
    <row r="26" spans="1:2">
      <c r="A26" s="47" t="s">
        <v>149</v>
      </c>
      <c r="B26" s="48" t="s">
        <v>150</v>
      </c>
    </row>
    <row r="27" spans="1:2">
      <c r="A27" s="45" t="s">
        <v>193</v>
      </c>
      <c r="B27" s="46" t="s">
        <v>151</v>
      </c>
    </row>
  </sheetData>
  <mergeCells count="1">
    <mergeCell ref="A1:B1"/>
  </mergeCells>
  <phoneticPr fontId="4" type="noConversion"/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portrait" r:id="rId1"/>
  <headerFooter>
    <oddHeader>&amp;C&amp;"Arial,Negrito itálico"&amp;20ESTA PÁGINA NÃO PRECISA SER IMPRESSA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showGridLines="0" view="pageBreakPreview" zoomScaleNormal="140" zoomScaleSheetLayoutView="100" zoomScalePageLayoutView="110" workbookViewId="0"/>
  </sheetViews>
  <sheetFormatPr defaultColWidth="9.42578125" defaultRowHeight="12.75"/>
  <cols>
    <col min="1" max="1" width="11.7109375" customWidth="1"/>
    <col min="2" max="2" width="66" customWidth="1"/>
    <col min="3" max="3" width="11" customWidth="1"/>
    <col min="4" max="4" width="20.140625" customWidth="1"/>
  </cols>
  <sheetData>
    <row r="1" spans="1:4" s="102" customFormat="1">
      <c r="A1" s="74" t="str">
        <f ca="1">'Orçamento Sintético'!A1</f>
        <v>P. Execução:</v>
      </c>
      <c r="B1" s="120" t="str">
        <f ca="1">'Orçamento Sintético'!D1</f>
        <v>Objeto: Manutenção preventiva e corretiva de Nobreaks</v>
      </c>
      <c r="C1" s="75" t="str">
        <f ca="1">'Orçamento Sintético'!C1</f>
        <v>Licitação:</v>
      </c>
      <c r="D1" s="140"/>
    </row>
    <row r="2" spans="1:4" s="102" customFormat="1" ht="12.75" customHeight="1">
      <c r="A2" s="76" t="str">
        <f ca="1">'Orçamento Sintético'!A2</f>
        <v>A</v>
      </c>
      <c r="B2" s="121" t="str">
        <f ca="1">'Orçamento Sintético'!D2</f>
        <v>Local: Diversas Localidades do DF</v>
      </c>
      <c r="C2" s="77" t="str">
        <f ca="1">'Orçamento Sintético'!C2</f>
        <v>B</v>
      </c>
      <c r="D2" s="140"/>
    </row>
    <row r="3" spans="1:4" s="102" customFormat="1" ht="12.75" customHeight="1">
      <c r="A3" s="78" t="str">
        <f ca="1">'Orçamento Sintético'!A3</f>
        <v>P. Validade:</v>
      </c>
      <c r="B3" s="78" t="str">
        <f ca="1">'Orçamento Sintético'!C3</f>
        <v>Razão Social:</v>
      </c>
      <c r="C3" s="74" t="str">
        <f ca="1">'Orçamento Sintético'!E1</f>
        <v>Data:</v>
      </c>
      <c r="D3" s="140"/>
    </row>
    <row r="4" spans="1:4" s="102" customFormat="1" ht="12.75" customHeight="1">
      <c r="A4" s="76" t="str">
        <f ca="1">'Orçamento Sintético'!A4</f>
        <v>C</v>
      </c>
      <c r="B4" s="79" t="str">
        <f ca="1">'Orçamento Sintético'!C4</f>
        <v>D</v>
      </c>
      <c r="C4" s="79">
        <f ca="1">'Orçamento Sintético'!E2</f>
        <v>1</v>
      </c>
      <c r="D4" s="140"/>
    </row>
    <row r="5" spans="1:4" s="102" customFormat="1">
      <c r="A5" s="74" t="str">
        <f ca="1">'Orçamento Sintético'!A5</f>
        <v>P. Garantia:</v>
      </c>
      <c r="B5" s="78" t="str">
        <f ca="1">'Orçamento Sintético'!C5</f>
        <v>CNPJ:</v>
      </c>
      <c r="C5" s="74" t="str">
        <f ca="1">'Orçamento Sintético'!E3</f>
        <v>Telefone:</v>
      </c>
      <c r="D5" s="140"/>
    </row>
    <row r="6" spans="1:4" s="102" customFormat="1">
      <c r="A6" s="76" t="str">
        <f ca="1">'Orçamento Sintético'!A6</f>
        <v>F</v>
      </c>
      <c r="B6" s="79" t="str">
        <f ca="1">'Orçamento Sintético'!C6</f>
        <v>G</v>
      </c>
      <c r="C6" s="79" t="str">
        <f ca="1">'Orçamento Sintético'!E4</f>
        <v>E</v>
      </c>
      <c r="D6" s="140"/>
    </row>
    <row r="7" spans="1:4" s="90" customFormat="1" ht="15">
      <c r="A7" s="139" t="s">
        <v>0</v>
      </c>
      <c r="B7" s="139"/>
      <c r="C7" s="139"/>
      <c r="D7" s="139"/>
    </row>
    <row r="8" spans="1:4" s="1" customFormat="1" ht="12.75" customHeight="1">
      <c r="A8" s="40" t="s">
        <v>1</v>
      </c>
      <c r="B8" s="54" t="s">
        <v>2</v>
      </c>
      <c r="C8" s="54" t="s">
        <v>3</v>
      </c>
      <c r="D8" s="54" t="s">
        <v>162</v>
      </c>
    </row>
    <row r="9" spans="1:4" ht="23.25" customHeight="1">
      <c r="A9" s="49" t="s">
        <v>4</v>
      </c>
      <c r="B9" s="49" t="s">
        <v>5</v>
      </c>
      <c r="C9" s="72">
        <f>ROUND(D9/$D$12,4)</f>
        <v>8.9999999999999998E-4</v>
      </c>
      <c r="D9" s="73">
        <f ca="1">VLOOKUP(A9,'Orçamento Sintético'!$A:$H,8,0)</f>
        <v>233.94</v>
      </c>
    </row>
    <row r="10" spans="1:4" ht="23.25" customHeight="1">
      <c r="A10" s="131" t="s">
        <v>169</v>
      </c>
      <c r="B10" s="55" t="s">
        <v>6</v>
      </c>
      <c r="C10" s="72">
        <f>ROUND(D10/$D$12,4)</f>
        <v>0.99909999999999999</v>
      </c>
      <c r="D10" s="73">
        <f ca="1">VLOOKUP(A10,'Orçamento Sintético'!$A:$H,8,0)</f>
        <v>270152.03999999998</v>
      </c>
    </row>
    <row r="11" spans="1:4" ht="13.35" customHeight="1">
      <c r="A11" s="2"/>
      <c r="B11" s="2"/>
      <c r="C11" s="2"/>
      <c r="D11" s="2"/>
    </row>
    <row r="12" spans="1:4">
      <c r="A12" s="3"/>
      <c r="B12" s="4" t="s">
        <v>7</v>
      </c>
      <c r="C12" s="5"/>
      <c r="D12" s="5">
        <f>SUM(D9:D10)</f>
        <v>270385.98</v>
      </c>
    </row>
    <row r="13" spans="1:4">
      <c r="A13" s="3"/>
      <c r="B13" s="4" t="s">
        <v>8</v>
      </c>
      <c r="C13" s="6" t="str">
        <f ca="1">"("&amp;'Composição de BDI'!$D$23*100&amp;"%)"</f>
        <v>(17,19%)</v>
      </c>
      <c r="D13" s="5">
        <f ca="1">TRUNC(D12*'Composição de BDI'!D23,2)</f>
        <v>46479.34</v>
      </c>
    </row>
    <row r="14" spans="1:4">
      <c r="A14" s="3"/>
      <c r="B14" s="4" t="s">
        <v>9</v>
      </c>
      <c r="C14" s="5"/>
      <c r="D14" s="5">
        <f>SUM(D12:D13)</f>
        <v>316865.31999999995</v>
      </c>
    </row>
    <row r="15" spans="1:4">
      <c r="A15" s="7"/>
      <c r="B15" s="7"/>
      <c r="C15" s="7"/>
      <c r="D15" s="7"/>
    </row>
    <row r="16" spans="1:4">
      <c r="A16" s="138"/>
      <c r="B16" s="138"/>
      <c r="C16" s="138"/>
      <c r="D16" s="138"/>
    </row>
    <row r="17" spans="1:4" ht="13.5" customHeight="1">
      <c r="A17" s="141" t="s">
        <v>187</v>
      </c>
      <c r="B17" s="141"/>
      <c r="C17" s="141"/>
      <c r="D17" s="141"/>
    </row>
    <row r="18" spans="1:4">
      <c r="A18" s="40" t="s">
        <v>1</v>
      </c>
      <c r="B18" s="54" t="s">
        <v>2</v>
      </c>
      <c r="C18" s="54" t="s">
        <v>3</v>
      </c>
      <c r="D18" s="54" t="s">
        <v>188</v>
      </c>
    </row>
    <row r="19" spans="1:4">
      <c r="A19" s="49">
        <v>1</v>
      </c>
      <c r="B19" s="49" t="s">
        <v>189</v>
      </c>
      <c r="C19" s="72">
        <f>TRUNC(D19/$D$21,4)</f>
        <v>0.8407</v>
      </c>
      <c r="D19" s="73">
        <f>D14</f>
        <v>316865.31999999995</v>
      </c>
    </row>
    <row r="20" spans="1:4" ht="22.5">
      <c r="A20" s="131">
        <v>2</v>
      </c>
      <c r="B20" s="55" t="s">
        <v>194</v>
      </c>
      <c r="C20" s="72">
        <f>TRUNC(D20/$D$21,4)</f>
        <v>0.15920000000000001</v>
      </c>
      <c r="D20" s="73">
        <v>60000</v>
      </c>
    </row>
    <row r="21" spans="1:4">
      <c r="A21" s="134"/>
      <c r="B21" s="135" t="s">
        <v>190</v>
      </c>
      <c r="C21" s="136"/>
      <c r="D21" s="136">
        <f>SUM(D19:D20)</f>
        <v>376865.31999999995</v>
      </c>
    </row>
  </sheetData>
  <sheetCalcPr fullCalcOnLoad="1"/>
  <mergeCells count="4">
    <mergeCell ref="A16:D16"/>
    <mergeCell ref="A7:D7"/>
    <mergeCell ref="D1:D6"/>
    <mergeCell ref="A17:D17"/>
  </mergeCells>
  <phoneticPr fontId="4" type="noConversion"/>
  <dataValidations disablePrompts="1" count="1">
    <dataValidation type="whole" operator="equal" allowBlank="1" showInputMessage="1" showErrorMessage="1" errorTitle="ATENÇÃO" error="O valor de R$60.000,00 é fixo e a licitante não poderá alterá-lo em sua proposta, conforme item 3.1.1 do capítulo IX do Edital" sqref="D20">
      <formula1>60000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4" firstPageNumber="0" fitToHeight="0" orientation="portrait" horizontalDpi="300" verticalDpi="300" r:id="rId1"/>
  <headerFooter>
    <oddHeader xml:space="preserve">&amp;L&amp;11 </oddHeader>
    <oddFooter xml:space="preserve">&amp;L&amp;11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showGridLines="0" view="pageBreakPreview" zoomScaleNormal="140" zoomScaleSheetLayoutView="100" zoomScalePageLayoutView="110" workbookViewId="0">
      <pane ySplit="8" topLeftCell="A9" activePane="bottomLeft" state="frozen"/>
      <selection activeCell="D13" sqref="D13"/>
      <selection pane="bottomLeft" activeCell="A9" sqref="A9"/>
    </sheetView>
  </sheetViews>
  <sheetFormatPr defaultColWidth="9.42578125" defaultRowHeight="12.75"/>
  <cols>
    <col min="1" max="1" width="12.7109375" style="8" customWidth="1"/>
    <col min="2" max="2" width="10.7109375" style="8" customWidth="1"/>
    <col min="3" max="3" width="9.7109375" style="8" customWidth="1"/>
    <col min="4" max="4" width="60.7109375" style="8" customWidth="1"/>
    <col min="5" max="5" width="8.7109375" style="9" customWidth="1"/>
    <col min="6" max="6" width="10.7109375" style="8" customWidth="1"/>
    <col min="7" max="8" width="13.7109375" style="8" customWidth="1"/>
  </cols>
  <sheetData>
    <row r="1" spans="1:8" s="102" customFormat="1">
      <c r="A1" s="74" t="s">
        <v>153</v>
      </c>
      <c r="B1" s="80"/>
      <c r="C1" s="75" t="s">
        <v>154</v>
      </c>
      <c r="D1" s="81" t="s">
        <v>164</v>
      </c>
      <c r="E1" s="74" t="s">
        <v>10</v>
      </c>
      <c r="F1" s="91"/>
      <c r="G1" s="153"/>
      <c r="H1" s="154"/>
    </row>
    <row r="2" spans="1:8" s="102" customFormat="1">
      <c r="A2" s="148" t="s">
        <v>76</v>
      </c>
      <c r="B2" s="149"/>
      <c r="C2" s="82" t="s">
        <v>98</v>
      </c>
      <c r="D2" s="83" t="s">
        <v>165</v>
      </c>
      <c r="E2" s="155">
        <v>1</v>
      </c>
      <c r="F2" s="156"/>
      <c r="G2" s="157"/>
      <c r="H2" s="158"/>
    </row>
    <row r="3" spans="1:8" s="102" customFormat="1">
      <c r="A3" s="146" t="s">
        <v>155</v>
      </c>
      <c r="B3" s="147"/>
      <c r="C3" s="159" t="s">
        <v>156</v>
      </c>
      <c r="D3" s="159"/>
      <c r="E3" s="74" t="s">
        <v>157</v>
      </c>
      <c r="F3" s="92"/>
      <c r="G3" s="84"/>
      <c r="H3" s="85"/>
    </row>
    <row r="4" spans="1:8" s="102" customFormat="1">
      <c r="A4" s="148" t="s">
        <v>111</v>
      </c>
      <c r="B4" s="149"/>
      <c r="C4" s="142" t="s">
        <v>144</v>
      </c>
      <c r="D4" s="142"/>
      <c r="E4" s="148" t="s">
        <v>149</v>
      </c>
      <c r="F4" s="149"/>
      <c r="G4" s="157"/>
      <c r="H4" s="158"/>
    </row>
    <row r="5" spans="1:8" s="102" customFormat="1">
      <c r="A5" s="86" t="s">
        <v>158</v>
      </c>
      <c r="B5" s="80"/>
      <c r="C5" s="74" t="s">
        <v>159</v>
      </c>
      <c r="D5" s="88"/>
      <c r="E5" s="74" t="s">
        <v>160</v>
      </c>
      <c r="F5" s="92"/>
      <c r="G5" s="84"/>
      <c r="H5" s="85"/>
    </row>
    <row r="6" spans="1:8" s="102" customFormat="1">
      <c r="A6" s="150" t="s">
        <v>152</v>
      </c>
      <c r="B6" s="151"/>
      <c r="C6" s="148" t="s">
        <v>161</v>
      </c>
      <c r="D6" s="149"/>
      <c r="E6" s="148" t="s">
        <v>30</v>
      </c>
      <c r="F6" s="149"/>
      <c r="G6" s="150"/>
      <c r="H6" s="151"/>
    </row>
    <row r="7" spans="1:8" s="89" customFormat="1" ht="15">
      <c r="A7" s="160" t="s">
        <v>11</v>
      </c>
      <c r="B7" s="160"/>
      <c r="C7" s="160"/>
      <c r="D7" s="160"/>
      <c r="E7" s="160"/>
      <c r="F7" s="160"/>
      <c r="G7" s="160"/>
      <c r="H7" s="160"/>
    </row>
    <row r="8" spans="1:8" s="52" customFormat="1">
      <c r="A8" s="51" t="s">
        <v>1</v>
      </c>
      <c r="B8" s="51" t="s">
        <v>12</v>
      </c>
      <c r="C8" s="51" t="s">
        <v>13</v>
      </c>
      <c r="D8" s="51" t="s">
        <v>2</v>
      </c>
      <c r="E8" s="51" t="s">
        <v>14</v>
      </c>
      <c r="F8" s="51" t="s">
        <v>15</v>
      </c>
      <c r="G8" s="51" t="s">
        <v>163</v>
      </c>
      <c r="H8" s="51" t="s">
        <v>162</v>
      </c>
    </row>
    <row r="9" spans="1:8" s="10" customFormat="1" ht="11.25">
      <c r="A9" s="55" t="s">
        <v>4</v>
      </c>
      <c r="B9" s="56"/>
      <c r="C9" s="56"/>
      <c r="D9" s="55" t="s">
        <v>166</v>
      </c>
      <c r="E9" s="56"/>
      <c r="F9" s="57"/>
      <c r="G9" s="55"/>
      <c r="H9" s="58">
        <f>H10</f>
        <v>233.94</v>
      </c>
    </row>
    <row r="10" spans="1:8" s="11" customFormat="1" ht="11.25">
      <c r="A10" s="59" t="s">
        <v>17</v>
      </c>
      <c r="B10" s="60"/>
      <c r="C10" s="60"/>
      <c r="D10" s="59" t="s">
        <v>18</v>
      </c>
      <c r="E10" s="60"/>
      <c r="F10" s="61"/>
      <c r="G10" s="59"/>
      <c r="H10" s="62">
        <f>H11</f>
        <v>233.94</v>
      </c>
    </row>
    <row r="11" spans="1:8">
      <c r="A11" s="63" t="s">
        <v>19</v>
      </c>
      <c r="B11" s="64" t="s">
        <v>167</v>
      </c>
      <c r="C11" s="64" t="s">
        <v>16</v>
      </c>
      <c r="D11" s="63" t="s">
        <v>168</v>
      </c>
      <c r="E11" s="64" t="s">
        <v>32</v>
      </c>
      <c r="F11" s="65">
        <v>1</v>
      </c>
      <c r="G11" s="66">
        <f ca="1">VLOOKUP(A11,'Orçamento Analítico'!$A:$H,8,0)</f>
        <v>233.94</v>
      </c>
      <c r="H11" s="66">
        <f>TRUNC(F11*G11,2)</f>
        <v>233.94</v>
      </c>
    </row>
    <row r="12" spans="1:8" s="10" customFormat="1" ht="11.25">
      <c r="A12" s="131" t="s">
        <v>169</v>
      </c>
      <c r="B12" s="56"/>
      <c r="C12" s="56"/>
      <c r="D12" s="55" t="s">
        <v>6</v>
      </c>
      <c r="E12" s="56"/>
      <c r="F12" s="57"/>
      <c r="G12" s="55"/>
      <c r="H12" s="58">
        <f>H13</f>
        <v>270152.03999999998</v>
      </c>
    </row>
    <row r="13" spans="1:8" s="11" customFormat="1" ht="11.25">
      <c r="A13" s="59" t="s">
        <v>170</v>
      </c>
      <c r="B13" s="60"/>
      <c r="C13" s="60"/>
      <c r="D13" s="59" t="s">
        <v>20</v>
      </c>
      <c r="E13" s="60"/>
      <c r="F13" s="61"/>
      <c r="G13" s="59"/>
      <c r="H13" s="62">
        <f>H14</f>
        <v>270152.03999999998</v>
      </c>
    </row>
    <row r="14" spans="1:8">
      <c r="A14" s="59" t="s">
        <v>171</v>
      </c>
      <c r="B14" s="60"/>
      <c r="C14" s="60"/>
      <c r="D14" s="59" t="s">
        <v>173</v>
      </c>
      <c r="E14" s="60"/>
      <c r="F14" s="61"/>
      <c r="G14" s="59"/>
      <c r="H14" s="62">
        <f>SUM(H15)</f>
        <v>270152.03999999998</v>
      </c>
    </row>
    <row r="15" spans="1:8" ht="22.5">
      <c r="A15" s="63" t="s">
        <v>172</v>
      </c>
      <c r="B15" s="64" t="s">
        <v>175</v>
      </c>
      <c r="C15" s="64" t="s">
        <v>16</v>
      </c>
      <c r="D15" s="63" t="s">
        <v>174</v>
      </c>
      <c r="E15" s="64" t="s">
        <v>176</v>
      </c>
      <c r="F15" s="65">
        <v>12</v>
      </c>
      <c r="G15" s="66">
        <f ca="1">VLOOKUP(A15,'Orçamento Analítico'!$A:$H,8,0)</f>
        <v>22512.67</v>
      </c>
      <c r="H15" s="66">
        <f>TRUNC(F15*G15,2)</f>
        <v>270152.03999999998</v>
      </c>
    </row>
    <row r="16" spans="1:8">
      <c r="A16" s="67"/>
      <c r="B16" s="67"/>
      <c r="C16" s="67"/>
      <c r="D16" s="67"/>
      <c r="E16" s="67"/>
      <c r="F16" s="67"/>
      <c r="G16" s="67"/>
      <c r="H16" s="67"/>
    </row>
    <row r="17" spans="1:8" s="53" customFormat="1" ht="11.25">
      <c r="A17" s="68" t="s">
        <v>21</v>
      </c>
      <c r="B17" s="133">
        <f>1-B18</f>
        <v>1.5000000000000013E-2</v>
      </c>
      <c r="C17" s="69"/>
      <c r="D17" s="70" t="s">
        <v>7</v>
      </c>
      <c r="E17" s="70"/>
      <c r="F17" s="71"/>
      <c r="G17" s="143">
        <f>H9+H12</f>
        <v>270385.98</v>
      </c>
      <c r="H17" s="143"/>
    </row>
    <row r="18" spans="1:8" s="53" customFormat="1" ht="11.25">
      <c r="A18" s="144" t="s">
        <v>22</v>
      </c>
      <c r="B18" s="152">
        <v>0.98499999999999999</v>
      </c>
      <c r="C18" s="69"/>
      <c r="D18" s="69" t="s">
        <v>8</v>
      </c>
      <c r="E18" s="69" t="str">
        <f ca="1">CONCATENATE("(",'Composição de BDI'!$D$23*100,"%)")</f>
        <v>(17,19%)</v>
      </c>
      <c r="F18" s="71"/>
      <c r="G18" s="143">
        <f ca="1">TRUNC(G17*'Composição de BDI'!D23,2)</f>
        <v>46479.34</v>
      </c>
      <c r="H18" s="143"/>
    </row>
    <row r="19" spans="1:8" s="53" customFormat="1" ht="11.25">
      <c r="A19" s="145"/>
      <c r="B19" s="152"/>
      <c r="C19" s="69"/>
      <c r="D19" s="70" t="s">
        <v>9</v>
      </c>
      <c r="E19" s="70"/>
      <c r="F19" s="71"/>
      <c r="G19" s="143">
        <f>G17+G18</f>
        <v>316865.31999999995</v>
      </c>
      <c r="H19" s="143"/>
    </row>
  </sheetData>
  <sheetCalcPr fullCalcOnLoad="1"/>
  <mergeCells count="20">
    <mergeCell ref="B18:B19"/>
    <mergeCell ref="G18:H18"/>
    <mergeCell ref="G19:H19"/>
    <mergeCell ref="G1:H1"/>
    <mergeCell ref="E2:F2"/>
    <mergeCell ref="G2:H2"/>
    <mergeCell ref="C3:D3"/>
    <mergeCell ref="E4:F4"/>
    <mergeCell ref="G4:H4"/>
    <mergeCell ref="A7:H7"/>
    <mergeCell ref="C4:D4"/>
    <mergeCell ref="G17:H17"/>
    <mergeCell ref="A18:A19"/>
    <mergeCell ref="A3:B3"/>
    <mergeCell ref="A2:B2"/>
    <mergeCell ref="A4:B4"/>
    <mergeCell ref="A6:B6"/>
    <mergeCell ref="C6:D6"/>
    <mergeCell ref="E6:F6"/>
    <mergeCell ref="G6:H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2"/>
  <sheetViews>
    <sheetView showGridLines="0" view="pageBreakPreview" zoomScaleNormal="140" zoomScaleSheetLayoutView="100" zoomScalePageLayoutView="110" workbookViewId="0"/>
  </sheetViews>
  <sheetFormatPr defaultRowHeight="11.25"/>
  <cols>
    <col min="1" max="1" width="12.7109375" style="12" customWidth="1"/>
    <col min="2" max="2" width="10.7109375" style="13" customWidth="1"/>
    <col min="3" max="3" width="9.7109375" style="12" customWidth="1"/>
    <col min="4" max="4" width="60.7109375" style="12" customWidth="1"/>
    <col min="5" max="5" width="8.7109375" style="13" customWidth="1"/>
    <col min="6" max="6" width="10.7109375" style="12" customWidth="1"/>
    <col min="7" max="8" width="13.7109375" style="12" customWidth="1"/>
    <col min="9" max="16384" width="9.140625" style="12"/>
  </cols>
  <sheetData>
    <row r="1" spans="1:8" s="50" customFormat="1" ht="12.75">
      <c r="A1" s="93" t="str">
        <f ca="1">'Orçamento Sintético'!A1</f>
        <v>P. Execução:</v>
      </c>
      <c r="B1" s="94"/>
      <c r="C1" s="118" t="str">
        <f ca="1">'Orçamento Sintético'!C1</f>
        <v>Licitação:</v>
      </c>
      <c r="D1" s="119" t="str">
        <f ca="1">'Orçamento Sintético'!D1</f>
        <v>Objeto: Manutenção preventiva e corretiva de Nobreaks</v>
      </c>
      <c r="E1" s="93" t="str">
        <f ca="1">'Orçamento Sintético'!E1</f>
        <v>Data:</v>
      </c>
      <c r="F1" s="95"/>
      <c r="G1" s="167"/>
      <c r="H1" s="168"/>
    </row>
    <row r="2" spans="1:8" s="50" customFormat="1" ht="12.75">
      <c r="A2" s="163" t="str">
        <f ca="1">'Orçamento Sintético'!A2</f>
        <v>A</v>
      </c>
      <c r="B2" s="164"/>
      <c r="C2" s="96" t="str">
        <f ca="1">'Orçamento Sintético'!C2</f>
        <v>B</v>
      </c>
      <c r="D2" s="122" t="str">
        <f ca="1">'Orçamento Sintético'!D2</f>
        <v>Local: Diversas Localidades do DF</v>
      </c>
      <c r="E2" s="169">
        <f ca="1">'Orçamento Sintético'!E2:F2</f>
        <v>1</v>
      </c>
      <c r="F2" s="170"/>
      <c r="G2" s="161"/>
      <c r="H2" s="162"/>
    </row>
    <row r="3" spans="1:8" s="50" customFormat="1" ht="12.75">
      <c r="A3" s="97" t="str">
        <f ca="1">'Orçamento Sintético'!A3</f>
        <v>P. Validade:</v>
      </c>
      <c r="B3" s="98"/>
      <c r="C3" s="99" t="str">
        <f ca="1">'Orçamento Sintético'!C3:D3</f>
        <v>Razão Social:</v>
      </c>
      <c r="D3" s="95"/>
      <c r="E3" s="93" t="str">
        <f ca="1">'Orçamento Sintético'!E3</f>
        <v>Telefone:</v>
      </c>
      <c r="F3" s="95"/>
      <c r="G3" s="100"/>
      <c r="H3" s="101"/>
    </row>
    <row r="4" spans="1:8" s="50" customFormat="1" ht="12.75">
      <c r="A4" s="163" t="str">
        <f ca="1">'Orçamento Sintético'!A4</f>
        <v>C</v>
      </c>
      <c r="B4" s="164"/>
      <c r="C4" s="163" t="str">
        <f ca="1">'Orçamento Sintético'!C4:D4</f>
        <v>D</v>
      </c>
      <c r="D4" s="164"/>
      <c r="E4" s="163" t="str">
        <f ca="1">'Orçamento Sintético'!E4:F4</f>
        <v>E</v>
      </c>
      <c r="F4" s="164"/>
      <c r="G4" s="161"/>
      <c r="H4" s="162"/>
    </row>
    <row r="5" spans="1:8" s="50" customFormat="1" ht="12.75">
      <c r="A5" s="93" t="str">
        <f ca="1">'Orçamento Sintético'!A5</f>
        <v>P. Garantia:</v>
      </c>
      <c r="B5" s="95"/>
      <c r="C5" s="93" t="str">
        <f ca="1">'Orçamento Sintético'!C5</f>
        <v>CNPJ:</v>
      </c>
      <c r="D5" s="95"/>
      <c r="E5" s="93" t="str">
        <f ca="1">'Orçamento Sintético'!E5</f>
        <v>E-mail:</v>
      </c>
      <c r="F5" s="95"/>
      <c r="G5" s="100"/>
      <c r="H5" s="101"/>
    </row>
    <row r="6" spans="1:8" s="50" customFormat="1" ht="12.75">
      <c r="A6" s="163" t="str">
        <f ca="1">'Orçamento Sintético'!A6</f>
        <v>F</v>
      </c>
      <c r="B6" s="164"/>
      <c r="C6" s="163" t="str">
        <f ca="1">'Orçamento Sintético'!C6:D6</f>
        <v>G</v>
      </c>
      <c r="D6" s="164"/>
      <c r="E6" s="163" t="str">
        <f ca="1">'Orçamento Sintético'!E6:F6</f>
        <v>H</v>
      </c>
      <c r="F6" s="164"/>
      <c r="G6" s="165"/>
      <c r="H6" s="166"/>
    </row>
    <row r="7" spans="1:8" ht="15">
      <c r="A7" s="160" t="s">
        <v>23</v>
      </c>
      <c r="B7" s="160"/>
      <c r="C7" s="160"/>
      <c r="D7" s="160"/>
      <c r="E7" s="160"/>
      <c r="F7" s="160"/>
      <c r="G7" s="160"/>
      <c r="H7" s="160"/>
    </row>
    <row r="8" spans="1:8" s="14" customFormat="1" ht="12.75">
      <c r="A8" s="51" t="s">
        <v>1</v>
      </c>
      <c r="B8" s="51" t="s">
        <v>12</v>
      </c>
      <c r="C8" s="51" t="s">
        <v>13</v>
      </c>
      <c r="D8" s="51" t="s">
        <v>2</v>
      </c>
      <c r="E8" s="51" t="s">
        <v>14</v>
      </c>
      <c r="F8" s="51" t="s">
        <v>15</v>
      </c>
      <c r="G8" s="51" t="s">
        <v>163</v>
      </c>
      <c r="H8" s="51" t="s">
        <v>162</v>
      </c>
    </row>
    <row r="9" spans="1:8" s="15" customFormat="1">
      <c r="A9" s="55" t="s">
        <v>4</v>
      </c>
      <c r="B9" s="56"/>
      <c r="C9" s="56"/>
      <c r="D9" s="55" t="s">
        <v>5</v>
      </c>
      <c r="E9" s="56"/>
      <c r="F9" s="57"/>
      <c r="G9" s="55"/>
      <c r="H9" s="58"/>
    </row>
    <row r="10" spans="1:8" s="16" customFormat="1">
      <c r="A10" s="59" t="s">
        <v>17</v>
      </c>
      <c r="B10" s="60"/>
      <c r="C10" s="60"/>
      <c r="D10" s="59" t="s">
        <v>18</v>
      </c>
      <c r="E10" s="60"/>
      <c r="F10" s="61"/>
      <c r="G10" s="59"/>
      <c r="H10" s="62"/>
    </row>
    <row r="11" spans="1:8" s="17" customFormat="1">
      <c r="A11" s="103" t="s">
        <v>19</v>
      </c>
      <c r="B11" s="104" t="str">
        <f ca="1">VLOOKUP(A11,'Orçamento Sintético'!$A:$H,2,0)</f>
        <v xml:space="preserve"> MPDFT0009 </v>
      </c>
      <c r="C11" s="104" t="str">
        <f ca="1">VLOOKUP(A11,'Orçamento Sintético'!$A:$H,3,0)</f>
        <v>Próprio</v>
      </c>
      <c r="D11" s="107" t="str">
        <f ca="1">VLOOKUP(A11,'Orçamento Sintético'!$A:$H,4,0)</f>
        <v>Registro do contrato junto ao conselho de classe (ART)</v>
      </c>
      <c r="E11" s="104" t="str">
        <f ca="1">VLOOKUP(A11,'Orçamento Sintético'!$A:$H,5,0)</f>
        <v>vb</v>
      </c>
      <c r="F11" s="105"/>
      <c r="G11" s="106"/>
      <c r="H11" s="106">
        <f>SUM(H12)</f>
        <v>233.94</v>
      </c>
    </row>
    <row r="12" spans="1:8">
      <c r="A12" s="108" t="str">
        <f ca="1">VLOOKUP(B12,'Insumos e Serviços'!$A:$F,3,0)</f>
        <v>Insumo</v>
      </c>
      <c r="B12" s="109" t="s">
        <v>24</v>
      </c>
      <c r="C12" s="109" t="str">
        <f ca="1">VLOOKUP(B12,'Insumos e Serviços'!$A:$F,2,0)</f>
        <v>Próprio</v>
      </c>
      <c r="D12" s="112" t="str">
        <f ca="1">VLOOKUP(B12,'Insumos e Serviços'!$A:$F,4,0)</f>
        <v>Anotação de Resposanbilidade Técnica (Faixa 3 - Tabela A - CONFEA)</v>
      </c>
      <c r="E12" s="109" t="str">
        <f ca="1">VLOOKUP(B12,'Insumos e Serviços'!$A:$F,5,0)</f>
        <v>vb</v>
      </c>
      <c r="F12" s="110">
        <v>1</v>
      </c>
      <c r="G12" s="111">
        <f ca="1">VLOOKUP(B12,'Insumos e Serviços'!$A:$F,6,0)</f>
        <v>233.94</v>
      </c>
      <c r="H12" s="111">
        <f>TRUNC(F12*G12,2)</f>
        <v>233.94</v>
      </c>
    </row>
    <row r="13" spans="1:8">
      <c r="A13" s="18"/>
      <c r="B13" s="19"/>
      <c r="C13" s="18"/>
      <c r="D13" s="18"/>
      <c r="E13" s="19"/>
      <c r="F13" s="18"/>
      <c r="G13" s="18"/>
      <c r="H13" s="18"/>
    </row>
    <row r="14" spans="1:8" s="15" customFormat="1">
      <c r="A14" s="131" t="s">
        <v>169</v>
      </c>
      <c r="B14" s="56"/>
      <c r="C14" s="56"/>
      <c r="D14" s="55" t="s">
        <v>6</v>
      </c>
      <c r="E14" s="56"/>
      <c r="F14" s="57"/>
      <c r="G14" s="55"/>
      <c r="H14" s="58"/>
    </row>
    <row r="15" spans="1:8" s="16" customFormat="1">
      <c r="A15" s="59" t="s">
        <v>170</v>
      </c>
      <c r="B15" s="60"/>
      <c r="C15" s="60"/>
      <c r="D15" s="59" t="s">
        <v>20</v>
      </c>
      <c r="E15" s="60"/>
      <c r="F15" s="61"/>
      <c r="G15" s="59"/>
      <c r="H15" s="62"/>
    </row>
    <row r="16" spans="1:8">
      <c r="A16" s="59" t="s">
        <v>171</v>
      </c>
      <c r="B16" s="60"/>
      <c r="C16" s="60"/>
      <c r="D16" s="59" t="s">
        <v>173</v>
      </c>
      <c r="E16" s="60"/>
      <c r="F16" s="61"/>
      <c r="G16" s="59"/>
      <c r="H16" s="62"/>
    </row>
    <row r="17" spans="1:256" s="17" customFormat="1" ht="22.5">
      <c r="A17" s="103" t="s">
        <v>172</v>
      </c>
      <c r="B17" s="104" t="str">
        <f ca="1">VLOOKUP(A17,'Orçamento Sintético'!$A:$H,2,0)</f>
        <v xml:space="preserve"> MPDFT1185 </v>
      </c>
      <c r="C17" s="104" t="str">
        <f ca="1">VLOOKUP(A17,'Orçamento Sintético'!$A:$H,3,0)</f>
        <v>Próprio</v>
      </c>
      <c r="D17" s="107" t="str">
        <f ca="1">VLOOKUP(A17,'Orçamento Sintético'!$A:$H,4,0)</f>
        <v>Serviço de manutenção preventiva e corretiva dos sistemas ininterruptos de energia (UPS), em edifícios do MPDFT</v>
      </c>
      <c r="E17" s="104" t="str">
        <f ca="1">VLOOKUP(A17,'Orçamento Sintético'!$A:$H,5,0)</f>
        <v>mês</v>
      </c>
      <c r="F17" s="105"/>
      <c r="G17" s="106"/>
      <c r="H17" s="106">
        <f>SUM(H18:H21)</f>
        <v>22512.67</v>
      </c>
      <c r="I17" s="132"/>
    </row>
    <row r="18" spans="1:256">
      <c r="A18" s="108" t="str">
        <f ca="1">VLOOKUP(B18,'Insumos e Serviços'!$A:$F,3,0)</f>
        <v>Composição</v>
      </c>
      <c r="B18" s="109" t="s">
        <v>179</v>
      </c>
      <c r="C18" s="109" t="str">
        <f ca="1">VLOOKUP(B18,'Insumos e Serviços'!$A:$F,2,0)</f>
        <v>SINAPI</v>
      </c>
      <c r="D18" s="112" t="str">
        <f ca="1">VLOOKUP(B18,'Insumos e Serviços'!$A:$F,4,0)</f>
        <v>ENGENHEIRO ELETRICISTA COM ENCARGOS COMPLEMENTARES</v>
      </c>
      <c r="E18" s="109" t="str">
        <f ca="1">VLOOKUP(B18,'Insumos e Serviços'!$A:$F,5,0)</f>
        <v>H</v>
      </c>
      <c r="F18" s="110">
        <v>108</v>
      </c>
      <c r="G18" s="111">
        <f ca="1">VLOOKUP(B18,'Insumos e Serviços'!$A:$F,6,0)</f>
        <v>109.22</v>
      </c>
      <c r="H18" s="111">
        <f>TRUNC(F18*G18,2)</f>
        <v>11795.76</v>
      </c>
    </row>
    <row r="19" spans="1:256" customFormat="1" ht="12.75">
      <c r="A19" s="108" t="str">
        <f ca="1">VLOOKUP(B19,'Insumos e Serviços'!$A:$F,3,0)</f>
        <v>Composição</v>
      </c>
      <c r="B19" s="109" t="s">
        <v>177</v>
      </c>
      <c r="C19" s="109" t="str">
        <f ca="1">VLOOKUP(B19,'Insumos e Serviços'!$A:$F,2,0)</f>
        <v>SINAPI</v>
      </c>
      <c r="D19" s="112" t="str">
        <f ca="1">VLOOKUP(B19,'Insumos e Serviços'!$A:$F,4,0)</f>
        <v>ELETROTÉCNICO COM ENCARGOS COMPLEMENTARES</v>
      </c>
      <c r="E19" s="109" t="str">
        <f ca="1">VLOOKUP(B19,'Insumos e Serviços'!$A:$F,5,0)</f>
        <v>H</v>
      </c>
      <c r="F19" s="110">
        <v>216</v>
      </c>
      <c r="G19" s="111">
        <f ca="1">VLOOKUP(B19,'Insumos e Serviços'!$A:$F,6,0)</f>
        <v>30.69</v>
      </c>
      <c r="H19" s="111">
        <f>TRUNC(F19*G19,2)</f>
        <v>6629.04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</row>
    <row r="20" spans="1:256">
      <c r="A20" s="108" t="str">
        <f ca="1">VLOOKUP(B20,'Insumos e Serviços'!$A:$F,3,0)</f>
        <v>Composição</v>
      </c>
      <c r="B20" s="109" t="s">
        <v>178</v>
      </c>
      <c r="C20" s="109" t="str">
        <f ca="1">VLOOKUP(B20,'Insumos e Serviços'!$A:$F,2,0)</f>
        <v>SINAPI</v>
      </c>
      <c r="D20" s="112" t="str">
        <f ca="1">VLOOKUP(B20,'Insumos e Serviços'!$A:$F,4,0)</f>
        <v>AUXILIAR DE MECÂNICO COM ENCARGOS COMPLEMENTARES</v>
      </c>
      <c r="E20" s="109" t="str">
        <f ca="1">VLOOKUP(B20,'Insumos e Serviços'!$A:$F,5,0)</f>
        <v>H</v>
      </c>
      <c r="F20" s="110">
        <v>216</v>
      </c>
      <c r="G20" s="111">
        <f ca="1">VLOOKUP(B20,'Insumos e Serviços'!$A:$F,6,0)</f>
        <v>17.52</v>
      </c>
      <c r="H20" s="111">
        <f>TRUNC(F20*G20,2)</f>
        <v>3784.32</v>
      </c>
    </row>
    <row r="21" spans="1:256" ht="12" thickBot="1">
      <c r="A21" s="108" t="str">
        <f ca="1">VLOOKUP(B21,'Insumos e Serviços'!$A:$F,3,0)</f>
        <v>Insumo</v>
      </c>
      <c r="B21" s="109" t="s">
        <v>183</v>
      </c>
      <c r="C21" s="109" t="str">
        <f ca="1">VLOOKUP(B21,'Insumos e Serviços'!$A:$F,2,0)</f>
        <v>Próprio</v>
      </c>
      <c r="D21" s="112" t="str">
        <f ca="1">VLOOKUP(B21,'Insumos e Serviços'!$A:$F,4,0)</f>
        <v>Insumos diversos para manutenção</v>
      </c>
      <c r="E21" s="109" t="str">
        <f ca="1">VLOOKUP(B21,'Insumos e Serviços'!$A:$F,5,0)</f>
        <v>vb</v>
      </c>
      <c r="F21" s="110">
        <v>5</v>
      </c>
      <c r="G21" s="111">
        <f ca="1">VLOOKUP(B21,'Insumos e Serviços'!$A:$F,6,0)</f>
        <v>60.71</v>
      </c>
      <c r="H21" s="111">
        <f>TRUNC(F21*G21,2)</f>
        <v>303.55</v>
      </c>
    </row>
    <row r="22" spans="1:256" ht="12" thickTop="1">
      <c r="A22" s="18"/>
      <c r="B22" s="19"/>
      <c r="C22" s="18"/>
      <c r="D22" s="18"/>
      <c r="E22" s="19"/>
      <c r="F22" s="18"/>
      <c r="G22" s="18"/>
      <c r="H22" s="18"/>
    </row>
  </sheetData>
  <sheetCalcPr fullCalcOnLoad="1"/>
  <mergeCells count="13">
    <mergeCell ref="G1:H1"/>
    <mergeCell ref="E2:F2"/>
    <mergeCell ref="G2:H2"/>
    <mergeCell ref="A2:B2"/>
    <mergeCell ref="G4:H4"/>
    <mergeCell ref="A7:H7"/>
    <mergeCell ref="A4:B4"/>
    <mergeCell ref="C4:D4"/>
    <mergeCell ref="E4:F4"/>
    <mergeCell ref="A6:B6"/>
    <mergeCell ref="C6:D6"/>
    <mergeCell ref="E6:F6"/>
    <mergeCell ref="G6:H6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65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"/>
  <sheetViews>
    <sheetView showGridLines="0" view="pageBreakPreview" zoomScaleNormal="140" zoomScaleSheetLayoutView="100" zoomScalePageLayoutView="110" workbookViewId="0"/>
  </sheetViews>
  <sheetFormatPr defaultColWidth="9.140625" defaultRowHeight="12.75"/>
  <cols>
    <col min="1" max="1" width="12.7109375" style="8" customWidth="1"/>
    <col min="2" max="2" width="9.7109375" style="8" customWidth="1"/>
    <col min="3" max="3" width="13.7109375" style="8" customWidth="1"/>
    <col min="4" max="4" width="60.7109375" style="8" customWidth="1"/>
    <col min="5" max="6" width="12.7109375" style="8" customWidth="1"/>
  </cols>
  <sheetData>
    <row r="1" spans="1:6">
      <c r="A1" s="74" t="str">
        <f ca="1">'Orçamento Sintético'!A1</f>
        <v>P. Execução:</v>
      </c>
      <c r="B1" s="92"/>
      <c r="C1" s="74" t="str">
        <f ca="1">'Orçamento Sintético'!C1</f>
        <v>Licitação:</v>
      </c>
      <c r="D1" s="120" t="str">
        <f ca="1">'Orçamento Sintético'!D1</f>
        <v>Objeto: Manutenção preventiva e corretiva de Nobreaks</v>
      </c>
      <c r="E1" s="74" t="str">
        <f ca="1">'Orçamento Sintético'!E1</f>
        <v>Data:</v>
      </c>
      <c r="F1" s="92"/>
    </row>
    <row r="2" spans="1:6">
      <c r="A2" s="148" t="str">
        <f ca="1">'Orçamento Sintético'!A2</f>
        <v>A</v>
      </c>
      <c r="B2" s="149"/>
      <c r="C2" s="82" t="str">
        <f ca="1">'Orçamento Sintético'!C2</f>
        <v>B</v>
      </c>
      <c r="D2" s="121" t="str">
        <f ca="1">'Orçamento Sintético'!D2</f>
        <v>Local: Diversas Localidades do DF</v>
      </c>
      <c r="E2" s="172">
        <f ca="1">'Orçamento Sintético'!E2</f>
        <v>1</v>
      </c>
      <c r="F2" s="173"/>
    </row>
    <row r="3" spans="1:6">
      <c r="A3" s="78" t="str">
        <f ca="1">'Orçamento Sintético'!A3</f>
        <v>P. Validade:</v>
      </c>
      <c r="B3" s="117"/>
      <c r="C3" s="78" t="str">
        <f ca="1">'Orçamento Sintético'!C3</f>
        <v>Razão Social:</v>
      </c>
      <c r="D3" s="92"/>
      <c r="E3" s="74" t="str">
        <f ca="1">'Orçamento Sintético'!E3</f>
        <v>Telefone:</v>
      </c>
      <c r="F3" s="92"/>
    </row>
    <row r="4" spans="1:6">
      <c r="A4" s="148" t="str">
        <f ca="1">'Orçamento Sintético'!A4</f>
        <v>C</v>
      </c>
      <c r="B4" s="149"/>
      <c r="C4" s="148" t="str">
        <f ca="1">'Orçamento Sintético'!C4</f>
        <v>D</v>
      </c>
      <c r="D4" s="149"/>
      <c r="E4" s="148" t="str">
        <f ca="1">'Orçamento Sintético'!E4</f>
        <v>E</v>
      </c>
      <c r="F4" s="149"/>
    </row>
    <row r="5" spans="1:6">
      <c r="A5" s="74" t="str">
        <f ca="1">'Orçamento Sintético'!A5</f>
        <v>P. Garantia:</v>
      </c>
      <c r="B5" s="92"/>
      <c r="C5" s="74" t="str">
        <f ca="1">'Orçamento Sintético'!C5</f>
        <v>CNPJ:</v>
      </c>
      <c r="D5" s="92"/>
      <c r="E5" s="74" t="str">
        <f ca="1">'Orçamento Sintético'!E5</f>
        <v>E-mail:</v>
      </c>
      <c r="F5" s="92"/>
    </row>
    <row r="6" spans="1:6">
      <c r="A6" s="148" t="str">
        <f ca="1">'Orçamento Sintético'!A6</f>
        <v>F</v>
      </c>
      <c r="B6" s="149"/>
      <c r="C6" s="148" t="str">
        <f ca="1">'Orçamento Sintético'!C6</f>
        <v>G</v>
      </c>
      <c r="D6" s="149"/>
      <c r="E6" s="148" t="str">
        <f ca="1">'Orçamento Sintético'!E6</f>
        <v>H</v>
      </c>
      <c r="F6" s="149"/>
    </row>
    <row r="7" spans="1:6" ht="15">
      <c r="A7" s="171" t="s">
        <v>25</v>
      </c>
      <c r="B7" s="171"/>
      <c r="C7" s="171"/>
      <c r="D7" s="171"/>
      <c r="E7" s="171"/>
      <c r="F7" s="171"/>
    </row>
    <row r="8" spans="1:6" s="1" customFormat="1">
      <c r="A8" s="113" t="s">
        <v>12</v>
      </c>
      <c r="B8" s="113" t="s">
        <v>13</v>
      </c>
      <c r="C8" s="113" t="s">
        <v>26</v>
      </c>
      <c r="D8" s="113" t="s">
        <v>2</v>
      </c>
      <c r="E8" s="113" t="s">
        <v>14</v>
      </c>
      <c r="F8" s="113" t="s">
        <v>163</v>
      </c>
    </row>
    <row r="9" spans="1:6">
      <c r="A9" s="114" t="s">
        <v>179</v>
      </c>
      <c r="B9" s="114" t="s">
        <v>27</v>
      </c>
      <c r="C9" s="114" t="s">
        <v>29</v>
      </c>
      <c r="D9" s="115" t="s">
        <v>180</v>
      </c>
      <c r="E9" s="114" t="s">
        <v>30</v>
      </c>
      <c r="F9" s="116">
        <v>109.22</v>
      </c>
    </row>
    <row r="10" spans="1:6">
      <c r="A10" s="114" t="s">
        <v>177</v>
      </c>
      <c r="B10" s="114" t="s">
        <v>27</v>
      </c>
      <c r="C10" s="114" t="s">
        <v>29</v>
      </c>
      <c r="D10" s="115" t="s">
        <v>181</v>
      </c>
      <c r="E10" s="114" t="s">
        <v>30</v>
      </c>
      <c r="F10" s="116">
        <v>30.69</v>
      </c>
    </row>
    <row r="11" spans="1:6">
      <c r="A11" s="114" t="s">
        <v>178</v>
      </c>
      <c r="B11" s="114" t="s">
        <v>27</v>
      </c>
      <c r="C11" s="114" t="s">
        <v>29</v>
      </c>
      <c r="D11" s="115" t="s">
        <v>182</v>
      </c>
      <c r="E11" s="114" t="s">
        <v>30</v>
      </c>
      <c r="F11" s="116">
        <v>17.52</v>
      </c>
    </row>
    <row r="12" spans="1:6">
      <c r="A12" s="114" t="s">
        <v>24</v>
      </c>
      <c r="B12" s="114" t="s">
        <v>16</v>
      </c>
      <c r="C12" s="114" t="s">
        <v>28</v>
      </c>
      <c r="D12" s="115" t="s">
        <v>31</v>
      </c>
      <c r="E12" s="114" t="s">
        <v>32</v>
      </c>
      <c r="F12" s="116">
        <v>233.94</v>
      </c>
    </row>
    <row r="13" spans="1:6">
      <c r="A13" s="114" t="s">
        <v>183</v>
      </c>
      <c r="B13" s="114" t="s">
        <v>16</v>
      </c>
      <c r="C13" s="114" t="s">
        <v>28</v>
      </c>
      <c r="D13" s="115" t="s">
        <v>184</v>
      </c>
      <c r="E13" s="114" t="s">
        <v>32</v>
      </c>
      <c r="F13" s="116">
        <v>60.71</v>
      </c>
    </row>
  </sheetData>
  <mergeCells count="9">
    <mergeCell ref="A7:F7"/>
    <mergeCell ref="A2:B2"/>
    <mergeCell ref="E2:F2"/>
    <mergeCell ref="A6:B6"/>
    <mergeCell ref="C6:D6"/>
    <mergeCell ref="E6:F6"/>
    <mergeCell ref="A4:B4"/>
    <mergeCell ref="C4:D4"/>
    <mergeCell ref="E4:F4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75" firstPageNumber="0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>
      <c r="A1" s="123" t="str">
        <f ca="1">'Orçamento Sintético'!A1</f>
        <v>P. Execução:</v>
      </c>
      <c r="B1" s="127"/>
      <c r="C1" s="128" t="str">
        <f ca="1">'Orçamento Sintético'!D1</f>
        <v>Objeto: Manutenção preventiva e corretiva de Nobreaks</v>
      </c>
      <c r="D1" s="124" t="str">
        <f ca="1">'Orçamento Sintético'!C1</f>
        <v>Licitação:</v>
      </c>
    </row>
    <row r="2" spans="1:4">
      <c r="A2" s="174" t="str">
        <f ca="1">'Orçamento Sintético'!A2:B2</f>
        <v>A</v>
      </c>
      <c r="B2" s="175"/>
      <c r="C2" s="129" t="str">
        <f ca="1">'Orçamento Sintético'!D2</f>
        <v>Local: Diversas Localidades do DF</v>
      </c>
      <c r="D2" s="125" t="str">
        <f ca="1">'Orçamento Sintético'!C2</f>
        <v>B</v>
      </c>
    </row>
    <row r="3" spans="1:4" ht="12.75" customHeight="1">
      <c r="A3" s="130" t="str">
        <f ca="1">'Orçamento Sintético'!A3</f>
        <v>P. Validade:</v>
      </c>
      <c r="B3" s="127"/>
      <c r="C3" s="130" t="str">
        <f ca="1">'Orçamento Sintético'!C3</f>
        <v>Razão Social:</v>
      </c>
      <c r="D3" s="124" t="str">
        <f ca="1">'Orçamento Sintético'!E1</f>
        <v>Data:</v>
      </c>
    </row>
    <row r="4" spans="1:4">
      <c r="A4" s="174" t="str">
        <f ca="1">'Orçamento Sintético'!A4:B4</f>
        <v>C</v>
      </c>
      <c r="B4" s="175"/>
      <c r="C4" s="87" t="str">
        <f ca="1">'Orçamento Sintético'!C4</f>
        <v>D</v>
      </c>
      <c r="D4" s="126">
        <f ca="1">'Orçamento Sintético'!E2</f>
        <v>1</v>
      </c>
    </row>
    <row r="5" spans="1:4">
      <c r="A5" s="123" t="str">
        <f ca="1">'Orçamento Sintético'!A5</f>
        <v>P. Garantia:</v>
      </c>
      <c r="B5" s="127"/>
      <c r="C5" s="130" t="str">
        <f ca="1">'Orçamento Sintético'!C5</f>
        <v>CNPJ:</v>
      </c>
      <c r="D5" s="124" t="str">
        <f ca="1">'Orçamento Sintético'!E3</f>
        <v>Telefone:</v>
      </c>
    </row>
    <row r="6" spans="1:4">
      <c r="A6" s="174" t="str">
        <f ca="1">'Orçamento Sintético'!A6:B6</f>
        <v>F</v>
      </c>
      <c r="B6" s="175"/>
      <c r="C6" s="87" t="str">
        <f ca="1">'Orçamento Sintético'!C6</f>
        <v>G</v>
      </c>
      <c r="D6" s="126" t="str">
        <f ca="1">'Orçamento Sintético'!E4</f>
        <v>E</v>
      </c>
    </row>
    <row r="7" spans="1:4" ht="13.9" customHeight="1">
      <c r="A7" s="179" t="s">
        <v>33</v>
      </c>
      <c r="B7" s="179"/>
      <c r="C7" s="179"/>
      <c r="D7" s="179"/>
    </row>
    <row r="8" spans="1:4">
      <c r="A8" s="39" t="s">
        <v>1</v>
      </c>
      <c r="B8" s="180" t="s">
        <v>34</v>
      </c>
      <c r="C8" s="180"/>
      <c r="D8" s="39" t="s">
        <v>35</v>
      </c>
    </row>
    <row r="9" spans="1:4" ht="12.75" customHeight="1">
      <c r="A9" s="20" t="s">
        <v>36</v>
      </c>
      <c r="B9" s="176" t="s">
        <v>37</v>
      </c>
      <c r="C9" s="176"/>
      <c r="D9" s="21"/>
    </row>
    <row r="10" spans="1:4" ht="12.75" customHeight="1">
      <c r="A10" s="22" t="s">
        <v>38</v>
      </c>
      <c r="B10" s="177" t="s">
        <v>39</v>
      </c>
      <c r="C10" s="177"/>
      <c r="D10" s="23">
        <f>ROUND(SUM(D11:D15),4)</f>
        <v>0.1027</v>
      </c>
    </row>
    <row r="11" spans="1:4">
      <c r="A11" s="24" t="s">
        <v>40</v>
      </c>
      <c r="B11" s="25" t="s">
        <v>41</v>
      </c>
      <c r="C11" s="26"/>
      <c r="D11" s="27">
        <v>0.03</v>
      </c>
    </row>
    <row r="12" spans="1:4">
      <c r="A12" s="24" t="s">
        <v>42</v>
      </c>
      <c r="B12" s="25" t="s">
        <v>43</v>
      </c>
      <c r="C12" s="26"/>
      <c r="D12" s="27">
        <v>2E-3</v>
      </c>
    </row>
    <row r="13" spans="1:4">
      <c r="A13" s="24" t="s">
        <v>44</v>
      </c>
      <c r="B13" s="25" t="s">
        <v>45</v>
      </c>
      <c r="C13" s="26"/>
      <c r="D13" s="27">
        <v>5.0000000000000001E-3</v>
      </c>
    </row>
    <row r="14" spans="1:4">
      <c r="A14" s="24" t="s">
        <v>46</v>
      </c>
      <c r="B14" s="25" t="s">
        <v>47</v>
      </c>
      <c r="C14" s="26"/>
      <c r="D14" s="27">
        <v>0.01</v>
      </c>
    </row>
    <row r="15" spans="1:4">
      <c r="A15" s="24" t="s">
        <v>48</v>
      </c>
      <c r="B15" s="25" t="s">
        <v>49</v>
      </c>
      <c r="C15" s="26"/>
      <c r="D15" s="27">
        <v>5.57E-2</v>
      </c>
    </row>
    <row r="16" spans="1:4">
      <c r="A16" s="28"/>
      <c r="B16" s="25"/>
      <c r="C16" s="26"/>
      <c r="D16" s="27"/>
    </row>
    <row r="17" spans="1:4" ht="12.75" customHeight="1">
      <c r="A17" s="20" t="s">
        <v>50</v>
      </c>
      <c r="B17" s="176" t="s">
        <v>51</v>
      </c>
      <c r="C17" s="176"/>
      <c r="D17" s="21"/>
    </row>
    <row r="18" spans="1:4" ht="12.75" customHeight="1">
      <c r="A18" s="22" t="s">
        <v>52</v>
      </c>
      <c r="B18" s="177" t="s">
        <v>53</v>
      </c>
      <c r="C18" s="177"/>
      <c r="D18" s="23">
        <f>D19+D20+D21</f>
        <v>5.6499999999999995E-2</v>
      </c>
    </row>
    <row r="19" spans="1:4">
      <c r="A19" s="24"/>
      <c r="B19" s="25" t="s">
        <v>54</v>
      </c>
      <c r="C19" s="26"/>
      <c r="D19" s="27">
        <v>6.4999999999999997E-3</v>
      </c>
    </row>
    <row r="20" spans="1:4">
      <c r="A20" s="24"/>
      <c r="B20" s="25" t="s">
        <v>55</v>
      </c>
      <c r="C20" s="26"/>
      <c r="D20" s="27">
        <v>0.03</v>
      </c>
    </row>
    <row r="21" spans="1:4">
      <c r="A21" s="24"/>
      <c r="B21" s="25" t="s">
        <v>185</v>
      </c>
      <c r="C21" s="26"/>
      <c r="D21" s="27">
        <v>0.02</v>
      </c>
    </row>
    <row r="22" spans="1:4">
      <c r="A22" s="24"/>
      <c r="B22" s="25"/>
      <c r="C22" s="26"/>
      <c r="D22" s="27"/>
    </row>
    <row r="23" spans="1:4" ht="12.75" customHeight="1">
      <c r="A23" s="29" t="s">
        <v>56</v>
      </c>
      <c r="B23" s="178" t="s">
        <v>57</v>
      </c>
      <c r="C23" s="178"/>
      <c r="D23" s="30">
        <f>ROUND((((1+(D11+D12+D13))*(1+D14)*(1+D15))/(1-D18)-1),4)</f>
        <v>0.1719</v>
      </c>
    </row>
  </sheetData>
  <mergeCells count="10">
    <mergeCell ref="A2:B2"/>
    <mergeCell ref="A6:B6"/>
    <mergeCell ref="B9:C9"/>
    <mergeCell ref="B10:C10"/>
    <mergeCell ref="B23:C23"/>
    <mergeCell ref="A4:B4"/>
    <mergeCell ref="A7:D7"/>
    <mergeCell ref="B8:C8"/>
    <mergeCell ref="B17:C17"/>
    <mergeCell ref="B18:C1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view="pageBreakPreview" zoomScaleNormal="100" zoomScaleSheetLayoutView="100" zoomScalePageLayoutView="110" workbookViewId="0"/>
  </sheetViews>
  <sheetFormatPr defaultColWidth="11.5703125" defaultRowHeight="12.75"/>
  <cols>
    <col min="1" max="2" width="10.7109375" customWidth="1"/>
    <col min="3" max="3" width="65.7109375" customWidth="1"/>
    <col min="4" max="4" width="18.7109375" customWidth="1"/>
  </cols>
  <sheetData>
    <row r="1" spans="1:4">
      <c r="A1" s="123" t="str">
        <f ca="1">'Orçamento Sintético'!A1</f>
        <v>P. Execução:</v>
      </c>
      <c r="B1" s="127"/>
      <c r="C1" s="128" t="str">
        <f ca="1">'Orçamento Sintético'!D1</f>
        <v>Objeto: Manutenção preventiva e corretiva de Nobreaks</v>
      </c>
      <c r="D1" s="124" t="str">
        <f ca="1">'Orçamento Sintético'!C1</f>
        <v>Licitação:</v>
      </c>
    </row>
    <row r="2" spans="1:4">
      <c r="A2" s="174" t="str">
        <f ca="1">'Orçamento Sintético'!A2:B2</f>
        <v>A</v>
      </c>
      <c r="B2" s="175"/>
      <c r="C2" s="129" t="str">
        <f ca="1">'Orçamento Sintético'!D2</f>
        <v>Local: Diversas Localidades do DF</v>
      </c>
      <c r="D2" s="125" t="str">
        <f ca="1">'Orçamento Sintético'!C2</f>
        <v>B</v>
      </c>
    </row>
    <row r="3" spans="1:4" ht="12.75" customHeight="1">
      <c r="A3" s="130" t="str">
        <f ca="1">'Orçamento Sintético'!A3</f>
        <v>P. Validade:</v>
      </c>
      <c r="B3" s="127"/>
      <c r="C3" s="130" t="str">
        <f ca="1">'Orçamento Sintético'!C3</f>
        <v>Razão Social:</v>
      </c>
      <c r="D3" s="124" t="str">
        <f ca="1">'Orçamento Sintético'!E1</f>
        <v>Data:</v>
      </c>
    </row>
    <row r="4" spans="1:4">
      <c r="A4" s="174" t="str">
        <f ca="1">'Orçamento Sintético'!A4:B4</f>
        <v>C</v>
      </c>
      <c r="B4" s="175"/>
      <c r="C4" s="87" t="str">
        <f ca="1">'Orçamento Sintético'!C4</f>
        <v>D</v>
      </c>
      <c r="D4" s="126">
        <f ca="1">'Orçamento Sintético'!E2</f>
        <v>1</v>
      </c>
    </row>
    <row r="5" spans="1:4">
      <c r="A5" s="123" t="str">
        <f ca="1">'Orçamento Sintético'!A5</f>
        <v>P. Garantia:</v>
      </c>
      <c r="B5" s="127"/>
      <c r="C5" s="130" t="str">
        <f ca="1">'Orçamento Sintético'!C5</f>
        <v>CNPJ:</v>
      </c>
      <c r="D5" s="124" t="str">
        <f ca="1">'Orçamento Sintético'!E3</f>
        <v>Telefone:</v>
      </c>
    </row>
    <row r="6" spans="1:4">
      <c r="A6" s="174" t="str">
        <f ca="1">'Orçamento Sintético'!A6:B6</f>
        <v>F</v>
      </c>
      <c r="B6" s="175"/>
      <c r="C6" s="87" t="str">
        <f ca="1">'Orçamento Sintético'!C6</f>
        <v>G</v>
      </c>
      <c r="D6" s="126" t="str">
        <f ca="1">'Orçamento Sintético'!E4</f>
        <v>E</v>
      </c>
    </row>
    <row r="7" spans="1:4" ht="15">
      <c r="A7" s="183" t="s">
        <v>186</v>
      </c>
      <c r="B7" s="183"/>
      <c r="C7" s="183"/>
      <c r="D7" s="183"/>
    </row>
    <row r="8" spans="1:4">
      <c r="A8" s="39" t="s">
        <v>1</v>
      </c>
      <c r="B8" s="180" t="s">
        <v>34</v>
      </c>
      <c r="C8" s="180"/>
      <c r="D8" s="39" t="s">
        <v>35</v>
      </c>
    </row>
    <row r="9" spans="1:4" ht="12.75" customHeight="1">
      <c r="A9" s="182" t="s">
        <v>58</v>
      </c>
      <c r="B9" s="182"/>
      <c r="C9" s="182"/>
      <c r="D9" s="182"/>
    </row>
    <row r="10" spans="1:4">
      <c r="A10" s="31" t="s">
        <v>38</v>
      </c>
      <c r="B10" s="32" t="s">
        <v>59</v>
      </c>
      <c r="C10" s="33"/>
      <c r="D10" s="34">
        <v>0.2</v>
      </c>
    </row>
    <row r="11" spans="1:4">
      <c r="A11" s="31" t="s">
        <v>60</v>
      </c>
      <c r="B11" s="32" t="s">
        <v>61</v>
      </c>
      <c r="C11" s="33"/>
      <c r="D11" s="34">
        <v>1.4999999999999999E-2</v>
      </c>
    </row>
    <row r="12" spans="1:4">
      <c r="A12" s="31" t="s">
        <v>62</v>
      </c>
      <c r="B12" s="32" t="s">
        <v>63</v>
      </c>
      <c r="C12" s="33"/>
      <c r="D12" s="34">
        <v>0.01</v>
      </c>
    </row>
    <row r="13" spans="1:4">
      <c r="A13" s="31" t="s">
        <v>64</v>
      </c>
      <c r="B13" s="32" t="s">
        <v>65</v>
      </c>
      <c r="C13" s="33"/>
      <c r="D13" s="34">
        <v>2E-3</v>
      </c>
    </row>
    <row r="14" spans="1:4">
      <c r="A14" s="31" t="s">
        <v>66</v>
      </c>
      <c r="B14" s="32" t="s">
        <v>67</v>
      </c>
      <c r="C14" s="33"/>
      <c r="D14" s="34">
        <v>6.0000000000000001E-3</v>
      </c>
    </row>
    <row r="15" spans="1:4">
      <c r="A15" s="31" t="s">
        <v>68</v>
      </c>
      <c r="B15" s="32" t="s">
        <v>69</v>
      </c>
      <c r="C15" s="33"/>
      <c r="D15" s="34">
        <v>2.5000000000000001E-2</v>
      </c>
    </row>
    <row r="16" spans="1:4">
      <c r="A16" s="31" t="s">
        <v>70</v>
      </c>
      <c r="B16" s="32" t="s">
        <v>71</v>
      </c>
      <c r="C16" s="33"/>
      <c r="D16" s="34">
        <v>0.03</v>
      </c>
    </row>
    <row r="17" spans="1:4">
      <c r="A17" s="31" t="s">
        <v>72</v>
      </c>
      <c r="B17" s="32" t="s">
        <v>73</v>
      </c>
      <c r="C17" s="33"/>
      <c r="D17" s="34">
        <v>0.08</v>
      </c>
    </row>
    <row r="18" spans="1:4">
      <c r="A18" s="31" t="s">
        <v>74</v>
      </c>
      <c r="B18" s="32" t="s">
        <v>75</v>
      </c>
      <c r="C18" s="33"/>
      <c r="D18" s="34">
        <v>0.01</v>
      </c>
    </row>
    <row r="19" spans="1:4">
      <c r="A19" s="35" t="s">
        <v>76</v>
      </c>
      <c r="B19" s="36" t="s">
        <v>77</v>
      </c>
      <c r="C19" s="37"/>
      <c r="D19" s="38">
        <f>SUM(D10:D18)</f>
        <v>0.37800000000000006</v>
      </c>
    </row>
    <row r="20" spans="1:4" ht="12.75" customHeight="1">
      <c r="A20" s="182" t="s">
        <v>78</v>
      </c>
      <c r="B20" s="182"/>
      <c r="C20" s="182"/>
      <c r="D20" s="182"/>
    </row>
    <row r="21" spans="1:4">
      <c r="A21" s="31" t="s">
        <v>52</v>
      </c>
      <c r="B21" s="32" t="s">
        <v>79</v>
      </c>
      <c r="C21" s="33"/>
      <c r="D21" s="34">
        <v>0.17749999999999999</v>
      </c>
    </row>
    <row r="22" spans="1:4">
      <c r="A22" s="31" t="s">
        <v>80</v>
      </c>
      <c r="B22" s="32" t="s">
        <v>81</v>
      </c>
      <c r="C22" s="33"/>
      <c r="D22" s="34">
        <v>3.4099999999999998E-2</v>
      </c>
    </row>
    <row r="23" spans="1:4">
      <c r="A23" s="31" t="s">
        <v>82</v>
      </c>
      <c r="B23" s="32" t="s">
        <v>83</v>
      </c>
      <c r="C23" s="33"/>
      <c r="D23" s="34">
        <v>8.3999999999999995E-3</v>
      </c>
    </row>
    <row r="24" spans="1:4">
      <c r="A24" s="31" t="s">
        <v>84</v>
      </c>
      <c r="B24" s="32" t="s">
        <v>85</v>
      </c>
      <c r="C24" s="33"/>
      <c r="D24" s="34">
        <v>0.107</v>
      </c>
    </row>
    <row r="25" spans="1:4">
      <c r="A25" s="31" t="s">
        <v>86</v>
      </c>
      <c r="B25" s="32" t="s">
        <v>87</v>
      </c>
      <c r="C25" s="33"/>
      <c r="D25" s="34">
        <v>6.9999999999999999E-4</v>
      </c>
    </row>
    <row r="26" spans="1:4">
      <c r="A26" s="31" t="s">
        <v>88</v>
      </c>
      <c r="B26" s="32" t="s">
        <v>89</v>
      </c>
      <c r="C26" s="33"/>
      <c r="D26" s="34">
        <v>7.1000000000000004E-3</v>
      </c>
    </row>
    <row r="27" spans="1:4">
      <c r="A27" s="31" t="s">
        <v>90</v>
      </c>
      <c r="B27" s="32" t="s">
        <v>91</v>
      </c>
      <c r="C27" s="33"/>
      <c r="D27" s="34">
        <v>1.3299999999999999E-2</v>
      </c>
    </row>
    <row r="28" spans="1:4">
      <c r="A28" s="31" t="s">
        <v>92</v>
      </c>
      <c r="B28" s="32" t="s">
        <v>93</v>
      </c>
      <c r="C28" s="33"/>
      <c r="D28" s="34">
        <v>1E-3</v>
      </c>
    </row>
    <row r="29" spans="1:4">
      <c r="A29" s="31" t="s">
        <v>94</v>
      </c>
      <c r="B29" s="32" t="s">
        <v>95</v>
      </c>
      <c r="C29" s="33"/>
      <c r="D29" s="34">
        <v>8.0199999999999994E-2</v>
      </c>
    </row>
    <row r="30" spans="1:4">
      <c r="A30" s="31" t="s">
        <v>96</v>
      </c>
      <c r="B30" s="32" t="s">
        <v>97</v>
      </c>
      <c r="C30" s="33"/>
      <c r="D30" s="34">
        <v>2.9999999999999997E-4</v>
      </c>
    </row>
    <row r="31" spans="1:4">
      <c r="A31" s="35" t="s">
        <v>98</v>
      </c>
      <c r="B31" s="36" t="s">
        <v>99</v>
      </c>
      <c r="C31" s="37"/>
      <c r="D31" s="38">
        <f>SUM(D21:D30)</f>
        <v>0.42959999999999993</v>
      </c>
    </row>
    <row r="32" spans="1:4" ht="12.75" customHeight="1">
      <c r="A32" s="182" t="s">
        <v>100</v>
      </c>
      <c r="B32" s="182"/>
      <c r="C32" s="182"/>
      <c r="D32" s="182"/>
    </row>
    <row r="33" spans="1:4">
      <c r="A33" s="31" t="s">
        <v>101</v>
      </c>
      <c r="B33" s="32" t="s">
        <v>102</v>
      </c>
      <c r="C33" s="33"/>
      <c r="D33" s="34">
        <v>4.1500000000000002E-2</v>
      </c>
    </row>
    <row r="34" spans="1:4">
      <c r="A34" s="31" t="s">
        <v>103</v>
      </c>
      <c r="B34" s="32" t="s">
        <v>104</v>
      </c>
      <c r="C34" s="33"/>
      <c r="D34" s="34">
        <v>1E-3</v>
      </c>
    </row>
    <row r="35" spans="1:4">
      <c r="A35" s="31" t="s">
        <v>105</v>
      </c>
      <c r="B35" s="32" t="s">
        <v>106</v>
      </c>
      <c r="C35" s="33"/>
      <c r="D35" s="34">
        <v>4.9399999999999999E-2</v>
      </c>
    </row>
    <row r="36" spans="1:4">
      <c r="A36" s="31" t="s">
        <v>107</v>
      </c>
      <c r="B36" s="32" t="s">
        <v>108</v>
      </c>
      <c r="C36" s="33"/>
      <c r="D36" s="34">
        <v>3.2300000000000002E-2</v>
      </c>
    </row>
    <row r="37" spans="1:4">
      <c r="A37" s="31" t="s">
        <v>109</v>
      </c>
      <c r="B37" s="32" t="s">
        <v>110</v>
      </c>
      <c r="C37" s="33"/>
      <c r="D37" s="34">
        <v>3.5000000000000001E-3</v>
      </c>
    </row>
    <row r="38" spans="1:4">
      <c r="A38" s="35" t="s">
        <v>111</v>
      </c>
      <c r="B38" s="36" t="s">
        <v>99</v>
      </c>
      <c r="C38" s="37"/>
      <c r="D38" s="38">
        <f>SUM(D33:D37)</f>
        <v>0.12770000000000001</v>
      </c>
    </row>
    <row r="39" spans="1:4" ht="12.75" customHeight="1">
      <c r="A39" s="182" t="s">
        <v>112</v>
      </c>
      <c r="B39" s="182"/>
      <c r="C39" s="182"/>
      <c r="D39" s="182"/>
    </row>
    <row r="40" spans="1:4">
      <c r="A40" s="31" t="s">
        <v>113</v>
      </c>
      <c r="B40" s="32" t="s">
        <v>114</v>
      </c>
      <c r="C40" s="33"/>
      <c r="D40" s="34">
        <f>ROUND(D19*D31,4)</f>
        <v>0.16239999999999999</v>
      </c>
    </row>
    <row r="41" spans="1:4">
      <c r="A41" s="31" t="s">
        <v>115</v>
      </c>
      <c r="B41" s="32" t="s">
        <v>116</v>
      </c>
      <c r="C41" s="33"/>
      <c r="D41" s="34">
        <f>ROUND(D17*D33+D19*D34,4)</f>
        <v>3.7000000000000002E-3</v>
      </c>
    </row>
    <row r="42" spans="1:4">
      <c r="A42" s="35" t="s">
        <v>117</v>
      </c>
      <c r="B42" s="36" t="s">
        <v>118</v>
      </c>
      <c r="C42" s="37"/>
      <c r="D42" s="38">
        <f>SUM(D40:D41)</f>
        <v>0.1661</v>
      </c>
    </row>
    <row r="43" spans="1:4">
      <c r="A43" s="31"/>
      <c r="B43" s="32"/>
      <c r="C43" s="33"/>
      <c r="D43" s="34"/>
    </row>
    <row r="44" spans="1:4" ht="12.75" customHeight="1">
      <c r="A44" s="181" t="s">
        <v>119</v>
      </c>
      <c r="B44" s="181"/>
      <c r="C44" s="181"/>
      <c r="D44" s="30">
        <f>D19+D31+D38+D42</f>
        <v>1.1013999999999999</v>
      </c>
    </row>
  </sheetData>
  <mergeCells count="10">
    <mergeCell ref="A2:B2"/>
    <mergeCell ref="A6:B6"/>
    <mergeCell ref="A44:C44"/>
    <mergeCell ref="A9:D9"/>
    <mergeCell ref="A20:D20"/>
    <mergeCell ref="A32:D32"/>
    <mergeCell ref="A39:D39"/>
    <mergeCell ref="A4:B4"/>
    <mergeCell ref="A7:D7"/>
    <mergeCell ref="B8:C8"/>
  </mergeCells>
  <phoneticPr fontId="4" type="noConversion"/>
  <printOptions horizontalCentered="1"/>
  <pageMargins left="0.59055118110236227" right="0.59055118110236227" top="0.59055118110236227" bottom="0.59055118110236227" header="0.19685039370078741" footer="0.19685039370078741"/>
  <pageSetup paperSize="9" scale="87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9</vt:i4>
      </vt:variant>
    </vt:vector>
  </HeadingPairs>
  <TitlesOfParts>
    <vt:vector size="16" baseType="lpstr">
      <vt:lpstr>Instruções de Preenchimento</vt:lpstr>
      <vt:lpstr>Resumo do Orçamento</vt:lpstr>
      <vt:lpstr>Orçamento Sintético</vt:lpstr>
      <vt:lpstr>Orçamento Analítico</vt:lpstr>
      <vt:lpstr>Insumos e Serviços</vt:lpstr>
      <vt:lpstr>Composição de BDI</vt:lpstr>
      <vt:lpstr>Composição de Encargos Sociais</vt:lpstr>
      <vt:lpstr>'Instruções de Preenchimento'!Area_de_impressao</vt:lpstr>
      <vt:lpstr>'Insumos e Serviços'!Area_de_impressao</vt:lpstr>
      <vt:lpstr>'Orçamento Analítico'!Area_de_impressao</vt:lpstr>
      <vt:lpstr>'Orçamento Sintético'!Area_de_impressao</vt:lpstr>
      <vt:lpstr>'Resumo do Orçamento'!Area_de_impressao</vt:lpstr>
      <vt:lpstr>'Composição de BDI'!Titulos_de_impressao</vt:lpstr>
      <vt:lpstr>'Insumos e Serviços'!Titulos_de_impressao</vt:lpstr>
      <vt:lpstr>'Orçamento Analítico'!Titulos_de_impressao</vt:lpstr>
      <vt:lpstr>'Orçamento Sintético'!Titulos_de_impressao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dc:description/>
  <cp:lastModifiedBy>anacz</cp:lastModifiedBy>
  <cp:revision>442</cp:revision>
  <cp:lastPrinted>2022-05-02T17:54:57Z</cp:lastPrinted>
  <dcterms:created xsi:type="dcterms:W3CDTF">2022-03-28T20:48:41Z</dcterms:created>
  <dcterms:modified xsi:type="dcterms:W3CDTF">2022-05-03T15:15:26Z</dcterms:modified>
  <dc:language>pt-BR</dc:language>
</cp:coreProperties>
</file>