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80" windowHeight="14445" tabRatio="729" activeTab="1"/>
  </bookViews>
  <sheets>
    <sheet name="Instruções de Preenchimento" sheetId="8" r:id="rId1"/>
    <sheet name="Resumo do Orçamento" sheetId="1" r:id="rId2"/>
    <sheet name="Orçamento Sintético" sheetId="2" r:id="rId3"/>
    <sheet name="Orçamento Analítico" sheetId="3" r:id="rId4"/>
    <sheet name="Insumos e Serviços" sheetId="4" r:id="rId5"/>
    <sheet name="Marcas e Modelos" sheetId="9" r:id="rId6"/>
    <sheet name="Composição de BDI" sheetId="5" r:id="rId7"/>
    <sheet name="Composição de Encargos Sociais" sheetId="6" r:id="rId8"/>
    <sheet name="Cronograma" sheetId="7" r:id="rId9"/>
  </sheets>
  <definedNames>
    <definedName name="_xlnm.Print_Area" localSheetId="8">Cronograma!$A$1:$G$513</definedName>
    <definedName name="_xlnm.Print_Area" localSheetId="0">'Instruções de Preenchimento'!$A$1:$B$33</definedName>
    <definedName name="_xlnm.Print_Area" localSheetId="4">'Insumos e Serviços'!$A$1:$F$200</definedName>
    <definedName name="_xlnm.Print_Area" localSheetId="3">'Orçamento Analítico'!$A$1:$H$586</definedName>
    <definedName name="_xlnm.Print_Area" localSheetId="2">'Orçamento Sintético'!$A$1:$H$261</definedName>
    <definedName name="_xlnm.Print_Area" localSheetId="1">'Resumo do Orçamento'!$A$1:$D$20</definedName>
    <definedName name="_xlnm.Print_Titles" localSheetId="6">'Composição de BDI'!$1:$8</definedName>
    <definedName name="_xlnm.Print_Titles" localSheetId="8">Cronograma!$1:$8</definedName>
    <definedName name="_xlnm.Print_Titles" localSheetId="4">'Insumos e Serviços'!$1:$8</definedName>
    <definedName name="_xlnm.Print_Titles" localSheetId="3">'Orçamento Analítico'!$1:$8</definedName>
    <definedName name="_xlnm.Print_Titles" localSheetId="2">'Orçamento Sintético'!$1:$8</definedName>
  </definedNames>
  <calcPr calcId="101716" fullCalcOnLoad="1"/>
</workbook>
</file>

<file path=xl/calcChain.xml><?xml version="1.0" encoding="utf-8"?>
<calcChain xmlns="http://schemas.openxmlformats.org/spreadsheetml/2006/main">
  <c r="D21" i="5"/>
  <c r="E6" i="4"/>
  <c r="E4"/>
  <c r="E2"/>
  <c r="C6"/>
  <c r="C4"/>
  <c r="A2"/>
  <c r="A6"/>
  <c r="A4"/>
  <c r="A2" i="3"/>
  <c r="A6"/>
  <c r="A5"/>
  <c r="A4"/>
  <c r="A3"/>
  <c r="A6" i="1"/>
  <c r="A5"/>
  <c r="A4"/>
  <c r="A3"/>
  <c r="A2"/>
  <c r="F6" i="9"/>
  <c r="F5"/>
  <c r="F4"/>
  <c r="F3"/>
  <c r="F2"/>
  <c r="F1"/>
  <c r="B6"/>
  <c r="B5"/>
  <c r="B4"/>
  <c r="B3"/>
  <c r="B2"/>
  <c r="B1"/>
  <c r="A6"/>
  <c r="A5"/>
  <c r="A4"/>
  <c r="A3"/>
  <c r="A2"/>
  <c r="A1"/>
  <c r="C6" i="7"/>
  <c r="C5"/>
  <c r="C4"/>
  <c r="C3"/>
  <c r="C2"/>
  <c r="C1"/>
  <c r="B6"/>
  <c r="B5"/>
  <c r="B4"/>
  <c r="B3"/>
  <c r="B2"/>
  <c r="B1"/>
  <c r="A6"/>
  <c r="A5"/>
  <c r="A4"/>
  <c r="A3"/>
  <c r="A2"/>
  <c r="A1"/>
  <c r="D6" i="6"/>
  <c r="D5"/>
  <c r="D4"/>
  <c r="D3"/>
  <c r="D2"/>
  <c r="D1"/>
  <c r="C6"/>
  <c r="C5"/>
  <c r="C4"/>
  <c r="C3"/>
  <c r="C2"/>
  <c r="C1"/>
  <c r="A6"/>
  <c r="A5"/>
  <c r="A4"/>
  <c r="A3"/>
  <c r="A2"/>
  <c r="A1"/>
  <c r="D6" i="5"/>
  <c r="D5"/>
  <c r="D4"/>
  <c r="D3"/>
  <c r="D2"/>
  <c r="D1"/>
  <c r="C6"/>
  <c r="C5"/>
  <c r="C4"/>
  <c r="C3"/>
  <c r="C2"/>
  <c r="C1"/>
  <c r="A6"/>
  <c r="A5"/>
  <c r="A4"/>
  <c r="A3"/>
  <c r="A2"/>
  <c r="A1"/>
  <c r="E5" i="4"/>
  <c r="E3"/>
  <c r="E1"/>
  <c r="D2"/>
  <c r="D1"/>
  <c r="C5"/>
  <c r="C3"/>
  <c r="C2"/>
  <c r="C1"/>
  <c r="A5"/>
  <c r="A3"/>
  <c r="A1"/>
  <c r="E6" i="3"/>
  <c r="E5"/>
  <c r="E4"/>
  <c r="E3"/>
  <c r="E2"/>
  <c r="E1"/>
  <c r="D2"/>
  <c r="D1"/>
  <c r="C6"/>
  <c r="C5"/>
  <c r="C4"/>
  <c r="C3"/>
  <c r="C2"/>
  <c r="C1"/>
  <c r="A1"/>
  <c r="B6" i="1"/>
  <c r="B5"/>
  <c r="B1"/>
  <c r="B2"/>
  <c r="G233" i="2"/>
  <c r="G166"/>
  <c r="G150"/>
  <c r="G130"/>
  <c r="G118"/>
  <c r="G90"/>
  <c r="G80"/>
  <c r="G67"/>
  <c r="G43"/>
  <c r="G33"/>
  <c r="G23"/>
  <c r="G160"/>
  <c r="G120"/>
  <c r="G72"/>
  <c r="G24"/>
  <c r="G257"/>
  <c r="G232"/>
  <c r="G164"/>
  <c r="G153"/>
  <c r="G135"/>
  <c r="G126"/>
  <c r="G117"/>
  <c r="G89"/>
  <c r="G78"/>
  <c r="G52"/>
  <c r="G41"/>
  <c r="G32"/>
  <c r="G19"/>
  <c r="G181"/>
  <c r="G151"/>
  <c r="G85"/>
  <c r="G34"/>
  <c r="G256"/>
  <c r="G222"/>
  <c r="G162"/>
  <c r="G152"/>
  <c r="G134"/>
  <c r="G124"/>
  <c r="G115"/>
  <c r="G87"/>
  <c r="G73"/>
  <c r="G46"/>
  <c r="G40"/>
  <c r="G31"/>
  <c r="E19"/>
  <c r="G245"/>
  <c r="G131"/>
  <c r="G93"/>
  <c r="G45"/>
  <c r="C6" i="1"/>
  <c r="C5"/>
  <c r="C4"/>
  <c r="C3"/>
  <c r="C2"/>
  <c r="C1"/>
  <c r="B4"/>
  <c r="B3"/>
  <c r="A1"/>
  <c r="B45" i="7"/>
  <c r="B43"/>
  <c r="B41"/>
  <c r="B501"/>
  <c r="B499"/>
  <c r="B497"/>
  <c r="B495"/>
  <c r="B493"/>
  <c r="B491"/>
  <c r="B489"/>
  <c r="B487"/>
  <c r="B485"/>
  <c r="B483"/>
  <c r="B479"/>
  <c r="B477"/>
  <c r="B475"/>
  <c r="B473"/>
  <c r="B471"/>
  <c r="B469"/>
  <c r="B467"/>
  <c r="B465"/>
  <c r="B463"/>
  <c r="B461"/>
  <c r="B459"/>
  <c r="B453"/>
  <c r="B451"/>
  <c r="B449"/>
  <c r="B447"/>
  <c r="B445"/>
  <c r="B443"/>
  <c r="B441"/>
  <c r="B439"/>
  <c r="B437"/>
  <c r="B433"/>
  <c r="B431"/>
  <c r="B429"/>
  <c r="B427"/>
  <c r="B425"/>
  <c r="B423"/>
  <c r="B421"/>
  <c r="B419"/>
  <c r="B417"/>
  <c r="B415"/>
  <c r="B413"/>
  <c r="B411"/>
  <c r="B409"/>
  <c r="B407"/>
  <c r="B405"/>
  <c r="B403"/>
  <c r="B401"/>
  <c r="B399"/>
  <c r="B397"/>
  <c r="B395"/>
  <c r="B393"/>
  <c r="B391"/>
  <c r="B389"/>
  <c r="B387"/>
  <c r="B385"/>
  <c r="B383"/>
  <c r="B381"/>
  <c r="B379"/>
  <c r="B377"/>
  <c r="B375"/>
  <c r="B373"/>
  <c r="B371"/>
  <c r="B369"/>
  <c r="B367"/>
  <c r="B365"/>
  <c r="B363"/>
  <c r="B361"/>
  <c r="B359"/>
  <c r="B357"/>
  <c r="B355"/>
  <c r="B351"/>
  <c r="B349"/>
  <c r="B347"/>
  <c r="B345"/>
  <c r="B343"/>
  <c r="B341"/>
  <c r="B339"/>
  <c r="B337"/>
  <c r="B335"/>
  <c r="B333"/>
  <c r="B331"/>
  <c r="B329"/>
  <c r="B327"/>
  <c r="B325"/>
  <c r="B321"/>
  <c r="B317"/>
  <c r="B313"/>
  <c r="B309"/>
  <c r="B307"/>
  <c r="B305"/>
  <c r="B303"/>
  <c r="B301"/>
  <c r="B299"/>
  <c r="B289"/>
  <c r="B287"/>
  <c r="B285"/>
  <c r="B283"/>
  <c r="B281"/>
  <c r="B279"/>
  <c r="B277"/>
  <c r="B275"/>
  <c r="B273"/>
  <c r="B271"/>
  <c r="B269"/>
  <c r="B267"/>
  <c r="B265"/>
  <c r="B263"/>
  <c r="B257"/>
  <c r="B255"/>
  <c r="B249"/>
  <c r="B247"/>
  <c r="B245"/>
  <c r="B241"/>
  <c r="B237"/>
  <c r="B235"/>
  <c r="B233"/>
  <c r="B229"/>
  <c r="B223"/>
  <c r="B219"/>
  <c r="B217"/>
  <c r="B215"/>
  <c r="B213"/>
  <c r="B211"/>
  <c r="B209"/>
  <c r="B207"/>
  <c r="B205"/>
  <c r="B203"/>
  <c r="B201"/>
  <c r="B199"/>
  <c r="B197"/>
  <c r="B195"/>
  <c r="B193"/>
  <c r="B191"/>
  <c r="B189"/>
  <c r="B187"/>
  <c r="B185"/>
  <c r="B183"/>
  <c r="B181"/>
  <c r="B179"/>
  <c r="B175"/>
  <c r="B173"/>
  <c r="B167"/>
  <c r="B163"/>
  <c r="B159"/>
  <c r="B157"/>
  <c r="B155"/>
  <c r="B153"/>
  <c r="B149"/>
  <c r="B145"/>
  <c r="B143"/>
  <c r="B141"/>
  <c r="B139"/>
  <c r="B133"/>
  <c r="B131"/>
  <c r="B129"/>
  <c r="B127"/>
  <c r="B123"/>
  <c r="B121"/>
  <c r="B119"/>
  <c r="B117"/>
  <c r="B115"/>
  <c r="B113"/>
  <c r="B111"/>
  <c r="B109"/>
  <c r="B107"/>
  <c r="B105"/>
  <c r="B103"/>
  <c r="B101"/>
  <c r="B99"/>
  <c r="B97"/>
  <c r="B93"/>
  <c r="B91"/>
  <c r="B89"/>
  <c r="B87"/>
  <c r="B85"/>
  <c r="B79"/>
  <c r="B75"/>
  <c r="B69"/>
  <c r="B67"/>
  <c r="B65"/>
  <c r="B63"/>
  <c r="B61"/>
  <c r="B51"/>
  <c r="B49"/>
  <c r="B47"/>
  <c r="B35"/>
  <c r="B33"/>
  <c r="B31"/>
  <c r="B30"/>
  <c r="B27"/>
  <c r="B25"/>
  <c r="B23"/>
  <c r="B21"/>
  <c r="B19"/>
  <c r="B17"/>
  <c r="B15"/>
  <c r="B14"/>
  <c r="B13"/>
  <c r="B11"/>
  <c r="B9"/>
  <c r="D40" i="6"/>
  <c r="D38"/>
  <c r="D31"/>
  <c r="D19"/>
  <c r="D41"/>
  <c r="D18" i="5"/>
  <c r="D23"/>
  <c r="D10"/>
  <c r="E583" i="3"/>
  <c r="D583"/>
  <c r="C583"/>
  <c r="B583"/>
  <c r="E575"/>
  <c r="D575"/>
  <c r="C575"/>
  <c r="B575"/>
  <c r="E566"/>
  <c r="D566"/>
  <c r="C566"/>
  <c r="B566"/>
  <c r="E559"/>
  <c r="D559"/>
  <c r="C559"/>
  <c r="B559"/>
  <c r="E553"/>
  <c r="D553"/>
  <c r="C553"/>
  <c r="B553"/>
  <c r="E544"/>
  <c r="D544"/>
  <c r="C544"/>
  <c r="B544"/>
  <c r="E534"/>
  <c r="D534"/>
  <c r="C534"/>
  <c r="B534"/>
  <c r="E526"/>
  <c r="D526"/>
  <c r="C526"/>
  <c r="B526"/>
  <c r="E517"/>
  <c r="D517"/>
  <c r="C517"/>
  <c r="B517"/>
  <c r="E511"/>
  <c r="D511"/>
  <c r="C511"/>
  <c r="B511"/>
  <c r="E502"/>
  <c r="D502"/>
  <c r="C502"/>
  <c r="B502"/>
  <c r="E493"/>
  <c r="D493"/>
  <c r="C493"/>
  <c r="B493"/>
  <c r="E484"/>
  <c r="D484"/>
  <c r="C484"/>
  <c r="B484"/>
  <c r="E472"/>
  <c r="D472"/>
  <c r="C472"/>
  <c r="B472"/>
  <c r="E466"/>
  <c r="D466"/>
  <c r="C466"/>
  <c r="B466"/>
  <c r="E457"/>
  <c r="D457"/>
  <c r="C457"/>
  <c r="B457"/>
  <c r="E452"/>
  <c r="D452"/>
  <c r="C452"/>
  <c r="B452"/>
  <c r="E447"/>
  <c r="D447"/>
  <c r="C447"/>
  <c r="B447"/>
  <c r="E441"/>
  <c r="D441"/>
  <c r="C441"/>
  <c r="B441"/>
  <c r="E435"/>
  <c r="D435"/>
  <c r="C435"/>
  <c r="B435"/>
  <c r="E429"/>
  <c r="D429"/>
  <c r="C429"/>
  <c r="B429"/>
  <c r="E423"/>
  <c r="D423"/>
  <c r="C423"/>
  <c r="B423"/>
  <c r="E418"/>
  <c r="D418"/>
  <c r="C418"/>
  <c r="B418"/>
  <c r="E405"/>
  <c r="D405"/>
  <c r="C405"/>
  <c r="B405"/>
  <c r="E397"/>
  <c r="D397"/>
  <c r="C397"/>
  <c r="B397"/>
  <c r="E390"/>
  <c r="D390"/>
  <c r="C390"/>
  <c r="B390"/>
  <c r="E379"/>
  <c r="D379"/>
  <c r="C379"/>
  <c r="B379"/>
  <c r="E369"/>
  <c r="D369"/>
  <c r="C369"/>
  <c r="B369"/>
  <c r="E359"/>
  <c r="D359"/>
  <c r="C359"/>
  <c r="B359"/>
  <c r="E352"/>
  <c r="D352"/>
  <c r="C352"/>
  <c r="B352"/>
  <c r="E346"/>
  <c r="D346"/>
  <c r="C346"/>
  <c r="B346"/>
  <c r="E342"/>
  <c r="D342"/>
  <c r="C342"/>
  <c r="B342"/>
  <c r="E335"/>
  <c r="D335"/>
  <c r="C335"/>
  <c r="B335"/>
  <c r="E326"/>
  <c r="D326"/>
  <c r="C326"/>
  <c r="B326"/>
  <c r="E317"/>
  <c r="D317"/>
  <c r="C317"/>
  <c r="B317"/>
  <c r="E311"/>
  <c r="D311"/>
  <c r="C311"/>
  <c r="B311"/>
  <c r="E304"/>
  <c r="D304"/>
  <c r="C304"/>
  <c r="B304"/>
  <c r="E297"/>
  <c r="D297"/>
  <c r="C297"/>
  <c r="B297"/>
  <c r="E293"/>
  <c r="D293"/>
  <c r="C293"/>
  <c r="B293"/>
  <c r="E284"/>
  <c r="D284"/>
  <c r="C284"/>
  <c r="B284"/>
  <c r="E281"/>
  <c r="D281"/>
  <c r="C281"/>
  <c r="B281"/>
  <c r="E275"/>
  <c r="D275"/>
  <c r="C275"/>
  <c r="B275"/>
  <c r="E269"/>
  <c r="D269"/>
  <c r="C269"/>
  <c r="B269"/>
  <c r="E265"/>
  <c r="D265"/>
  <c r="C265"/>
  <c r="B265"/>
  <c r="E260"/>
  <c r="D260"/>
  <c r="C260"/>
  <c r="B260"/>
  <c r="E254"/>
  <c r="D254"/>
  <c r="C254"/>
  <c r="B254"/>
  <c r="E245"/>
  <c r="D245"/>
  <c r="C245"/>
  <c r="B245"/>
  <c r="E241"/>
  <c r="D241"/>
  <c r="C241"/>
  <c r="B241"/>
  <c r="E233"/>
  <c r="D233"/>
  <c r="C233"/>
  <c r="B233"/>
  <c r="E223"/>
  <c r="D223"/>
  <c r="C223"/>
  <c r="B223"/>
  <c r="E213"/>
  <c r="D213"/>
  <c r="C213"/>
  <c r="B213"/>
  <c r="E205"/>
  <c r="D205"/>
  <c r="C205"/>
  <c r="B205"/>
  <c r="E197"/>
  <c r="D197"/>
  <c r="C197"/>
  <c r="B197"/>
  <c r="E190"/>
  <c r="D190"/>
  <c r="C190"/>
  <c r="B190"/>
  <c r="E183"/>
  <c r="D183"/>
  <c r="C183"/>
  <c r="B183"/>
  <c r="E174"/>
  <c r="D174"/>
  <c r="C174"/>
  <c r="B174"/>
  <c r="E166"/>
  <c r="D166"/>
  <c r="C166"/>
  <c r="B166"/>
  <c r="E161"/>
  <c r="D161"/>
  <c r="C161"/>
  <c r="B161"/>
  <c r="E153"/>
  <c r="D153"/>
  <c r="C153"/>
  <c r="B153"/>
  <c r="E147"/>
  <c r="D147"/>
  <c r="C147"/>
  <c r="B147"/>
  <c r="E141"/>
  <c r="D141"/>
  <c r="C141"/>
  <c r="B141"/>
  <c r="E136"/>
  <c r="D136"/>
  <c r="C136"/>
  <c r="B136"/>
  <c r="E132"/>
  <c r="D132"/>
  <c r="C132"/>
  <c r="B132"/>
  <c r="E128"/>
  <c r="D128"/>
  <c r="C128"/>
  <c r="B128"/>
  <c r="E124"/>
  <c r="D124"/>
  <c r="C124"/>
  <c r="B124"/>
  <c r="E119"/>
  <c r="D119"/>
  <c r="C119"/>
  <c r="B119"/>
  <c r="E115"/>
  <c r="D115"/>
  <c r="C115"/>
  <c r="B115"/>
  <c r="E112"/>
  <c r="D112"/>
  <c r="C112"/>
  <c r="B112"/>
  <c r="E109"/>
  <c r="D109"/>
  <c r="C109"/>
  <c r="B109"/>
  <c r="E105"/>
  <c r="D105"/>
  <c r="C105"/>
  <c r="B105"/>
  <c r="E101"/>
  <c r="D101"/>
  <c r="C101"/>
  <c r="B101"/>
  <c r="E98"/>
  <c r="D98"/>
  <c r="C98"/>
  <c r="B98"/>
  <c r="E94"/>
  <c r="D94"/>
  <c r="C94"/>
  <c r="B94"/>
  <c r="E91"/>
  <c r="D91"/>
  <c r="C91"/>
  <c r="B91"/>
  <c r="E87"/>
  <c r="D87"/>
  <c r="C87"/>
  <c r="B87"/>
  <c r="E83"/>
  <c r="D83"/>
  <c r="C83"/>
  <c r="B83"/>
  <c r="E78"/>
  <c r="D78"/>
  <c r="C78"/>
  <c r="B78"/>
  <c r="E72"/>
  <c r="D72"/>
  <c r="C72"/>
  <c r="B72"/>
  <c r="E67"/>
  <c r="D67"/>
  <c r="C67"/>
  <c r="B67"/>
  <c r="E62"/>
  <c r="D62"/>
  <c r="C62"/>
  <c r="B62"/>
  <c r="E55"/>
  <c r="D55"/>
  <c r="C55"/>
  <c r="B55"/>
  <c r="E41"/>
  <c r="D41"/>
  <c r="C41"/>
  <c r="B41"/>
  <c r="E32"/>
  <c r="D32"/>
  <c r="C32"/>
  <c r="B32"/>
  <c r="E38"/>
  <c r="E36"/>
  <c r="D36"/>
  <c r="C36"/>
  <c r="B36"/>
  <c r="E46"/>
  <c r="D46"/>
  <c r="C46"/>
  <c r="B46"/>
  <c r="E25"/>
  <c r="D25"/>
  <c r="C25"/>
  <c r="B25"/>
  <c r="E18"/>
  <c r="D18"/>
  <c r="C18"/>
  <c r="B18"/>
  <c r="E14"/>
  <c r="D14"/>
  <c r="C14"/>
  <c r="B14"/>
  <c r="E11"/>
  <c r="D11"/>
  <c r="C11"/>
  <c r="B11"/>
  <c r="B259" i="2"/>
  <c r="H257"/>
  <c r="C506" i="7"/>
  <c r="H256" i="2"/>
  <c r="C504" i="7"/>
  <c r="H245" i="2"/>
  <c r="H233"/>
  <c r="C458" i="7"/>
  <c r="H232" i="2"/>
  <c r="C456" i="7"/>
  <c r="H222" i="2"/>
  <c r="C436" i="7"/>
  <c r="H181" i="2"/>
  <c r="C354" i="7"/>
  <c r="H166" i="2"/>
  <c r="C324" i="7"/>
  <c r="H164" i="2"/>
  <c r="C320" i="7"/>
  <c r="H162" i="2"/>
  <c r="C316" i="7"/>
  <c r="H160" i="2"/>
  <c r="C312" i="7"/>
  <c r="H153" i="2"/>
  <c r="C298" i="7"/>
  <c r="H152" i="2"/>
  <c r="C296" i="7"/>
  <c r="H151" i="2"/>
  <c r="C294" i="7"/>
  <c r="H150" i="2"/>
  <c r="H135"/>
  <c r="C262" i="7"/>
  <c r="H134" i="2"/>
  <c r="C260" i="7"/>
  <c r="H131" i="2"/>
  <c r="C254" i="7"/>
  <c r="H130" i="2"/>
  <c r="H126"/>
  <c r="H124"/>
  <c r="C240" i="7"/>
  <c r="H120" i="2"/>
  <c r="C232" i="7"/>
  <c r="H118" i="2"/>
  <c r="C228" i="7"/>
  <c r="H117" i="2"/>
  <c r="C226" i="7"/>
  <c r="H115" i="2"/>
  <c r="C222" i="7"/>
  <c r="H93" i="2"/>
  <c r="C178" i="7"/>
  <c r="H90" i="2"/>
  <c r="C172" i="7"/>
  <c r="H89" i="2"/>
  <c r="H87"/>
  <c r="C166" i="7"/>
  <c r="E166"/>
  <c r="H85" i="2"/>
  <c r="H80"/>
  <c r="H78"/>
  <c r="C148" i="7"/>
  <c r="H73" i="2"/>
  <c r="C138" i="7"/>
  <c r="H72" i="2"/>
  <c r="C136" i="7"/>
  <c r="H67" i="2"/>
  <c r="C126" i="7"/>
  <c r="H52" i="2"/>
  <c r="C96" i="7"/>
  <c r="H46" i="2"/>
  <c r="C84" i="7"/>
  <c r="H45" i="2"/>
  <c r="C82" i="7"/>
  <c r="H43" i="2"/>
  <c r="H41"/>
  <c r="C74" i="7"/>
  <c r="H40" i="2"/>
  <c r="C72" i="7"/>
  <c r="H24" i="2"/>
  <c r="C40" i="7"/>
  <c r="H34" i="2"/>
  <c r="C60" i="7"/>
  <c r="H33" i="2"/>
  <c r="C58" i="7"/>
  <c r="H32" i="2"/>
  <c r="C56" i="7"/>
  <c r="H31" i="2"/>
  <c r="H23"/>
  <c r="C38" i="7"/>
  <c r="H19" i="2"/>
  <c r="C30" i="7"/>
  <c r="E30"/>
  <c r="D42" i="6"/>
  <c r="C54" i="7"/>
  <c r="D54"/>
  <c r="H30" i="2"/>
  <c r="F40" i="7"/>
  <c r="G40"/>
  <c r="D40"/>
  <c r="E40"/>
  <c r="D44" i="6"/>
  <c r="E73" i="2"/>
  <c r="E486" i="3"/>
  <c r="G488"/>
  <c r="H488"/>
  <c r="E491"/>
  <c r="C476"/>
  <c r="C478"/>
  <c r="C480"/>
  <c r="C482"/>
  <c r="A480"/>
  <c r="G474"/>
  <c r="H474"/>
  <c r="A486"/>
  <c r="E480"/>
  <c r="D474"/>
  <c r="C479"/>
  <c r="A478"/>
  <c r="D486"/>
  <c r="G479"/>
  <c r="H479"/>
  <c r="C486"/>
  <c r="G486"/>
  <c r="H486"/>
  <c r="D489"/>
  <c r="G491"/>
  <c r="H491"/>
  <c r="D476"/>
  <c r="D478"/>
  <c r="D480"/>
  <c r="D482"/>
  <c r="A481"/>
  <c r="E474"/>
  <c r="E489"/>
  <c r="E478"/>
  <c r="A482"/>
  <c r="C481"/>
  <c r="A474"/>
  <c r="G477"/>
  <c r="H477"/>
  <c r="C487"/>
  <c r="D487"/>
  <c r="E476"/>
  <c r="E482"/>
  <c r="A476"/>
  <c r="E481"/>
  <c r="D491"/>
  <c r="A475"/>
  <c r="C488"/>
  <c r="E487"/>
  <c r="G489"/>
  <c r="H489"/>
  <c r="A487"/>
  <c r="G476"/>
  <c r="H476"/>
  <c r="G478"/>
  <c r="H478"/>
  <c r="G480"/>
  <c r="H480"/>
  <c r="G482"/>
  <c r="H482"/>
  <c r="C475"/>
  <c r="C474"/>
  <c r="C489"/>
  <c r="G487"/>
  <c r="H487"/>
  <c r="D490"/>
  <c r="A488"/>
  <c r="C477"/>
  <c r="D475"/>
  <c r="A473"/>
  <c r="A491"/>
  <c r="A479"/>
  <c r="C490"/>
  <c r="E490"/>
  <c r="A489"/>
  <c r="D477"/>
  <c r="D479"/>
  <c r="D481"/>
  <c r="A477"/>
  <c r="E475"/>
  <c r="C473"/>
  <c r="C491"/>
  <c r="D488"/>
  <c r="G490"/>
  <c r="H490"/>
  <c r="A490"/>
  <c r="E477"/>
  <c r="E479"/>
  <c r="G475"/>
  <c r="H475"/>
  <c r="E488"/>
  <c r="G481"/>
  <c r="H481"/>
  <c r="D124" i="2"/>
  <c r="B239" i="7"/>
  <c r="G312"/>
  <c r="G310"/>
  <c r="F312"/>
  <c r="F310"/>
  <c r="F316"/>
  <c r="G316"/>
  <c r="D30"/>
  <c r="E93" i="2"/>
  <c r="D46"/>
  <c r="B83" i="7"/>
  <c r="D99" i="3"/>
  <c r="D34" i="2"/>
  <c r="B59" i="7"/>
  <c r="C131" i="2"/>
  <c r="G49" i="3"/>
  <c r="H49"/>
  <c r="E120"/>
  <c r="D23" i="2"/>
  <c r="B37" i="7"/>
  <c r="D40" i="2"/>
  <c r="B71" i="7"/>
  <c r="D67" i="2"/>
  <c r="B125" i="7"/>
  <c r="D256" i="2"/>
  <c r="B503" i="7"/>
  <c r="E89" i="3"/>
  <c r="D32" i="2"/>
  <c r="B55" i="7"/>
  <c r="C89" i="2"/>
  <c r="D43"/>
  <c r="B77" i="7"/>
  <c r="H133" i="2"/>
  <c r="C300" i="3"/>
  <c r="A208"/>
  <c r="A255"/>
  <c r="E23" i="2"/>
  <c r="E34"/>
  <c r="E43"/>
  <c r="E67"/>
  <c r="C85"/>
  <c r="C118"/>
  <c r="E124"/>
  <c r="E151"/>
  <c r="E162"/>
  <c r="E222"/>
  <c r="C50" i="3"/>
  <c r="G39"/>
  <c r="H39"/>
  <c r="A68"/>
  <c r="C122"/>
  <c r="D133"/>
  <c r="A167"/>
  <c r="D332"/>
  <c r="E177"/>
  <c r="E32" i="2"/>
  <c r="E40"/>
  <c r="E46"/>
  <c r="E89"/>
  <c r="C19"/>
  <c r="C78"/>
  <c r="E85"/>
  <c r="C115"/>
  <c r="D118"/>
  <c r="B227" i="7"/>
  <c r="A56" i="3"/>
  <c r="E69"/>
  <c r="D85"/>
  <c r="C95"/>
  <c r="C116"/>
  <c r="A169"/>
  <c r="C198"/>
  <c r="D278"/>
  <c r="C307"/>
  <c r="C57"/>
  <c r="G96"/>
  <c r="H96"/>
  <c r="E106"/>
  <c r="G117"/>
  <c r="H117"/>
  <c r="A129"/>
  <c r="E162"/>
  <c r="D201"/>
  <c r="A248"/>
  <c r="C289"/>
  <c r="A353"/>
  <c r="D19" i="2"/>
  <c r="B29" i="7"/>
  <c r="C33" i="2"/>
  <c r="C41"/>
  <c r="C52"/>
  <c r="E78"/>
  <c r="D115"/>
  <c r="B221" i="7"/>
  <c r="C134" i="2"/>
  <c r="D31"/>
  <c r="B53" i="7"/>
  <c r="D24" i="2"/>
  <c r="B39" i="7"/>
  <c r="D45" i="2"/>
  <c r="B81" i="7"/>
  <c r="E72" i="2"/>
  <c r="C87"/>
  <c r="D90"/>
  <c r="B171" i="7"/>
  <c r="E115" i="2"/>
  <c r="E26" i="3"/>
  <c r="A47"/>
  <c r="G42"/>
  <c r="H42"/>
  <c r="E57"/>
  <c r="C64"/>
  <c r="G79"/>
  <c r="H79"/>
  <c r="E130"/>
  <c r="G154"/>
  <c r="H154"/>
  <c r="C164"/>
  <c r="E192"/>
  <c r="A227"/>
  <c r="G323"/>
  <c r="H323"/>
  <c r="C294"/>
  <c r="C31" i="2"/>
  <c r="C24"/>
  <c r="C45"/>
  <c r="C72"/>
  <c r="C90"/>
  <c r="E118"/>
  <c r="C126"/>
  <c r="C152"/>
  <c r="C164"/>
  <c r="D33"/>
  <c r="B57" i="7"/>
  <c r="D41" i="2"/>
  <c r="B73" i="7"/>
  <c r="D52" i="2"/>
  <c r="B95" i="7"/>
  <c r="E31" i="2"/>
  <c r="E33"/>
  <c r="E24"/>
  <c r="E41"/>
  <c r="E45"/>
  <c r="E52"/>
  <c r="C80"/>
  <c r="D87"/>
  <c r="B165" i="7"/>
  <c r="E90" i="2"/>
  <c r="C120"/>
  <c r="C130"/>
  <c r="E135"/>
  <c r="E153"/>
  <c r="E166"/>
  <c r="D233"/>
  <c r="B457" i="7"/>
  <c r="C12" i="3"/>
  <c r="A27"/>
  <c r="D47"/>
  <c r="C43"/>
  <c r="G58"/>
  <c r="H58"/>
  <c r="C81"/>
  <c r="D92"/>
  <c r="C102"/>
  <c r="E113"/>
  <c r="D156"/>
  <c r="E214"/>
  <c r="C271"/>
  <c r="D585"/>
  <c r="G586"/>
  <c r="H586"/>
  <c r="G580"/>
  <c r="H580"/>
  <c r="A578"/>
  <c r="D576"/>
  <c r="E570"/>
  <c r="A569"/>
  <c r="D567"/>
  <c r="E563"/>
  <c r="A562"/>
  <c r="D560"/>
  <c r="E555"/>
  <c r="C554"/>
  <c r="D547"/>
  <c r="G545"/>
  <c r="H545"/>
  <c r="E538"/>
  <c r="A537"/>
  <c r="D535"/>
  <c r="E532"/>
  <c r="A531"/>
  <c r="D529"/>
  <c r="G527"/>
  <c r="H527"/>
  <c r="E520"/>
  <c r="A519"/>
  <c r="A507"/>
  <c r="E505"/>
  <c r="A504"/>
  <c r="E497"/>
  <c r="A496"/>
  <c r="E494"/>
  <c r="G485"/>
  <c r="H485"/>
  <c r="E469"/>
  <c r="A468"/>
  <c r="G461"/>
  <c r="H461"/>
  <c r="D460"/>
  <c r="G458"/>
  <c r="H458"/>
  <c r="E453"/>
  <c r="G448"/>
  <c r="H448"/>
  <c r="H447"/>
  <c r="D444"/>
  <c r="A443"/>
  <c r="A439"/>
  <c r="D437"/>
  <c r="A436"/>
  <c r="C431"/>
  <c r="G426"/>
  <c r="H426"/>
  <c r="D425"/>
  <c r="A424"/>
  <c r="C421"/>
  <c r="E419"/>
  <c r="G414"/>
  <c r="H414"/>
  <c r="C413"/>
  <c r="E411"/>
  <c r="A410"/>
  <c r="E408"/>
  <c r="A407"/>
  <c r="G400"/>
  <c r="H400"/>
  <c r="C399"/>
  <c r="G393"/>
  <c r="H393"/>
  <c r="C392"/>
  <c r="A387"/>
  <c r="E385"/>
  <c r="A384"/>
  <c r="G382"/>
  <c r="H382"/>
  <c r="C381"/>
  <c r="C585"/>
  <c r="E580"/>
  <c r="G577"/>
  <c r="H577"/>
  <c r="C576"/>
  <c r="D570"/>
  <c r="G568"/>
  <c r="H568"/>
  <c r="C567"/>
  <c r="D563"/>
  <c r="G561"/>
  <c r="H561"/>
  <c r="C560"/>
  <c r="D555"/>
  <c r="A554"/>
  <c r="C547"/>
  <c r="E545"/>
  <c r="G539"/>
  <c r="H539"/>
  <c r="D538"/>
  <c r="G536"/>
  <c r="H536"/>
  <c r="C535"/>
  <c r="D532"/>
  <c r="G530"/>
  <c r="H530"/>
  <c r="C529"/>
  <c r="E527"/>
  <c r="D520"/>
  <c r="G518"/>
  <c r="H518"/>
  <c r="G506"/>
  <c r="H506"/>
  <c r="D505"/>
  <c r="G503"/>
  <c r="H503"/>
  <c r="D497"/>
  <c r="D494"/>
  <c r="E485"/>
  <c r="G473"/>
  <c r="H473"/>
  <c r="D469"/>
  <c r="G467"/>
  <c r="H467"/>
  <c r="E461"/>
  <c r="C460"/>
  <c r="E458"/>
  <c r="G454"/>
  <c r="H454"/>
  <c r="D453"/>
  <c r="E448"/>
  <c r="G445"/>
  <c r="H445"/>
  <c r="C444"/>
  <c r="G438"/>
  <c r="H438"/>
  <c r="C437"/>
  <c r="A431"/>
  <c r="E426"/>
  <c r="C425"/>
  <c r="A421"/>
  <c r="D419"/>
  <c r="E414"/>
  <c r="A413"/>
  <c r="D411"/>
  <c r="D408"/>
  <c r="E400"/>
  <c r="A399"/>
  <c r="E393"/>
  <c r="A392"/>
  <c r="D385"/>
  <c r="E382"/>
  <c r="G584"/>
  <c r="H584"/>
  <c r="A580"/>
  <c r="E577"/>
  <c r="A576"/>
  <c r="C570"/>
  <c r="E568"/>
  <c r="A567"/>
  <c r="C563"/>
  <c r="E561"/>
  <c r="A560"/>
  <c r="C555"/>
  <c r="A547"/>
  <c r="D545"/>
  <c r="E539"/>
  <c r="C538"/>
  <c r="E536"/>
  <c r="A535"/>
  <c r="C532"/>
  <c r="E530"/>
  <c r="A529"/>
  <c r="D527"/>
  <c r="G521"/>
  <c r="H521"/>
  <c r="C520"/>
  <c r="E518"/>
  <c r="E506"/>
  <c r="C505"/>
  <c r="E503"/>
  <c r="G498"/>
  <c r="H498"/>
  <c r="C497"/>
  <c r="G495"/>
  <c r="H495"/>
  <c r="C494"/>
  <c r="D485"/>
  <c r="E473"/>
  <c r="G470"/>
  <c r="H470"/>
  <c r="C469"/>
  <c r="E467"/>
  <c r="G462"/>
  <c r="H462"/>
  <c r="D461"/>
  <c r="A460"/>
  <c r="D458"/>
  <c r="E454"/>
  <c r="C453"/>
  <c r="D448"/>
  <c r="E445"/>
  <c r="A444"/>
  <c r="G442"/>
  <c r="H442"/>
  <c r="E438"/>
  <c r="A437"/>
  <c r="G430"/>
  <c r="H430"/>
  <c r="D426"/>
  <c r="A425"/>
  <c r="G420"/>
  <c r="H420"/>
  <c r="C419"/>
  <c r="D414"/>
  <c r="G412"/>
  <c r="H412"/>
  <c r="C411"/>
  <c r="G409"/>
  <c r="H409"/>
  <c r="C408"/>
  <c r="G406"/>
  <c r="H406"/>
  <c r="D400"/>
  <c r="G398"/>
  <c r="H398"/>
  <c r="D393"/>
  <c r="G391"/>
  <c r="H391"/>
  <c r="G386"/>
  <c r="H386"/>
  <c r="C385"/>
  <c r="G383"/>
  <c r="H383"/>
  <c r="D382"/>
  <c r="G380"/>
  <c r="H380"/>
  <c r="D376"/>
  <c r="A375"/>
  <c r="D373"/>
  <c r="A372"/>
  <c r="D370"/>
  <c r="E367"/>
  <c r="C366"/>
  <c r="E364"/>
  <c r="A363"/>
  <c r="E361"/>
  <c r="A360"/>
  <c r="C354"/>
  <c r="D348"/>
  <c r="A344"/>
  <c r="A340"/>
  <c r="E584"/>
  <c r="G579"/>
  <c r="H579"/>
  <c r="D577"/>
  <c r="A570"/>
  <c r="D568"/>
  <c r="A563"/>
  <c r="D561"/>
  <c r="A555"/>
  <c r="G546"/>
  <c r="H546"/>
  <c r="C545"/>
  <c r="D539"/>
  <c r="A538"/>
  <c r="D536"/>
  <c r="A532"/>
  <c r="D530"/>
  <c r="G528"/>
  <c r="H528"/>
  <c r="C527"/>
  <c r="E521"/>
  <c r="A520"/>
  <c r="D518"/>
  <c r="G512"/>
  <c r="H512"/>
  <c r="H511"/>
  <c r="D506"/>
  <c r="A505"/>
  <c r="D503"/>
  <c r="E498"/>
  <c r="A497"/>
  <c r="E495"/>
  <c r="A494"/>
  <c r="C485"/>
  <c r="D473"/>
  <c r="E470"/>
  <c r="A469"/>
  <c r="D467"/>
  <c r="E462"/>
  <c r="C461"/>
  <c r="G459"/>
  <c r="H459"/>
  <c r="C458"/>
  <c r="D454"/>
  <c r="A453"/>
  <c r="C448"/>
  <c r="D445"/>
  <c r="E442"/>
  <c r="D438"/>
  <c r="E430"/>
  <c r="G427"/>
  <c r="H427"/>
  <c r="C426"/>
  <c r="E420"/>
  <c r="A419"/>
  <c r="C414"/>
  <c r="E412"/>
  <c r="A411"/>
  <c r="E409"/>
  <c r="A408"/>
  <c r="E406"/>
  <c r="G401"/>
  <c r="H401"/>
  <c r="C400"/>
  <c r="E398"/>
  <c r="G394"/>
  <c r="H394"/>
  <c r="C393"/>
  <c r="E391"/>
  <c r="E386"/>
  <c r="A385"/>
  <c r="E383"/>
  <c r="C382"/>
  <c r="E380"/>
  <c r="G377"/>
  <c r="H377"/>
  <c r="C376"/>
  <c r="G374"/>
  <c r="H374"/>
  <c r="C373"/>
  <c r="G371"/>
  <c r="H371"/>
  <c r="C370"/>
  <c r="D367"/>
  <c r="A366"/>
  <c r="D364"/>
  <c r="G362"/>
  <c r="H362"/>
  <c r="D361"/>
  <c r="D579"/>
  <c r="C577"/>
  <c r="G569"/>
  <c r="H569"/>
  <c r="C568"/>
  <c r="G562"/>
  <c r="H562"/>
  <c r="C561"/>
  <c r="E546"/>
  <c r="A545"/>
  <c r="C539"/>
  <c r="G537"/>
  <c r="H537"/>
  <c r="C536"/>
  <c r="G531"/>
  <c r="H531"/>
  <c r="C530"/>
  <c r="E528"/>
  <c r="A527"/>
  <c r="D521"/>
  <c r="G519"/>
  <c r="H519"/>
  <c r="C518"/>
  <c r="E512"/>
  <c r="G507"/>
  <c r="H507"/>
  <c r="C506"/>
  <c r="G504"/>
  <c r="H504"/>
  <c r="C503"/>
  <c r="D498"/>
  <c r="G496"/>
  <c r="H496"/>
  <c r="D495"/>
  <c r="A485"/>
  <c r="D470"/>
  <c r="G468"/>
  <c r="H468"/>
  <c r="C467"/>
  <c r="D462"/>
  <c r="A461"/>
  <c r="E459"/>
  <c r="A458"/>
  <c r="C454"/>
  <c r="A448"/>
  <c r="C445"/>
  <c r="G443"/>
  <c r="H443"/>
  <c r="D442"/>
  <c r="G439"/>
  <c r="H439"/>
  <c r="C438"/>
  <c r="G436"/>
  <c r="H436"/>
  <c r="D430"/>
  <c r="E427"/>
  <c r="A426"/>
  <c r="G424"/>
  <c r="H424"/>
  <c r="D420"/>
  <c r="A414"/>
  <c r="D412"/>
  <c r="G410"/>
  <c r="H410"/>
  <c r="D409"/>
  <c r="G407"/>
  <c r="H407"/>
  <c r="D406"/>
  <c r="E401"/>
  <c r="A400"/>
  <c r="D398"/>
  <c r="E394"/>
  <c r="A393"/>
  <c r="D391"/>
  <c r="G387"/>
  <c r="H387"/>
  <c r="D386"/>
  <c r="G384"/>
  <c r="H384"/>
  <c r="D383"/>
  <c r="A382"/>
  <c r="D380"/>
  <c r="E377"/>
  <c r="A376"/>
  <c r="E374"/>
  <c r="A373"/>
  <c r="E371"/>
  <c r="A370"/>
  <c r="C367"/>
  <c r="G365"/>
  <c r="H365"/>
  <c r="C364"/>
  <c r="E362"/>
  <c r="C361"/>
  <c r="G353"/>
  <c r="H353"/>
  <c r="E349"/>
  <c r="A348"/>
  <c r="C579"/>
  <c r="A577"/>
  <c r="E569"/>
  <c r="A568"/>
  <c r="E562"/>
  <c r="A561"/>
  <c r="G554"/>
  <c r="H554"/>
  <c r="D546"/>
  <c r="A539"/>
  <c r="E537"/>
  <c r="A536"/>
  <c r="E531"/>
  <c r="A530"/>
  <c r="D528"/>
  <c r="C521"/>
  <c r="E519"/>
  <c r="A518"/>
  <c r="D512"/>
  <c r="E507"/>
  <c r="A506"/>
  <c r="E504"/>
  <c r="A503"/>
  <c r="C498"/>
  <c r="E496"/>
  <c r="C495"/>
  <c r="C470"/>
  <c r="E468"/>
  <c r="A467"/>
  <c r="C462"/>
  <c r="D459"/>
  <c r="A454"/>
  <c r="A445"/>
  <c r="E443"/>
  <c r="C442"/>
  <c r="E439"/>
  <c r="A438"/>
  <c r="E436"/>
  <c r="G431"/>
  <c r="H431"/>
  <c r="C430"/>
  <c r="D427"/>
  <c r="E424"/>
  <c r="G421"/>
  <c r="H421"/>
  <c r="C420"/>
  <c r="G413"/>
  <c r="H413"/>
  <c r="C412"/>
  <c r="E410"/>
  <c r="C409"/>
  <c r="E407"/>
  <c r="C406"/>
  <c r="D401"/>
  <c r="G399"/>
  <c r="H399"/>
  <c r="C398"/>
  <c r="D394"/>
  <c r="G392"/>
  <c r="H392"/>
  <c r="C391"/>
  <c r="E387"/>
  <c r="C386"/>
  <c r="E384"/>
  <c r="C383"/>
  <c r="G381"/>
  <c r="H381"/>
  <c r="C380"/>
  <c r="D377"/>
  <c r="D374"/>
  <c r="D371"/>
  <c r="A579"/>
  <c r="G576"/>
  <c r="H576"/>
  <c r="D569"/>
  <c r="G567"/>
  <c r="H567"/>
  <c r="D562"/>
  <c r="G560"/>
  <c r="H560"/>
  <c r="E554"/>
  <c r="G547"/>
  <c r="H547"/>
  <c r="C546"/>
  <c r="D537"/>
  <c r="G535"/>
  <c r="H535"/>
  <c r="D531"/>
  <c r="G529"/>
  <c r="H529"/>
  <c r="C528"/>
  <c r="A521"/>
  <c r="D519"/>
  <c r="C512"/>
  <c r="D507"/>
  <c r="D504"/>
  <c r="A498"/>
  <c r="D496"/>
  <c r="A495"/>
  <c r="A470"/>
  <c r="D468"/>
  <c r="A462"/>
  <c r="G460"/>
  <c r="H460"/>
  <c r="C459"/>
  <c r="G444"/>
  <c r="H444"/>
  <c r="D443"/>
  <c r="A442"/>
  <c r="D439"/>
  <c r="G437"/>
  <c r="H437"/>
  <c r="D436"/>
  <c r="E431"/>
  <c r="A430"/>
  <c r="C427"/>
  <c r="G425"/>
  <c r="H425"/>
  <c r="D424"/>
  <c r="E421"/>
  <c r="A420"/>
  <c r="G555"/>
  <c r="H555"/>
  <c r="C504"/>
  <c r="C439"/>
  <c r="G408"/>
  <c r="H408"/>
  <c r="C401"/>
  <c r="A383"/>
  <c r="D375"/>
  <c r="D372"/>
  <c r="E365"/>
  <c r="D363"/>
  <c r="G360"/>
  <c r="H360"/>
  <c r="G354"/>
  <c r="H354"/>
  <c r="A350"/>
  <c r="G347"/>
  <c r="H347"/>
  <c r="D343"/>
  <c r="G340"/>
  <c r="H340"/>
  <c r="C339"/>
  <c r="E337"/>
  <c r="A336"/>
  <c r="C332"/>
  <c r="E330"/>
  <c r="A329"/>
  <c r="D327"/>
  <c r="E323"/>
  <c r="C322"/>
  <c r="E320"/>
  <c r="A319"/>
  <c r="G313"/>
  <c r="H313"/>
  <c r="C312"/>
  <c r="D308"/>
  <c r="A307"/>
  <c r="E305"/>
  <c r="G300"/>
  <c r="H300"/>
  <c r="C299"/>
  <c r="A294"/>
  <c r="D291"/>
  <c r="G289"/>
  <c r="H289"/>
  <c r="D288"/>
  <c r="A287"/>
  <c r="D285"/>
  <c r="G282"/>
  <c r="H282"/>
  <c r="H281"/>
  <c r="D277"/>
  <c r="A271"/>
  <c r="A263"/>
  <c r="D261"/>
  <c r="E258"/>
  <c r="C257"/>
  <c r="E255"/>
  <c r="G250"/>
  <c r="H250"/>
  <c r="C249"/>
  <c r="D246"/>
  <c r="G563"/>
  <c r="H563"/>
  <c r="D554"/>
  <c r="A512"/>
  <c r="G453"/>
  <c r="H453"/>
  <c r="E437"/>
  <c r="E413"/>
  <c r="D407"/>
  <c r="A401"/>
  <c r="C394"/>
  <c r="C375"/>
  <c r="C372"/>
  <c r="D365"/>
  <c r="C363"/>
  <c r="E360"/>
  <c r="E354"/>
  <c r="G349"/>
  <c r="H349"/>
  <c r="E347"/>
  <c r="G344"/>
  <c r="H344"/>
  <c r="C343"/>
  <c r="E340"/>
  <c r="A339"/>
  <c r="D337"/>
  <c r="A332"/>
  <c r="D330"/>
  <c r="G328"/>
  <c r="H328"/>
  <c r="C327"/>
  <c r="D323"/>
  <c r="A322"/>
  <c r="D320"/>
  <c r="G318"/>
  <c r="H318"/>
  <c r="E313"/>
  <c r="A312"/>
  <c r="C308"/>
  <c r="D305"/>
  <c r="E300"/>
  <c r="A299"/>
  <c r="C291"/>
  <c r="E289"/>
  <c r="C288"/>
  <c r="G286"/>
  <c r="H286"/>
  <c r="C285"/>
  <c r="E282"/>
  <c r="G278"/>
  <c r="H278"/>
  <c r="C277"/>
  <c r="G262"/>
  <c r="H262"/>
  <c r="C261"/>
  <c r="D258"/>
  <c r="A257"/>
  <c r="D255"/>
  <c r="E250"/>
  <c r="A249"/>
  <c r="G247"/>
  <c r="H247"/>
  <c r="C246"/>
  <c r="D242"/>
  <c r="G237"/>
  <c r="H237"/>
  <c r="D236"/>
  <c r="G234"/>
  <c r="H234"/>
  <c r="D227"/>
  <c r="G225"/>
  <c r="H225"/>
  <c r="C224"/>
  <c r="E221"/>
  <c r="C220"/>
  <c r="G218"/>
  <c r="H218"/>
  <c r="C217"/>
  <c r="G215"/>
  <c r="H215"/>
  <c r="C214"/>
  <c r="D208"/>
  <c r="G206"/>
  <c r="H206"/>
  <c r="E202"/>
  <c r="C201"/>
  <c r="E199"/>
  <c r="A198"/>
  <c r="C195"/>
  <c r="G193"/>
  <c r="H193"/>
  <c r="C192"/>
  <c r="E186"/>
  <c r="A185"/>
  <c r="A179"/>
  <c r="D177"/>
  <c r="G168"/>
  <c r="H168"/>
  <c r="G570"/>
  <c r="H570"/>
  <c r="C562"/>
  <c r="E444"/>
  <c r="C436"/>
  <c r="D413"/>
  <c r="C407"/>
  <c r="E399"/>
  <c r="A394"/>
  <c r="D387"/>
  <c r="E381"/>
  <c r="C377"/>
  <c r="C374"/>
  <c r="C371"/>
  <c r="G367"/>
  <c r="H367"/>
  <c r="C365"/>
  <c r="D362"/>
  <c r="D360"/>
  <c r="D354"/>
  <c r="D349"/>
  <c r="D347"/>
  <c r="E344"/>
  <c r="A343"/>
  <c r="D340"/>
  <c r="G338"/>
  <c r="H338"/>
  <c r="C337"/>
  <c r="G331"/>
  <c r="H331"/>
  <c r="C330"/>
  <c r="E328"/>
  <c r="A327"/>
  <c r="C323"/>
  <c r="G321"/>
  <c r="H321"/>
  <c r="C320"/>
  <c r="E318"/>
  <c r="D313"/>
  <c r="A308"/>
  <c r="G306"/>
  <c r="H306"/>
  <c r="C305"/>
  <c r="D300"/>
  <c r="G298"/>
  <c r="H298"/>
  <c r="A291"/>
  <c r="D289"/>
  <c r="A288"/>
  <c r="E286"/>
  <c r="A285"/>
  <c r="D282"/>
  <c r="E278"/>
  <c r="A277"/>
  <c r="G270"/>
  <c r="H270"/>
  <c r="E262"/>
  <c r="A261"/>
  <c r="C258"/>
  <c r="G256"/>
  <c r="H256"/>
  <c r="C255"/>
  <c r="D250"/>
  <c r="E247"/>
  <c r="A246"/>
  <c r="C242"/>
  <c r="E237"/>
  <c r="C236"/>
  <c r="E234"/>
  <c r="G228"/>
  <c r="H228"/>
  <c r="C227"/>
  <c r="E225"/>
  <c r="A224"/>
  <c r="D221"/>
  <c r="A220"/>
  <c r="E218"/>
  <c r="A217"/>
  <c r="E215"/>
  <c r="A214"/>
  <c r="C208"/>
  <c r="E206"/>
  <c r="D202"/>
  <c r="A201"/>
  <c r="D199"/>
  <c r="A195"/>
  <c r="E193"/>
  <c r="A192"/>
  <c r="G187"/>
  <c r="H187"/>
  <c r="D186"/>
  <c r="G178"/>
  <c r="H178"/>
  <c r="C177"/>
  <c r="G175"/>
  <c r="H175"/>
  <c r="E168"/>
  <c r="C569"/>
  <c r="E560"/>
  <c r="G532"/>
  <c r="H532"/>
  <c r="G520"/>
  <c r="H520"/>
  <c r="E460"/>
  <c r="C443"/>
  <c r="D421"/>
  <c r="A412"/>
  <c r="A406"/>
  <c r="D399"/>
  <c r="E392"/>
  <c r="C387"/>
  <c r="D381"/>
  <c r="A377"/>
  <c r="A374"/>
  <c r="A371"/>
  <c r="A367"/>
  <c r="A365"/>
  <c r="C362"/>
  <c r="C360"/>
  <c r="A354"/>
  <c r="C349"/>
  <c r="C347"/>
  <c r="D344"/>
  <c r="C340"/>
  <c r="E338"/>
  <c r="A337"/>
  <c r="E331"/>
  <c r="A330"/>
  <c r="D328"/>
  <c r="A323"/>
  <c r="E321"/>
  <c r="A320"/>
  <c r="D318"/>
  <c r="G314"/>
  <c r="H314"/>
  <c r="C313"/>
  <c r="G578"/>
  <c r="H578"/>
  <c r="E567"/>
  <c r="G538"/>
  <c r="H538"/>
  <c r="C531"/>
  <c r="C519"/>
  <c r="G469"/>
  <c r="H469"/>
  <c r="A459"/>
  <c r="A427"/>
  <c r="G419"/>
  <c r="H419"/>
  <c r="G411"/>
  <c r="H411"/>
  <c r="A398"/>
  <c r="D392"/>
  <c r="A386"/>
  <c r="A381"/>
  <c r="G376"/>
  <c r="H376"/>
  <c r="G373"/>
  <c r="H373"/>
  <c r="G370"/>
  <c r="H370"/>
  <c r="G364"/>
  <c r="H364"/>
  <c r="A362"/>
  <c r="E353"/>
  <c r="G350"/>
  <c r="H350"/>
  <c r="A349"/>
  <c r="A347"/>
  <c r="C344"/>
  <c r="D338"/>
  <c r="G336"/>
  <c r="H336"/>
  <c r="D331"/>
  <c r="G329"/>
  <c r="H329"/>
  <c r="C328"/>
  <c r="D321"/>
  <c r="G319"/>
  <c r="H319"/>
  <c r="C318"/>
  <c r="E314"/>
  <c r="A313"/>
  <c r="G307"/>
  <c r="H307"/>
  <c r="D306"/>
  <c r="A300"/>
  <c r="D298"/>
  <c r="G294"/>
  <c r="H294"/>
  <c r="H293"/>
  <c r="E290"/>
  <c r="A289"/>
  <c r="G287"/>
  <c r="H287"/>
  <c r="C286"/>
  <c r="A282"/>
  <c r="C278"/>
  <c r="E276"/>
  <c r="G271"/>
  <c r="H271"/>
  <c r="D270"/>
  <c r="E266"/>
  <c r="G263"/>
  <c r="H263"/>
  <c r="C262"/>
  <c r="D256"/>
  <c r="A250"/>
  <c r="E248"/>
  <c r="C247"/>
  <c r="C237"/>
  <c r="G235"/>
  <c r="H235"/>
  <c r="C234"/>
  <c r="D228"/>
  <c r="G226"/>
  <c r="H226"/>
  <c r="C225"/>
  <c r="A221"/>
  <c r="G219"/>
  <c r="H219"/>
  <c r="C218"/>
  <c r="E216"/>
  <c r="C215"/>
  <c r="G207"/>
  <c r="H207"/>
  <c r="C206"/>
  <c r="E203"/>
  <c r="A202"/>
  <c r="E200"/>
  <c r="A199"/>
  <c r="E576"/>
  <c r="C537"/>
  <c r="E529"/>
  <c r="G497"/>
  <c r="H497"/>
  <c r="C468"/>
  <c r="E425"/>
  <c r="D410"/>
  <c r="A391"/>
  <c r="G385"/>
  <c r="H385"/>
  <c r="A380"/>
  <c r="E376"/>
  <c r="E373"/>
  <c r="E370"/>
  <c r="G366"/>
  <c r="H366"/>
  <c r="A364"/>
  <c r="D353"/>
  <c r="E350"/>
  <c r="G348"/>
  <c r="H348"/>
  <c r="G339"/>
  <c r="H339"/>
  <c r="C338"/>
  <c r="E336"/>
  <c r="G332"/>
  <c r="H332"/>
  <c r="C331"/>
  <c r="E329"/>
  <c r="A328"/>
  <c r="G322"/>
  <c r="H322"/>
  <c r="C321"/>
  <c r="E319"/>
  <c r="A318"/>
  <c r="D314"/>
  <c r="G312"/>
  <c r="H312"/>
  <c r="E307"/>
  <c r="C306"/>
  <c r="G299"/>
  <c r="H299"/>
  <c r="C298"/>
  <c r="E294"/>
  <c r="D290"/>
  <c r="E287"/>
  <c r="A286"/>
  <c r="A278"/>
  <c r="D276"/>
  <c r="E271"/>
  <c r="C270"/>
  <c r="D266"/>
  <c r="E263"/>
  <c r="A262"/>
  <c r="G257"/>
  <c r="H257"/>
  <c r="C256"/>
  <c r="G249"/>
  <c r="H249"/>
  <c r="D248"/>
  <c r="A247"/>
  <c r="A237"/>
  <c r="E235"/>
  <c r="A234"/>
  <c r="C228"/>
  <c r="E226"/>
  <c r="A225"/>
  <c r="E219"/>
  <c r="A218"/>
  <c r="D216"/>
  <c r="A215"/>
  <c r="E207"/>
  <c r="A206"/>
  <c r="D203"/>
  <c r="D200"/>
  <c r="G198"/>
  <c r="H198"/>
  <c r="E194"/>
  <c r="A193"/>
  <c r="D191"/>
  <c r="E188"/>
  <c r="C187"/>
  <c r="G185"/>
  <c r="H185"/>
  <c r="D184"/>
  <c r="G179"/>
  <c r="H179"/>
  <c r="C178"/>
  <c r="E176"/>
  <c r="C175"/>
  <c r="D169"/>
  <c r="A168"/>
  <c r="E547"/>
  <c r="E535"/>
  <c r="A528"/>
  <c r="C507"/>
  <c r="C496"/>
  <c r="C424"/>
  <c r="C410"/>
  <c r="D384"/>
  <c r="G375"/>
  <c r="H375"/>
  <c r="G372"/>
  <c r="H372"/>
  <c r="E366"/>
  <c r="G363"/>
  <c r="H363"/>
  <c r="G361"/>
  <c r="H361"/>
  <c r="C353"/>
  <c r="D350"/>
  <c r="E348"/>
  <c r="G343"/>
  <c r="H343"/>
  <c r="E339"/>
  <c r="A338"/>
  <c r="D336"/>
  <c r="E332"/>
  <c r="A331"/>
  <c r="D329"/>
  <c r="G327"/>
  <c r="H327"/>
  <c r="E322"/>
  <c r="A321"/>
  <c r="D319"/>
  <c r="C314"/>
  <c r="E312"/>
  <c r="G308"/>
  <c r="H308"/>
  <c r="D307"/>
  <c r="A306"/>
  <c r="E299"/>
  <c r="A298"/>
  <c r="D294"/>
  <c r="G291"/>
  <c r="H291"/>
  <c r="C290"/>
  <c r="G288"/>
  <c r="H288"/>
  <c r="D287"/>
  <c r="G285"/>
  <c r="H285"/>
  <c r="G277"/>
  <c r="H277"/>
  <c r="C276"/>
  <c r="D271"/>
  <c r="A270"/>
  <c r="C266"/>
  <c r="D263"/>
  <c r="G261"/>
  <c r="H261"/>
  <c r="E257"/>
  <c r="A256"/>
  <c r="E249"/>
  <c r="C248"/>
  <c r="G246"/>
  <c r="H246"/>
  <c r="A409"/>
  <c r="D366"/>
  <c r="D339"/>
  <c r="G330"/>
  <c r="H330"/>
  <c r="D322"/>
  <c r="D312"/>
  <c r="E306"/>
  <c r="D299"/>
  <c r="E288"/>
  <c r="E277"/>
  <c r="E270"/>
  <c r="D247"/>
  <c r="A242"/>
  <c r="G236"/>
  <c r="H236"/>
  <c r="D226"/>
  <c r="D220"/>
  <c r="D217"/>
  <c r="D214"/>
  <c r="D207"/>
  <c r="G203"/>
  <c r="H203"/>
  <c r="G200"/>
  <c r="H200"/>
  <c r="G194"/>
  <c r="H194"/>
  <c r="D192"/>
  <c r="E184"/>
  <c r="E179"/>
  <c r="A177"/>
  <c r="A164"/>
  <c r="D162"/>
  <c r="G157"/>
  <c r="H157"/>
  <c r="C156"/>
  <c r="E154"/>
  <c r="G148"/>
  <c r="H148"/>
  <c r="H147"/>
  <c r="E138"/>
  <c r="A137"/>
  <c r="C133"/>
  <c r="D130"/>
  <c r="A126"/>
  <c r="A122"/>
  <c r="D120"/>
  <c r="E117"/>
  <c r="A116"/>
  <c r="D113"/>
  <c r="G110"/>
  <c r="H110"/>
  <c r="H109"/>
  <c r="D106"/>
  <c r="E103"/>
  <c r="A102"/>
  <c r="C99"/>
  <c r="E96"/>
  <c r="A95"/>
  <c r="C92"/>
  <c r="D89"/>
  <c r="C85"/>
  <c r="A81"/>
  <c r="E79"/>
  <c r="G74"/>
  <c r="H74"/>
  <c r="C73"/>
  <c r="D69"/>
  <c r="A64"/>
  <c r="A60"/>
  <c r="E58"/>
  <c r="A57"/>
  <c r="E42"/>
  <c r="G34"/>
  <c r="H34"/>
  <c r="C33"/>
  <c r="E39"/>
  <c r="A38"/>
  <c r="E49"/>
  <c r="C48"/>
  <c r="A28"/>
  <c r="D26"/>
  <c r="E19"/>
  <c r="G15"/>
  <c r="H15"/>
  <c r="H14"/>
  <c r="C256" i="2"/>
  <c r="C233"/>
  <c r="D222"/>
  <c r="B435" i="7"/>
  <c r="D166" i="2"/>
  <c r="B323" i="7"/>
  <c r="D162" i="2"/>
  <c r="B315" i="7"/>
  <c r="D153" i="2"/>
  <c r="B297" i="7"/>
  <c r="D151" i="2"/>
  <c r="B293" i="7"/>
  <c r="D135" i="2"/>
  <c r="B261" i="7"/>
  <c r="E131" i="2"/>
  <c r="E126"/>
  <c r="E120"/>
  <c r="G505" i="3"/>
  <c r="H505"/>
  <c r="E363"/>
  <c r="G337"/>
  <c r="H337"/>
  <c r="C329"/>
  <c r="G320"/>
  <c r="H320"/>
  <c r="G305"/>
  <c r="H305"/>
  <c r="E298"/>
  <c r="G276"/>
  <c r="H276"/>
  <c r="E246"/>
  <c r="E236"/>
  <c r="C226"/>
  <c r="G216"/>
  <c r="H216"/>
  <c r="C207"/>
  <c r="C203"/>
  <c r="C200"/>
  <c r="D194"/>
  <c r="G191"/>
  <c r="H191"/>
  <c r="G188"/>
  <c r="H188"/>
  <c r="G186"/>
  <c r="H186"/>
  <c r="C184"/>
  <c r="D179"/>
  <c r="G176"/>
  <c r="H176"/>
  <c r="D168"/>
  <c r="G163"/>
  <c r="H163"/>
  <c r="C162"/>
  <c r="E157"/>
  <c r="A156"/>
  <c r="D154"/>
  <c r="E148"/>
  <c r="G142"/>
  <c r="H142"/>
  <c r="H141"/>
  <c r="D138"/>
  <c r="A133"/>
  <c r="C130"/>
  <c r="G121"/>
  <c r="H121"/>
  <c r="C120"/>
  <c r="D117"/>
  <c r="C113"/>
  <c r="E110"/>
  <c r="G107"/>
  <c r="H107"/>
  <c r="C106"/>
  <c r="D103"/>
  <c r="A99"/>
  <c r="D96"/>
  <c r="A92"/>
  <c r="C89"/>
  <c r="A85"/>
  <c r="G80"/>
  <c r="H80"/>
  <c r="D79"/>
  <c r="E74"/>
  <c r="A73"/>
  <c r="C69"/>
  <c r="D58"/>
  <c r="G56"/>
  <c r="H56"/>
  <c r="D42"/>
  <c r="E34"/>
  <c r="A33"/>
  <c r="D39"/>
  <c r="G37"/>
  <c r="H37"/>
  <c r="D49"/>
  <c r="A48"/>
  <c r="G27"/>
  <c r="H27"/>
  <c r="C26"/>
  <c r="D19"/>
  <c r="E15"/>
  <c r="C222" i="2"/>
  <c r="C166"/>
  <c r="C162"/>
  <c r="C153"/>
  <c r="C151"/>
  <c r="C135"/>
  <c r="D131"/>
  <c r="B253" i="7"/>
  <c r="D126" i="2"/>
  <c r="B243" i="7"/>
  <c r="D120" i="2"/>
  <c r="B231" i="7"/>
  <c r="D117" i="2"/>
  <c r="B225" i="7"/>
  <c r="D93" i="2"/>
  <c r="B177" i="7"/>
  <c r="D89" i="2"/>
  <c r="B169" i="7"/>
  <c r="D85" i="2"/>
  <c r="B161" i="7"/>
  <c r="D78" i="2"/>
  <c r="B147" i="7"/>
  <c r="D72" i="2"/>
  <c r="B135" i="7"/>
  <c r="E375" i="3"/>
  <c r="A361"/>
  <c r="E343"/>
  <c r="C336"/>
  <c r="E327"/>
  <c r="C319"/>
  <c r="A305"/>
  <c r="C287"/>
  <c r="C282"/>
  <c r="A276"/>
  <c r="G258"/>
  <c r="H258"/>
  <c r="A236"/>
  <c r="A226"/>
  <c r="D219"/>
  <c r="C216"/>
  <c r="A207"/>
  <c r="A203"/>
  <c r="A200"/>
  <c r="C194"/>
  <c r="E191"/>
  <c r="D188"/>
  <c r="C186"/>
  <c r="A184"/>
  <c r="C179"/>
  <c r="D176"/>
  <c r="C168"/>
  <c r="E163"/>
  <c r="A162"/>
  <c r="D157"/>
  <c r="G155"/>
  <c r="H155"/>
  <c r="C154"/>
  <c r="D148"/>
  <c r="E142"/>
  <c r="G139"/>
  <c r="H139"/>
  <c r="C138"/>
  <c r="A130"/>
  <c r="G125"/>
  <c r="H125"/>
  <c r="E121"/>
  <c r="A120"/>
  <c r="C117"/>
  <c r="A113"/>
  <c r="D110"/>
  <c r="E107"/>
  <c r="A106"/>
  <c r="C103"/>
  <c r="C96"/>
  <c r="A89"/>
  <c r="G84"/>
  <c r="H84"/>
  <c r="E80"/>
  <c r="C79"/>
  <c r="D74"/>
  <c r="A69"/>
  <c r="G63"/>
  <c r="H63"/>
  <c r="G59"/>
  <c r="H59"/>
  <c r="C58"/>
  <c r="E56"/>
  <c r="G43"/>
  <c r="H43"/>
  <c r="H41"/>
  <c r="C42"/>
  <c r="D34"/>
  <c r="C39"/>
  <c r="E37"/>
  <c r="G50"/>
  <c r="H50"/>
  <c r="C49"/>
  <c r="E27"/>
  <c r="A26"/>
  <c r="C19"/>
  <c r="D15"/>
  <c r="G12"/>
  <c r="H12"/>
  <c r="H11"/>
  <c r="E257" i="2"/>
  <c r="E245"/>
  <c r="E232"/>
  <c r="D431" i="3"/>
  <c r="E372"/>
  <c r="D286"/>
  <c r="C263"/>
  <c r="A258"/>
  <c r="D235"/>
  <c r="E228"/>
  <c r="D225"/>
  <c r="C219"/>
  <c r="A216"/>
  <c r="D206"/>
  <c r="G202"/>
  <c r="H202"/>
  <c r="G199"/>
  <c r="H199"/>
  <c r="A194"/>
  <c r="C191"/>
  <c r="C188"/>
  <c r="A186"/>
  <c r="E178"/>
  <c r="C176"/>
  <c r="G167"/>
  <c r="H167"/>
  <c r="D163"/>
  <c r="C157"/>
  <c r="E155"/>
  <c r="A154"/>
  <c r="C148"/>
  <c r="D142"/>
  <c r="E139"/>
  <c r="A138"/>
  <c r="G129"/>
  <c r="H129"/>
  <c r="E125"/>
  <c r="D121"/>
  <c r="A117"/>
  <c r="C110"/>
  <c r="D107"/>
  <c r="A103"/>
  <c r="A96"/>
  <c r="G88"/>
  <c r="H88"/>
  <c r="E84"/>
  <c r="D80"/>
  <c r="A79"/>
  <c r="C74"/>
  <c r="G68"/>
  <c r="H68"/>
  <c r="E63"/>
  <c r="E59"/>
  <c r="A58"/>
  <c r="D56"/>
  <c r="E43"/>
  <c r="A42"/>
  <c r="C34"/>
  <c r="A39"/>
  <c r="D37"/>
  <c r="E50"/>
  <c r="A49"/>
  <c r="G47"/>
  <c r="H47"/>
  <c r="D27"/>
  <c r="A19"/>
  <c r="C15"/>
  <c r="E12"/>
  <c r="D257" i="2"/>
  <c r="B505" i="7"/>
  <c r="D245" i="2"/>
  <c r="B481" i="7"/>
  <c r="D232" i="2"/>
  <c r="B455" i="7"/>
  <c r="E181" i="2"/>
  <c r="E164"/>
  <c r="E160"/>
  <c r="E152"/>
  <c r="E150"/>
  <c r="E134"/>
  <c r="A546" i="3"/>
  <c r="C350"/>
  <c r="E291"/>
  <c r="E285"/>
  <c r="D262"/>
  <c r="D257"/>
  <c r="C250"/>
  <c r="C235"/>
  <c r="A228"/>
  <c r="G224"/>
  <c r="H224"/>
  <c r="G221"/>
  <c r="H221"/>
  <c r="A219"/>
  <c r="C202"/>
  <c r="C199"/>
  <c r="G195"/>
  <c r="H195"/>
  <c r="D193"/>
  <c r="A191"/>
  <c r="A188"/>
  <c r="E185"/>
  <c r="D178"/>
  <c r="A176"/>
  <c r="G169"/>
  <c r="H169"/>
  <c r="E167"/>
  <c r="G164"/>
  <c r="H164"/>
  <c r="C163"/>
  <c r="A157"/>
  <c r="D155"/>
  <c r="A148"/>
  <c r="C142"/>
  <c r="D139"/>
  <c r="G137"/>
  <c r="H137"/>
  <c r="E129"/>
  <c r="G126"/>
  <c r="H126"/>
  <c r="D125"/>
  <c r="G122"/>
  <c r="H122"/>
  <c r="C121"/>
  <c r="G116"/>
  <c r="H116"/>
  <c r="A110"/>
  <c r="C107"/>
  <c r="G102"/>
  <c r="H102"/>
  <c r="G95"/>
  <c r="H95"/>
  <c r="E88"/>
  <c r="D84"/>
  <c r="G81"/>
  <c r="H81"/>
  <c r="C80"/>
  <c r="A74"/>
  <c r="E68"/>
  <c r="G64"/>
  <c r="H64"/>
  <c r="D63"/>
  <c r="G60"/>
  <c r="H60"/>
  <c r="D59"/>
  <c r="G57"/>
  <c r="H57"/>
  <c r="C56"/>
  <c r="D43"/>
  <c r="A34"/>
  <c r="G38"/>
  <c r="H38"/>
  <c r="C37"/>
  <c r="D50"/>
  <c r="E47"/>
  <c r="G28"/>
  <c r="H28"/>
  <c r="C27"/>
  <c r="A15"/>
  <c r="D12"/>
  <c r="C257" i="2"/>
  <c r="C245"/>
  <c r="C232"/>
  <c r="D181"/>
  <c r="B353" i="7"/>
  <c r="D164" i="2"/>
  <c r="B319" i="7"/>
  <c r="D160" i="2"/>
  <c r="B311" i="7"/>
  <c r="D152" i="2"/>
  <c r="B295" i="7"/>
  <c r="D150" i="2"/>
  <c r="B291" i="7"/>
  <c r="D134" i="2"/>
  <c r="B259" i="7"/>
  <c r="E130" i="2"/>
  <c r="C384" i="3"/>
  <c r="C348"/>
  <c r="E308"/>
  <c r="G290"/>
  <c r="H290"/>
  <c r="G266"/>
  <c r="H266"/>
  <c r="H265"/>
  <c r="E261"/>
  <c r="E256"/>
  <c r="D249"/>
  <c r="A235"/>
  <c r="G227"/>
  <c r="H227"/>
  <c r="E224"/>
  <c r="C221"/>
  <c r="D218"/>
  <c r="D215"/>
  <c r="G208"/>
  <c r="H208"/>
  <c r="G201"/>
  <c r="H201"/>
  <c r="E198"/>
  <c r="E195"/>
  <c r="C193"/>
  <c r="E187"/>
  <c r="D185"/>
  <c r="A178"/>
  <c r="E175"/>
  <c r="E169"/>
  <c r="D167"/>
  <c r="E164"/>
  <c r="A163"/>
  <c r="G156"/>
  <c r="H156"/>
  <c r="C155"/>
  <c r="A142"/>
  <c r="C139"/>
  <c r="E137"/>
  <c r="G133"/>
  <c r="H133"/>
  <c r="H132"/>
  <c r="D129"/>
  <c r="E126"/>
  <c r="C125"/>
  <c r="E122"/>
  <c r="A121"/>
  <c r="E116"/>
  <c r="A107"/>
  <c r="E102"/>
  <c r="G99"/>
  <c r="H99"/>
  <c r="H98"/>
  <c r="E95"/>
  <c r="G92"/>
  <c r="H92"/>
  <c r="H91"/>
  <c r="D88"/>
  <c r="G85"/>
  <c r="H85"/>
  <c r="C84"/>
  <c r="E81"/>
  <c r="A80"/>
  <c r="G73"/>
  <c r="H73"/>
  <c r="H72"/>
  <c r="D68"/>
  <c r="E64"/>
  <c r="C63"/>
  <c r="E60"/>
  <c r="G494"/>
  <c r="H494"/>
  <c r="A290"/>
  <c r="A266"/>
  <c r="G255"/>
  <c r="H255"/>
  <c r="G248"/>
  <c r="H248"/>
  <c r="G242"/>
  <c r="H242"/>
  <c r="H241"/>
  <c r="D237"/>
  <c r="D234"/>
  <c r="E227"/>
  <c r="D224"/>
  <c r="G220"/>
  <c r="H220"/>
  <c r="G217"/>
  <c r="H217"/>
  <c r="G214"/>
  <c r="H214"/>
  <c r="E208"/>
  <c r="E201"/>
  <c r="D198"/>
  <c r="D195"/>
  <c r="G192"/>
  <c r="H192"/>
  <c r="D187"/>
  <c r="C185"/>
  <c r="G177"/>
  <c r="H177"/>
  <c r="D175"/>
  <c r="C169"/>
  <c r="C167"/>
  <c r="D164"/>
  <c r="G162"/>
  <c r="H162"/>
  <c r="E156"/>
  <c r="A155"/>
  <c r="A139"/>
  <c r="D137"/>
  <c r="E133"/>
  <c r="G130"/>
  <c r="H130"/>
  <c r="C129"/>
  <c r="D126"/>
  <c r="A125"/>
  <c r="D122"/>
  <c r="G120"/>
  <c r="H120"/>
  <c r="D116"/>
  <c r="G113"/>
  <c r="H113"/>
  <c r="H112"/>
  <c r="G106"/>
  <c r="H106"/>
  <c r="D102"/>
  <c r="E99"/>
  <c r="D95"/>
  <c r="E92"/>
  <c r="G89"/>
  <c r="H89"/>
  <c r="C88"/>
  <c r="E85"/>
  <c r="A84"/>
  <c r="D81"/>
  <c r="E73"/>
  <c r="G69"/>
  <c r="H69"/>
  <c r="C68"/>
  <c r="D64"/>
  <c r="A63"/>
  <c r="D60"/>
  <c r="A59"/>
  <c r="D57"/>
  <c r="A43"/>
  <c r="E33"/>
  <c r="D38"/>
  <c r="A50"/>
  <c r="E48"/>
  <c r="C47"/>
  <c r="D28"/>
  <c r="G26"/>
  <c r="H26"/>
  <c r="A12"/>
  <c r="E256" i="2"/>
  <c r="E233"/>
  <c r="C73"/>
  <c r="E87"/>
  <c r="C117"/>
  <c r="D130"/>
  <c r="B251" i="7"/>
  <c r="C28" i="3"/>
  <c r="D48"/>
  <c r="A37"/>
  <c r="D33"/>
  <c r="C59"/>
  <c r="G103"/>
  <c r="H103"/>
  <c r="C126"/>
  <c r="C137"/>
  <c r="G184"/>
  <c r="H184"/>
  <c r="E217"/>
  <c r="E242"/>
  <c r="D80" i="2"/>
  <c r="B151" i="7"/>
  <c r="C23" i="2"/>
  <c r="C32"/>
  <c r="C34"/>
  <c r="C40"/>
  <c r="C43"/>
  <c r="C46"/>
  <c r="C67"/>
  <c r="D73"/>
  <c r="B137" i="7"/>
  <c r="E80" i="2"/>
  <c r="C93"/>
  <c r="E117"/>
  <c r="C124"/>
  <c r="C150"/>
  <c r="C160"/>
  <c r="C181"/>
  <c r="G19" i="3"/>
  <c r="H19"/>
  <c r="H18"/>
  <c r="E28"/>
  <c r="G48"/>
  <c r="H48"/>
  <c r="C38"/>
  <c r="G33"/>
  <c r="H33"/>
  <c r="C60"/>
  <c r="D73"/>
  <c r="A88"/>
  <c r="G138"/>
  <c r="H138"/>
  <c r="A175"/>
  <c r="A187"/>
  <c r="E220"/>
  <c r="A314"/>
  <c r="E260" i="2"/>
  <c r="C19" i="1"/>
  <c r="E585" i="3"/>
  <c r="D586"/>
  <c r="A586"/>
  <c r="D578"/>
  <c r="C580"/>
  <c r="A584"/>
  <c r="C586"/>
  <c r="E578"/>
  <c r="D580"/>
  <c r="C584"/>
  <c r="E586"/>
  <c r="C244" i="7"/>
  <c r="H125" i="2"/>
  <c r="C242" i="7"/>
  <c r="C482"/>
  <c r="C258"/>
  <c r="H132" i="2"/>
  <c r="C256" i="7"/>
  <c r="F262"/>
  <c r="D262"/>
  <c r="E262"/>
  <c r="G262"/>
  <c r="E56"/>
  <c r="D56"/>
  <c r="G56"/>
  <c r="F56"/>
  <c r="G60"/>
  <c r="F60"/>
  <c r="E60"/>
  <c r="D60"/>
  <c r="E228"/>
  <c r="D228"/>
  <c r="G228"/>
  <c r="F228"/>
  <c r="C252"/>
  <c r="H129" i="2"/>
  <c r="C250" i="7"/>
  <c r="C162"/>
  <c r="H84" i="2"/>
  <c r="C170" i="7"/>
  <c r="H88" i="2"/>
  <c r="C168" i="7"/>
  <c r="C78"/>
  <c r="H42" i="2"/>
  <c r="C76" i="7"/>
  <c r="H352" i="3"/>
  <c r="G138" i="7"/>
  <c r="F138"/>
  <c r="E138"/>
  <c r="D138"/>
  <c r="C152"/>
  <c r="H79" i="2"/>
  <c r="C150" i="7"/>
  <c r="C292"/>
  <c r="G296"/>
  <c r="F296"/>
  <c r="E296"/>
  <c r="D296"/>
  <c r="F324"/>
  <c r="F322"/>
  <c r="E324"/>
  <c r="E322"/>
  <c r="D324"/>
  <c r="D322"/>
  <c r="G324"/>
  <c r="G322"/>
  <c r="G178"/>
  <c r="F178"/>
  <c r="E178"/>
  <c r="D178"/>
  <c r="G30"/>
  <c r="F30"/>
  <c r="F136"/>
  <c r="E136"/>
  <c r="D136"/>
  <c r="G136"/>
  <c r="G172"/>
  <c r="F172"/>
  <c r="D172"/>
  <c r="E172"/>
  <c r="G222"/>
  <c r="E222"/>
  <c r="D222"/>
  <c r="F222"/>
  <c r="G232"/>
  <c r="F232"/>
  <c r="E232"/>
  <c r="D232"/>
  <c r="E254"/>
  <c r="G254"/>
  <c r="F254"/>
  <c r="D254"/>
  <c r="H159" i="2"/>
  <c r="C310" i="7"/>
  <c r="H165" i="2"/>
  <c r="C322" i="7"/>
  <c r="H255" i="2"/>
  <c r="C502" i="7"/>
  <c r="G506"/>
  <c r="F506"/>
  <c r="E506"/>
  <c r="D506"/>
  <c r="E312"/>
  <c r="E310"/>
  <c r="D312"/>
  <c r="D310"/>
  <c r="G166"/>
  <c r="G164"/>
  <c r="E164"/>
  <c r="D166"/>
  <c r="D164"/>
  <c r="F166"/>
  <c r="F164"/>
  <c r="G38"/>
  <c r="F38"/>
  <c r="E38"/>
  <c r="D38"/>
  <c r="F58"/>
  <c r="E58"/>
  <c r="D58"/>
  <c r="G58"/>
  <c r="E72"/>
  <c r="D72"/>
  <c r="G72"/>
  <c r="F72"/>
  <c r="H77" i="2"/>
  <c r="E316" i="7"/>
  <c r="D316"/>
  <c r="G458"/>
  <c r="F458"/>
  <c r="E458"/>
  <c r="D458"/>
  <c r="G84"/>
  <c r="F84"/>
  <c r="E84"/>
  <c r="D84"/>
  <c r="H86" i="2"/>
  <c r="C164" i="7"/>
  <c r="H123" i="2"/>
  <c r="G504" i="7"/>
  <c r="F504"/>
  <c r="E504"/>
  <c r="D504"/>
  <c r="F74"/>
  <c r="E74"/>
  <c r="D74"/>
  <c r="G74"/>
  <c r="G126"/>
  <c r="F126"/>
  <c r="E126"/>
  <c r="D126"/>
  <c r="G148"/>
  <c r="G146"/>
  <c r="D148"/>
  <c r="D146"/>
  <c r="F148"/>
  <c r="F146"/>
  <c r="E148"/>
  <c r="E146"/>
  <c r="F456"/>
  <c r="E456"/>
  <c r="D456"/>
  <c r="G456"/>
  <c r="F96"/>
  <c r="E96"/>
  <c r="D96"/>
  <c r="G96"/>
  <c r="D226"/>
  <c r="G226"/>
  <c r="F226"/>
  <c r="E226"/>
  <c r="E260"/>
  <c r="G260"/>
  <c r="F260"/>
  <c r="D260"/>
  <c r="G294"/>
  <c r="F294"/>
  <c r="E294"/>
  <c r="D294"/>
  <c r="G298"/>
  <c r="F298"/>
  <c r="E298"/>
  <c r="D298"/>
  <c r="D354"/>
  <c r="F354"/>
  <c r="E354"/>
  <c r="G354"/>
  <c r="D436"/>
  <c r="G436"/>
  <c r="E436"/>
  <c r="F436"/>
  <c r="G82"/>
  <c r="F82"/>
  <c r="E82"/>
  <c r="D82"/>
  <c r="G240"/>
  <c r="G238"/>
  <c r="F240"/>
  <c r="F238"/>
  <c r="E240"/>
  <c r="E238"/>
  <c r="D240"/>
  <c r="D238"/>
  <c r="G320"/>
  <c r="F320"/>
  <c r="E320"/>
  <c r="D320"/>
  <c r="C578" i="3"/>
  <c r="E579"/>
  <c r="D584"/>
  <c r="G585"/>
  <c r="H585"/>
  <c r="A585"/>
  <c r="H297"/>
  <c r="H205"/>
  <c r="H197"/>
  <c r="H115"/>
  <c r="G63" i="2"/>
  <c r="H63"/>
  <c r="C118" i="7"/>
  <c r="G118"/>
  <c r="E54"/>
  <c r="E52"/>
  <c r="G11" i="2"/>
  <c r="H11"/>
  <c r="C14" i="7"/>
  <c r="G54"/>
  <c r="G52"/>
  <c r="F54"/>
  <c r="F52"/>
  <c r="H544" i="3"/>
  <c r="H311"/>
  <c r="H441"/>
  <c r="G203" i="2"/>
  <c r="H203"/>
  <c r="C398" i="7"/>
  <c r="F398"/>
  <c r="H484" i="3"/>
  <c r="G214" i="2"/>
  <c r="H214"/>
  <c r="C420" i="7"/>
  <c r="G420"/>
  <c r="H429" i="3"/>
  <c r="G199" i="2"/>
  <c r="H199"/>
  <c r="C390" i="7"/>
  <c r="F390"/>
  <c r="H94" i="3"/>
  <c r="H32"/>
  <c r="G25" i="2"/>
  <c r="H25"/>
  <c r="C42" i="7"/>
  <c r="H472" i="3"/>
  <c r="G213" i="2"/>
  <c r="H213"/>
  <c r="C418" i="7"/>
  <c r="G418"/>
  <c r="H452" i="3"/>
  <c r="G207" i="2"/>
  <c r="H207"/>
  <c r="C406" i="7"/>
  <c r="H342" i="3"/>
  <c r="G178" i="2"/>
  <c r="H178"/>
  <c r="C348" i="7"/>
  <c r="E348"/>
  <c r="H559" i="3"/>
  <c r="H124"/>
  <c r="G111" i="2"/>
  <c r="H111"/>
  <c r="C214" i="7"/>
  <c r="G214"/>
  <c r="H335" i="3"/>
  <c r="H346"/>
  <c r="G179" i="2"/>
  <c r="H179"/>
  <c r="C350" i="7"/>
  <c r="E350"/>
  <c r="H517" i="3"/>
  <c r="G226" i="2"/>
  <c r="H226"/>
  <c r="H225"/>
  <c r="H423" i="3"/>
  <c r="G198" i="2"/>
  <c r="H198"/>
  <c r="C388" i="7"/>
  <c r="G388"/>
  <c r="H390" i="3"/>
  <c r="G189" i="2"/>
  <c r="H189"/>
  <c r="H188"/>
  <c r="C368" i="7"/>
  <c r="H223" i="3"/>
  <c r="G119" i="2"/>
  <c r="H119"/>
  <c r="C230" i="7"/>
  <c r="E230"/>
  <c r="H25" i="3"/>
  <c r="G20" i="2"/>
  <c r="H20"/>
  <c r="C32" i="7"/>
  <c r="H553" i="3"/>
  <c r="G242" i="2"/>
  <c r="H242"/>
  <c r="H241"/>
  <c r="H183" i="3"/>
  <c r="H62"/>
  <c r="G39" i="2"/>
  <c r="H39"/>
  <c r="C70" i="7"/>
  <c r="G70"/>
  <c r="H269" i="3"/>
  <c r="G147" i="2"/>
  <c r="H147"/>
  <c r="H146"/>
  <c r="C284" i="7"/>
  <c r="H526" i="3"/>
  <c r="G230" i="2"/>
  <c r="H230"/>
  <c r="C452" i="7"/>
  <c r="H304" i="3"/>
  <c r="G169" i="2"/>
  <c r="H169"/>
  <c r="C330" i="7"/>
  <c r="H119" i="3"/>
  <c r="G64" i="2"/>
  <c r="H64"/>
  <c r="C120" i="7"/>
  <c r="G120"/>
  <c r="H78" i="3"/>
  <c r="G53" i="2"/>
  <c r="H53"/>
  <c r="C98" i="7"/>
  <c r="H493" i="3"/>
  <c r="G215" i="2"/>
  <c r="H215"/>
  <c r="C422" i="7"/>
  <c r="E422"/>
  <c r="H105" i="3"/>
  <c r="H83"/>
  <c r="G54" i="2"/>
  <c r="H54"/>
  <c r="C100" i="7"/>
  <c r="D100"/>
  <c r="H275" i="3"/>
  <c r="H260"/>
  <c r="G144" i="2"/>
  <c r="H144"/>
  <c r="C280" i="7"/>
  <c r="D280"/>
  <c r="H359" i="3"/>
  <c r="G185" i="2"/>
  <c r="H185"/>
  <c r="C362" i="7"/>
  <c r="H583" i="3"/>
  <c r="G254" i="2"/>
  <c r="H254"/>
  <c r="H253"/>
  <c r="C498" i="7"/>
  <c r="H245" i="3"/>
  <c r="G140" i="2"/>
  <c r="H140"/>
  <c r="C272" i="7"/>
  <c r="H67" i="3"/>
  <c r="G47" i="2"/>
  <c r="H47"/>
  <c r="H36" i="3"/>
  <c r="G26" i="2"/>
  <c r="H26"/>
  <c r="C44" i="7"/>
  <c r="H502" i="3"/>
  <c r="G218" i="2"/>
  <c r="H218"/>
  <c r="C428" i="7"/>
  <c r="D52"/>
  <c r="H405" i="3"/>
  <c r="G194" i="2"/>
  <c r="H194"/>
  <c r="H193"/>
  <c r="G163"/>
  <c r="H163"/>
  <c r="H418" i="3"/>
  <c r="H397"/>
  <c r="G191" i="2"/>
  <c r="H191"/>
  <c r="H190"/>
  <c r="C372" i="7"/>
  <c r="H379" i="3"/>
  <c r="G187" i="2"/>
  <c r="H187"/>
  <c r="C366" i="7"/>
  <c r="E366"/>
  <c r="H466" i="3"/>
  <c r="G212" i="2"/>
  <c r="H212"/>
  <c r="H457" i="3"/>
  <c r="G209" i="2"/>
  <c r="H209"/>
  <c r="H208"/>
  <c r="C408" i="7"/>
  <c r="H174" i="3"/>
  <c r="G105" i="2"/>
  <c r="H105"/>
  <c r="H104"/>
  <c r="H101" i="3"/>
  <c r="G59" i="2"/>
  <c r="H59"/>
  <c r="C110" i="7"/>
  <c r="E110"/>
  <c r="H161" i="3"/>
  <c r="G100" i="2"/>
  <c r="H100"/>
  <c r="C192" i="7"/>
  <c r="H284" i="3"/>
  <c r="H326"/>
  <c r="G175" i="2"/>
  <c r="H175"/>
  <c r="C342" i="7"/>
  <c r="H369" i="3"/>
  <c r="G186" i="2"/>
  <c r="H186"/>
  <c r="C364" i="7"/>
  <c r="E364"/>
  <c r="H575" i="3"/>
  <c r="G252" i="2"/>
  <c r="H252"/>
  <c r="C496" i="7"/>
  <c r="H435" i="3"/>
  <c r="G202" i="2"/>
  <c r="H202"/>
  <c r="C396" i="7"/>
  <c r="H566" i="3"/>
  <c r="G248" i="2"/>
  <c r="H248"/>
  <c r="C488" i="7"/>
  <c r="H153" i="3"/>
  <c r="G97" i="2"/>
  <c r="H97"/>
  <c r="C186" i="7"/>
  <c r="H55" i="3"/>
  <c r="G38" i="2"/>
  <c r="H38"/>
  <c r="C68" i="7"/>
  <c r="H46" i="3"/>
  <c r="G29" i="2"/>
  <c r="H29"/>
  <c r="H136" i="3"/>
  <c r="G71" i="2"/>
  <c r="H71"/>
  <c r="C134" i="7"/>
  <c r="H254" i="3"/>
  <c r="G143" i="2"/>
  <c r="H143"/>
  <c r="C278" i="7"/>
  <c r="G12" i="2"/>
  <c r="H12"/>
  <c r="C16" i="7"/>
  <c r="E16"/>
  <c r="G14" i="2"/>
  <c r="H14"/>
  <c r="C20" i="7"/>
  <c r="G65" i="2"/>
  <c r="H65"/>
  <c r="C122" i="7"/>
  <c r="G122"/>
  <c r="G237" i="2"/>
  <c r="H237"/>
  <c r="C466" i="7"/>
  <c r="F258"/>
  <c r="F256"/>
  <c r="F255"/>
  <c r="E258"/>
  <c r="E257"/>
  <c r="H213" i="3"/>
  <c r="G116" i="2"/>
  <c r="H116"/>
  <c r="C224" i="7"/>
  <c r="E224"/>
  <c r="G108" i="2"/>
  <c r="H108"/>
  <c r="C208" i="7"/>
  <c r="H190" i="3"/>
  <c r="G109" i="2"/>
  <c r="H109"/>
  <c r="C210" i="7"/>
  <c r="G210"/>
  <c r="E502"/>
  <c r="E501"/>
  <c r="G74" i="2"/>
  <c r="H74"/>
  <c r="C140" i="7"/>
  <c r="E140"/>
  <c r="G204" i="2"/>
  <c r="H204"/>
  <c r="C400" i="7"/>
  <c r="D400"/>
  <c r="H87" i="3"/>
  <c r="G55" i="2"/>
  <c r="H55"/>
  <c r="H128" i="3"/>
  <c r="G68" i="2"/>
  <c r="H68"/>
  <c r="G110"/>
  <c r="H110"/>
  <c r="C212" i="7"/>
  <c r="G212"/>
  <c r="G180" i="2"/>
  <c r="H180"/>
  <c r="C352" i="7"/>
  <c r="D352"/>
  <c r="F502"/>
  <c r="F501"/>
  <c r="G62" i="2"/>
  <c r="H62"/>
  <c r="C116" i="7"/>
  <c r="G116"/>
  <c r="G69" i="2"/>
  <c r="H69"/>
  <c r="C130" i="7"/>
  <c r="E130"/>
  <c r="G92" i="2"/>
  <c r="H92"/>
  <c r="C176" i="7"/>
  <c r="G158" i="2"/>
  <c r="H158"/>
  <c r="C308" i="7"/>
  <c r="E308"/>
  <c r="G138" i="2"/>
  <c r="H138"/>
  <c r="C268" i="7"/>
  <c r="G58" i="2"/>
  <c r="H58"/>
  <c r="C108" i="7"/>
  <c r="G108"/>
  <c r="G61" i="2"/>
  <c r="H61"/>
  <c r="C114" i="7"/>
  <c r="G114"/>
  <c r="H317" i="3"/>
  <c r="G173" i="2"/>
  <c r="H173"/>
  <c r="G157"/>
  <c r="H157"/>
  <c r="C306" i="7"/>
  <c r="G306"/>
  <c r="D258"/>
  <c r="D256"/>
  <c r="D255"/>
  <c r="G177" i="2"/>
  <c r="H177"/>
  <c r="C346" i="7"/>
  <c r="G197" i="2"/>
  <c r="H197"/>
  <c r="C386" i="7"/>
  <c r="H166" i="3"/>
  <c r="G101" i="2"/>
  <c r="H101"/>
  <c r="C194" i="7"/>
  <c r="G194"/>
  <c r="G27" i="2"/>
  <c r="H27"/>
  <c r="C46" i="7"/>
  <c r="H534" i="3"/>
  <c r="G231" i="2"/>
  <c r="H231"/>
  <c r="C454" i="7"/>
  <c r="G49" i="2"/>
  <c r="H49"/>
  <c r="C90" i="7"/>
  <c r="G156" i="2"/>
  <c r="H156"/>
  <c r="C304" i="7"/>
  <c r="E304"/>
  <c r="G246" i="2"/>
  <c r="H246"/>
  <c r="C484" i="7"/>
  <c r="F484"/>
  <c r="G145" i="2"/>
  <c r="H145"/>
  <c r="C282" i="7"/>
  <c r="E282"/>
  <c r="G60" i="2"/>
  <c r="H60"/>
  <c r="C112" i="7"/>
  <c r="E112"/>
  <c r="G171" i="2"/>
  <c r="H171"/>
  <c r="H170"/>
  <c r="C332" i="7"/>
  <c r="G258"/>
  <c r="G256"/>
  <c r="G255"/>
  <c r="G56" i="2"/>
  <c r="H56"/>
  <c r="C104" i="7"/>
  <c r="F104"/>
  <c r="G57" i="2"/>
  <c r="H57"/>
  <c r="C106" i="7"/>
  <c r="D106"/>
  <c r="G221" i="2"/>
  <c r="H221"/>
  <c r="C434" i="7"/>
  <c r="G309"/>
  <c r="H233" i="3"/>
  <c r="G128" i="2"/>
  <c r="H128"/>
  <c r="H127"/>
  <c r="C246" i="7"/>
  <c r="G502"/>
  <c r="G501"/>
  <c r="E163"/>
  <c r="G163"/>
  <c r="F163"/>
  <c r="E309"/>
  <c r="D163"/>
  <c r="F309"/>
  <c r="E152"/>
  <c r="E150"/>
  <c r="E149"/>
  <c r="F152"/>
  <c r="F150"/>
  <c r="F149"/>
  <c r="D152"/>
  <c r="D150"/>
  <c r="D149"/>
  <c r="G152"/>
  <c r="G150"/>
  <c r="G149"/>
  <c r="G482"/>
  <c r="F482"/>
  <c r="E482"/>
  <c r="D482"/>
  <c r="C238"/>
  <c r="F237"/>
  <c r="C146"/>
  <c r="F145"/>
  <c r="H76" i="2"/>
  <c r="G321" i="7"/>
  <c r="D78"/>
  <c r="D76"/>
  <c r="D75"/>
  <c r="G78"/>
  <c r="G76"/>
  <c r="G75"/>
  <c r="F78"/>
  <c r="F76"/>
  <c r="F75"/>
  <c r="E78"/>
  <c r="E76"/>
  <c r="E75"/>
  <c r="E244"/>
  <c r="E242"/>
  <c r="E241"/>
  <c r="G244"/>
  <c r="G242"/>
  <c r="G241"/>
  <c r="F244"/>
  <c r="F242"/>
  <c r="F241"/>
  <c r="D244"/>
  <c r="D242"/>
  <c r="D241"/>
  <c r="D321"/>
  <c r="F170"/>
  <c r="F168"/>
  <c r="F167"/>
  <c r="E170"/>
  <c r="E168"/>
  <c r="E167"/>
  <c r="D170"/>
  <c r="D168"/>
  <c r="D167"/>
  <c r="G170"/>
  <c r="G168"/>
  <c r="G167"/>
  <c r="E321"/>
  <c r="C160"/>
  <c r="H83" i="2"/>
  <c r="D309" i="7"/>
  <c r="F321"/>
  <c r="G162"/>
  <c r="G160"/>
  <c r="F162"/>
  <c r="F160"/>
  <c r="E162"/>
  <c r="E160"/>
  <c r="D162"/>
  <c r="D160"/>
  <c r="D502"/>
  <c r="D501"/>
  <c r="F292"/>
  <c r="E292"/>
  <c r="D292"/>
  <c r="G292"/>
  <c r="D252"/>
  <c r="D250"/>
  <c r="D249"/>
  <c r="G252"/>
  <c r="G250"/>
  <c r="G249"/>
  <c r="F252"/>
  <c r="F250"/>
  <c r="F249"/>
  <c r="E252"/>
  <c r="E250"/>
  <c r="E249"/>
  <c r="E14"/>
  <c r="E12"/>
  <c r="H10" i="2"/>
  <c r="C12" i="7"/>
  <c r="E11"/>
  <c r="D14"/>
  <c r="G14"/>
  <c r="F14"/>
  <c r="F16"/>
  <c r="F12"/>
  <c r="F11"/>
  <c r="G154" i="2"/>
  <c r="H154"/>
  <c r="C442" i="7"/>
  <c r="H224" i="2"/>
  <c r="C128" i="7"/>
  <c r="F128"/>
  <c r="H66" i="2"/>
  <c r="C124" i="7"/>
  <c r="G140"/>
  <c r="F350"/>
  <c r="G350"/>
  <c r="E306"/>
  <c r="E302"/>
  <c r="F306"/>
  <c r="D350"/>
  <c r="D70"/>
  <c r="D306"/>
  <c r="F348"/>
  <c r="H13" i="2"/>
  <c r="C18" i="7"/>
  <c r="E70"/>
  <c r="F70"/>
  <c r="D364"/>
  <c r="E418"/>
  <c r="F364"/>
  <c r="G364"/>
  <c r="C318"/>
  <c r="G318"/>
  <c r="G314"/>
  <c r="H161" i="2"/>
  <c r="C314" i="7"/>
  <c r="D122"/>
  <c r="E122"/>
  <c r="H37" i="2"/>
  <c r="C66" i="7"/>
  <c r="F122"/>
  <c r="D108"/>
  <c r="G348"/>
  <c r="C286"/>
  <c r="E286"/>
  <c r="E284"/>
  <c r="E283"/>
  <c r="D348"/>
  <c r="D46"/>
  <c r="E46"/>
  <c r="G46"/>
  <c r="F46"/>
  <c r="G44"/>
  <c r="E44"/>
  <c r="F44"/>
  <c r="D44"/>
  <c r="F268"/>
  <c r="F266"/>
  <c r="E268"/>
  <c r="E266"/>
  <c r="F42"/>
  <c r="E42"/>
  <c r="G42"/>
  <c r="D42"/>
  <c r="D32"/>
  <c r="D28"/>
  <c r="G32"/>
  <c r="G28"/>
  <c r="F272"/>
  <c r="F270"/>
  <c r="E272"/>
  <c r="E270"/>
  <c r="H236" i="2"/>
  <c r="C464" i="7"/>
  <c r="D118"/>
  <c r="F140"/>
  <c r="H91" i="2"/>
  <c r="C174" i="7"/>
  <c r="H22" i="2"/>
  <c r="E256" i="7"/>
  <c r="E255"/>
  <c r="D140"/>
  <c r="F400"/>
  <c r="D308"/>
  <c r="G400"/>
  <c r="D257"/>
  <c r="E400"/>
  <c r="H18" i="2"/>
  <c r="C28" i="7"/>
  <c r="D388"/>
  <c r="E118"/>
  <c r="F308"/>
  <c r="H70" i="2"/>
  <c r="C132" i="7"/>
  <c r="F388"/>
  <c r="F118"/>
  <c r="G308"/>
  <c r="D112"/>
  <c r="D418"/>
  <c r="G390"/>
  <c r="D282"/>
  <c r="F418"/>
  <c r="E388"/>
  <c r="C370"/>
  <c r="F370"/>
  <c r="F368"/>
  <c r="F367"/>
  <c r="H28" i="2"/>
  <c r="C48" i="7"/>
  <c r="C50"/>
  <c r="D50"/>
  <c r="D48"/>
  <c r="G104"/>
  <c r="H174" i="2"/>
  <c r="C340" i="7"/>
  <c r="G282"/>
  <c r="H244" i="2"/>
  <c r="C480" i="7"/>
  <c r="G16"/>
  <c r="D16"/>
  <c r="D12"/>
  <c r="D11"/>
  <c r="F230"/>
  <c r="F120"/>
  <c r="D230"/>
  <c r="D116"/>
  <c r="F257"/>
  <c r="F130"/>
  <c r="G130"/>
  <c r="E212"/>
  <c r="D130"/>
  <c r="D398"/>
  <c r="D212"/>
  <c r="H247" i="2"/>
  <c r="C486" i="7"/>
  <c r="E398"/>
  <c r="F212"/>
  <c r="E108"/>
  <c r="G398"/>
  <c r="F108"/>
  <c r="H220" i="2"/>
  <c r="H219"/>
  <c r="H48"/>
  <c r="C88" i="7"/>
  <c r="E390"/>
  <c r="G112"/>
  <c r="D390"/>
  <c r="H137" i="2"/>
  <c r="C266" i="7"/>
  <c r="F112"/>
  <c r="H168" i="2"/>
  <c r="C328" i="7"/>
  <c r="H96" i="2"/>
  <c r="C184" i="7"/>
  <c r="H196" i="2"/>
  <c r="C384" i="7"/>
  <c r="E420"/>
  <c r="D120"/>
  <c r="F304"/>
  <c r="H114" i="2"/>
  <c r="H113"/>
  <c r="F116" i="7"/>
  <c r="G230"/>
  <c r="F420"/>
  <c r="E100"/>
  <c r="E352"/>
  <c r="D420"/>
  <c r="F422"/>
  <c r="F110"/>
  <c r="G110"/>
  <c r="D110"/>
  <c r="G304"/>
  <c r="C52"/>
  <c r="D114"/>
  <c r="D422"/>
  <c r="D214"/>
  <c r="G422"/>
  <c r="H155" i="2"/>
  <c r="C302" i="7"/>
  <c r="H139" i="2"/>
  <c r="C270" i="7"/>
  <c r="H206" i="2"/>
  <c r="C404" i="7"/>
  <c r="D104"/>
  <c r="H251" i="2"/>
  <c r="H250"/>
  <c r="H176"/>
  <c r="C344" i="7"/>
  <c r="E104"/>
  <c r="D304"/>
  <c r="F210"/>
  <c r="C410"/>
  <c r="F410"/>
  <c r="F408"/>
  <c r="F407"/>
  <c r="G484"/>
  <c r="G480"/>
  <c r="G280"/>
  <c r="E280"/>
  <c r="C380"/>
  <c r="G380"/>
  <c r="G378"/>
  <c r="H211" i="2"/>
  <c r="C414" i="7"/>
  <c r="C334"/>
  <c r="G334"/>
  <c r="G332"/>
  <c r="G331"/>
  <c r="E120"/>
  <c r="E194"/>
  <c r="C444"/>
  <c r="F444"/>
  <c r="F442"/>
  <c r="C416"/>
  <c r="G416"/>
  <c r="D194"/>
  <c r="E116"/>
  <c r="G366"/>
  <c r="F100"/>
  <c r="E114"/>
  <c r="F366"/>
  <c r="H184" i="2"/>
  <c r="C360" i="7"/>
  <c r="G100"/>
  <c r="F114"/>
  <c r="D210"/>
  <c r="H107" i="2"/>
  <c r="H106"/>
  <c r="C204" i="7"/>
  <c r="G257"/>
  <c r="F214"/>
  <c r="E210"/>
  <c r="E214"/>
  <c r="C202"/>
  <c r="F202"/>
  <c r="F200"/>
  <c r="C374"/>
  <c r="G374"/>
  <c r="G372"/>
  <c r="G371"/>
  <c r="H217" i="2"/>
  <c r="C426" i="7"/>
  <c r="F352"/>
  <c r="E144"/>
  <c r="E142"/>
  <c r="G352"/>
  <c r="D366"/>
  <c r="E454"/>
  <c r="F454"/>
  <c r="G454"/>
  <c r="D454"/>
  <c r="C102"/>
  <c r="H51" i="2"/>
  <c r="C94" i="7"/>
  <c r="C248"/>
  <c r="G248"/>
  <c r="G246"/>
  <c r="G237"/>
  <c r="D484"/>
  <c r="D480"/>
  <c r="C338"/>
  <c r="E338"/>
  <c r="E336"/>
  <c r="H172" i="2"/>
  <c r="C336" i="7"/>
  <c r="E484"/>
  <c r="E480"/>
  <c r="E478"/>
  <c r="F194"/>
  <c r="G106"/>
  <c r="C500"/>
  <c r="D500"/>
  <c r="D498"/>
  <c r="D497"/>
  <c r="C476"/>
  <c r="D476"/>
  <c r="D474"/>
  <c r="E106"/>
  <c r="F106"/>
  <c r="F282"/>
  <c r="H142" i="2"/>
  <c r="H141"/>
  <c r="C274" i="7"/>
  <c r="G144"/>
  <c r="G142"/>
  <c r="D145"/>
  <c r="F280"/>
  <c r="H229" i="2"/>
  <c r="C450" i="7"/>
  <c r="G145"/>
  <c r="E145"/>
  <c r="H99" i="2"/>
  <c r="C190" i="7"/>
  <c r="H201" i="2"/>
  <c r="C394" i="7"/>
  <c r="C86"/>
  <c r="H44" i="2"/>
  <c r="C80" i="7"/>
  <c r="D237"/>
  <c r="F144"/>
  <c r="F142"/>
  <c r="D144"/>
  <c r="D142"/>
  <c r="F480"/>
  <c r="F478"/>
  <c r="E158"/>
  <c r="E159"/>
  <c r="G330"/>
  <c r="G328"/>
  <c r="F330"/>
  <c r="F328"/>
  <c r="E330"/>
  <c r="E328"/>
  <c r="D330"/>
  <c r="D328"/>
  <c r="D452"/>
  <c r="G452"/>
  <c r="E452"/>
  <c r="F452"/>
  <c r="G272"/>
  <c r="G270"/>
  <c r="D272"/>
  <c r="D270"/>
  <c r="C474"/>
  <c r="H240" i="2"/>
  <c r="F224" i="7"/>
  <c r="E220"/>
  <c r="D224"/>
  <c r="G224"/>
  <c r="G346"/>
  <c r="F346"/>
  <c r="E346"/>
  <c r="D346"/>
  <c r="F159"/>
  <c r="F158"/>
  <c r="G98"/>
  <c r="F98"/>
  <c r="E98"/>
  <c r="D98"/>
  <c r="G90"/>
  <c r="G88"/>
  <c r="F90"/>
  <c r="F88"/>
  <c r="E90"/>
  <c r="E88"/>
  <c r="D90"/>
  <c r="D88"/>
  <c r="G428"/>
  <c r="G426"/>
  <c r="F428"/>
  <c r="F426"/>
  <c r="D428"/>
  <c r="D426"/>
  <c r="E428"/>
  <c r="E426"/>
  <c r="E386"/>
  <c r="G386"/>
  <c r="F386"/>
  <c r="D386"/>
  <c r="G68"/>
  <c r="G66"/>
  <c r="F68"/>
  <c r="E68"/>
  <c r="D68"/>
  <c r="G406"/>
  <c r="G404"/>
  <c r="D406"/>
  <c r="D404"/>
  <c r="F406"/>
  <c r="F404"/>
  <c r="E406"/>
  <c r="E404"/>
  <c r="F488"/>
  <c r="F486"/>
  <c r="E488"/>
  <c r="E486"/>
  <c r="D488"/>
  <c r="D486"/>
  <c r="G488"/>
  <c r="G486"/>
  <c r="C378"/>
  <c r="H192" i="2"/>
  <c r="C376" i="7"/>
  <c r="H122" i="2"/>
  <c r="G434" i="7"/>
  <c r="G432"/>
  <c r="F434"/>
  <c r="F432"/>
  <c r="D434"/>
  <c r="D432"/>
  <c r="E434"/>
  <c r="E432"/>
  <c r="G159"/>
  <c r="G158"/>
  <c r="E278"/>
  <c r="F278"/>
  <c r="D278"/>
  <c r="G278"/>
  <c r="G268"/>
  <c r="G266"/>
  <c r="D268"/>
  <c r="D266"/>
  <c r="C144"/>
  <c r="H75" i="2"/>
  <c r="F192" i="7"/>
  <c r="E192"/>
  <c r="G192"/>
  <c r="G190"/>
  <c r="D192"/>
  <c r="C200"/>
  <c r="H103" i="2"/>
  <c r="G186" i="7"/>
  <c r="G184"/>
  <c r="F186"/>
  <c r="F184"/>
  <c r="E186"/>
  <c r="E184"/>
  <c r="D186"/>
  <c r="D184"/>
  <c r="G342"/>
  <c r="G340"/>
  <c r="F342"/>
  <c r="F340"/>
  <c r="E342"/>
  <c r="E340"/>
  <c r="D342"/>
  <c r="D340"/>
  <c r="G466"/>
  <c r="G464"/>
  <c r="F466"/>
  <c r="F464"/>
  <c r="E466"/>
  <c r="E464"/>
  <c r="D466"/>
  <c r="D464"/>
  <c r="F362"/>
  <c r="D362"/>
  <c r="G362"/>
  <c r="E362"/>
  <c r="E360"/>
  <c r="G208"/>
  <c r="G206"/>
  <c r="F208"/>
  <c r="E208"/>
  <c r="D208"/>
  <c r="G20"/>
  <c r="G18"/>
  <c r="F20"/>
  <c r="F18"/>
  <c r="E20"/>
  <c r="E18"/>
  <c r="D20"/>
  <c r="D18"/>
  <c r="E32"/>
  <c r="E28"/>
  <c r="F32"/>
  <c r="F28"/>
  <c r="E237"/>
  <c r="D158"/>
  <c r="D159"/>
  <c r="D134"/>
  <c r="G134"/>
  <c r="F134"/>
  <c r="E134"/>
  <c r="E132"/>
  <c r="C158"/>
  <c r="G176"/>
  <c r="G174"/>
  <c r="F176"/>
  <c r="F174"/>
  <c r="E176"/>
  <c r="E174"/>
  <c r="D176"/>
  <c r="D174"/>
  <c r="G396"/>
  <c r="E396"/>
  <c r="F396"/>
  <c r="D396"/>
  <c r="F496"/>
  <c r="F494"/>
  <c r="E496"/>
  <c r="E494"/>
  <c r="D496"/>
  <c r="D494"/>
  <c r="G496"/>
  <c r="G494"/>
  <c r="G12"/>
  <c r="G11"/>
  <c r="G132"/>
  <c r="C300"/>
  <c r="H149" i="2"/>
  <c r="C290" i="7"/>
  <c r="D128"/>
  <c r="D124"/>
  <c r="D123"/>
  <c r="F394"/>
  <c r="F393"/>
  <c r="E66"/>
  <c r="E65"/>
  <c r="G128"/>
  <c r="G124"/>
  <c r="G123"/>
  <c r="F66"/>
  <c r="F65"/>
  <c r="F124"/>
  <c r="F123"/>
  <c r="E128"/>
  <c r="E124"/>
  <c r="E123"/>
  <c r="E50"/>
  <c r="E48"/>
  <c r="E47"/>
  <c r="C440"/>
  <c r="H223" i="2"/>
  <c r="F50" i="7"/>
  <c r="F48"/>
  <c r="F47"/>
  <c r="H235" i="2"/>
  <c r="H234"/>
  <c r="D66" i="7"/>
  <c r="D65"/>
  <c r="G17"/>
  <c r="F17"/>
  <c r="D17"/>
  <c r="E17"/>
  <c r="C220"/>
  <c r="E219"/>
  <c r="D344"/>
  <c r="D343"/>
  <c r="C432"/>
  <c r="G431"/>
  <c r="D394"/>
  <c r="D393"/>
  <c r="H95" i="2"/>
  <c r="C182" i="7"/>
  <c r="D318"/>
  <c r="D314"/>
  <c r="D313"/>
  <c r="E318"/>
  <c r="E314"/>
  <c r="F318"/>
  <c r="F314"/>
  <c r="F313"/>
  <c r="H205" i="2"/>
  <c r="C402" i="7"/>
  <c r="G286"/>
  <c r="G284"/>
  <c r="G283"/>
  <c r="F286"/>
  <c r="F284"/>
  <c r="F283"/>
  <c r="G313"/>
  <c r="D286"/>
  <c r="D284"/>
  <c r="D283"/>
  <c r="E36"/>
  <c r="G36"/>
  <c r="D220"/>
  <c r="D218"/>
  <c r="F132"/>
  <c r="F131"/>
  <c r="G394"/>
  <c r="G393"/>
  <c r="F384"/>
  <c r="F383"/>
  <c r="G302"/>
  <c r="G301"/>
  <c r="D36"/>
  <c r="F36"/>
  <c r="C36"/>
  <c r="H21" i="2"/>
  <c r="C34" i="7"/>
  <c r="D339"/>
  <c r="F339"/>
  <c r="G339"/>
  <c r="F173"/>
  <c r="D132"/>
  <c r="D131"/>
  <c r="H17" i="2"/>
  <c r="D173" i="7"/>
  <c r="E394"/>
  <c r="E393"/>
  <c r="E173"/>
  <c r="C206"/>
  <c r="G205"/>
  <c r="H82" i="2"/>
  <c r="C156" i="7"/>
  <c r="H210" i="2"/>
  <c r="C412" i="7"/>
  <c r="F220"/>
  <c r="G173"/>
  <c r="G50"/>
  <c r="G48"/>
  <c r="G47"/>
  <c r="D276"/>
  <c r="F302"/>
  <c r="F301"/>
  <c r="H195" i="2"/>
  <c r="C382" i="7"/>
  <c r="E131"/>
  <c r="E276"/>
  <c r="E274"/>
  <c r="E273"/>
  <c r="G87"/>
  <c r="G131"/>
  <c r="D87"/>
  <c r="D302"/>
  <c r="D301"/>
  <c r="D202"/>
  <c r="D200"/>
  <c r="D199"/>
  <c r="D370"/>
  <c r="D368"/>
  <c r="D367"/>
  <c r="H98" i="2"/>
  <c r="C188" i="7"/>
  <c r="D334"/>
  <c r="D332"/>
  <c r="D331"/>
  <c r="F206"/>
  <c r="F204"/>
  <c r="F203"/>
  <c r="E334"/>
  <c r="E332"/>
  <c r="E331"/>
  <c r="G276"/>
  <c r="E370"/>
  <c r="E368"/>
  <c r="E367"/>
  <c r="G370"/>
  <c r="G368"/>
  <c r="G367"/>
  <c r="H136" i="2"/>
  <c r="C264" i="7"/>
  <c r="G269"/>
  <c r="H243" i="2"/>
  <c r="C478" i="7"/>
  <c r="E477"/>
  <c r="D384"/>
  <c r="D382"/>
  <c r="H9" i="2"/>
  <c r="G384" i="7"/>
  <c r="G382"/>
  <c r="E87"/>
  <c r="E339"/>
  <c r="F334"/>
  <c r="F332"/>
  <c r="F331"/>
  <c r="F416"/>
  <c r="F414"/>
  <c r="F412"/>
  <c r="F143"/>
  <c r="F87"/>
  <c r="D269"/>
  <c r="D410"/>
  <c r="D408"/>
  <c r="D407"/>
  <c r="D380"/>
  <c r="D378"/>
  <c r="D376"/>
  <c r="D375"/>
  <c r="F380"/>
  <c r="F378"/>
  <c r="F377"/>
  <c r="G485"/>
  <c r="E301"/>
  <c r="E380"/>
  <c r="E378"/>
  <c r="E376"/>
  <c r="E375"/>
  <c r="D485"/>
  <c r="E485"/>
  <c r="H216" i="2"/>
  <c r="C424" i="7"/>
  <c r="F485"/>
  <c r="E344"/>
  <c r="E343"/>
  <c r="D206"/>
  <c r="D204"/>
  <c r="D203"/>
  <c r="E384"/>
  <c r="E383"/>
  <c r="F269"/>
  <c r="E416"/>
  <c r="E414"/>
  <c r="E412"/>
  <c r="G414"/>
  <c r="G412"/>
  <c r="G220"/>
  <c r="G218"/>
  <c r="D190"/>
  <c r="D189"/>
  <c r="E374"/>
  <c r="E372"/>
  <c r="E371"/>
  <c r="F374"/>
  <c r="F372"/>
  <c r="F371"/>
  <c r="G450"/>
  <c r="G449"/>
  <c r="E269"/>
  <c r="E410"/>
  <c r="E408"/>
  <c r="E407"/>
  <c r="C494"/>
  <c r="G493"/>
  <c r="D360"/>
  <c r="D358"/>
  <c r="G410"/>
  <c r="G408"/>
  <c r="G407"/>
  <c r="E444"/>
  <c r="E442"/>
  <c r="E441"/>
  <c r="F360"/>
  <c r="F359"/>
  <c r="G444"/>
  <c r="G442"/>
  <c r="G441"/>
  <c r="E190"/>
  <c r="E188"/>
  <c r="E206"/>
  <c r="E204"/>
  <c r="E203"/>
  <c r="D444"/>
  <c r="D442"/>
  <c r="D441"/>
  <c r="H183" i="2"/>
  <c r="F190" i="7"/>
  <c r="F188"/>
  <c r="G51"/>
  <c r="C276"/>
  <c r="E248"/>
  <c r="E246"/>
  <c r="E245"/>
  <c r="E450"/>
  <c r="E449"/>
  <c r="F338"/>
  <c r="F336"/>
  <c r="F335"/>
  <c r="G338"/>
  <c r="G336"/>
  <c r="G335"/>
  <c r="D450"/>
  <c r="D449"/>
  <c r="D338"/>
  <c r="D336"/>
  <c r="D335"/>
  <c r="H167" i="2"/>
  <c r="C326" i="7"/>
  <c r="F276"/>
  <c r="D416"/>
  <c r="D414"/>
  <c r="D412"/>
  <c r="G360"/>
  <c r="G358"/>
  <c r="F344"/>
  <c r="F343"/>
  <c r="G202"/>
  <c r="G200"/>
  <c r="G199"/>
  <c r="F248"/>
  <c r="F246"/>
  <c r="F245"/>
  <c r="F450"/>
  <c r="F449"/>
  <c r="D374"/>
  <c r="D372"/>
  <c r="D371"/>
  <c r="G344"/>
  <c r="G343"/>
  <c r="D248"/>
  <c r="D246"/>
  <c r="D245"/>
  <c r="E202"/>
  <c r="E200"/>
  <c r="E198"/>
  <c r="E102"/>
  <c r="E94"/>
  <c r="G102"/>
  <c r="G94"/>
  <c r="D102"/>
  <c r="D94"/>
  <c r="F102"/>
  <c r="F94"/>
  <c r="E335"/>
  <c r="E476"/>
  <c r="E474"/>
  <c r="E472"/>
  <c r="F500"/>
  <c r="F498"/>
  <c r="F497"/>
  <c r="E500"/>
  <c r="E498"/>
  <c r="E497"/>
  <c r="E479"/>
  <c r="F476"/>
  <c r="F474"/>
  <c r="F472"/>
  <c r="G476"/>
  <c r="G474"/>
  <c r="G473"/>
  <c r="H50" i="2"/>
  <c r="C92" i="7"/>
  <c r="G500"/>
  <c r="G498"/>
  <c r="G497"/>
  <c r="E86"/>
  <c r="E80"/>
  <c r="E79"/>
  <c r="F86"/>
  <c r="F80"/>
  <c r="F79"/>
  <c r="D86"/>
  <c r="D80"/>
  <c r="D79"/>
  <c r="G86"/>
  <c r="G80"/>
  <c r="G79"/>
  <c r="H36" i="2"/>
  <c r="G143" i="7"/>
  <c r="D143"/>
  <c r="E462"/>
  <c r="E463"/>
  <c r="F26"/>
  <c r="F27"/>
  <c r="F25"/>
  <c r="G26"/>
  <c r="G27"/>
  <c r="G25"/>
  <c r="E182"/>
  <c r="E183"/>
  <c r="E143"/>
  <c r="F430"/>
  <c r="G65"/>
  <c r="F157"/>
  <c r="F156"/>
  <c r="F327"/>
  <c r="D26"/>
  <c r="D27"/>
  <c r="D462"/>
  <c r="D463"/>
  <c r="C198"/>
  <c r="H102" i="2"/>
  <c r="C196" i="7"/>
  <c r="G492"/>
  <c r="G204"/>
  <c r="G203"/>
  <c r="E359"/>
  <c r="E358"/>
  <c r="F183"/>
  <c r="F182"/>
  <c r="G430"/>
  <c r="E10"/>
  <c r="G327"/>
  <c r="C218"/>
  <c r="H112" i="2"/>
  <c r="C216" i="7"/>
  <c r="E25"/>
  <c r="E26"/>
  <c r="E27"/>
  <c r="E265"/>
  <c r="E264"/>
  <c r="E403"/>
  <c r="E402"/>
  <c r="E424"/>
  <c r="E425"/>
  <c r="E218"/>
  <c r="G245"/>
  <c r="G236"/>
  <c r="G182"/>
  <c r="G183"/>
  <c r="F462"/>
  <c r="F463"/>
  <c r="F264"/>
  <c r="F265"/>
  <c r="G156"/>
  <c r="G157"/>
  <c r="F402"/>
  <c r="F403"/>
  <c r="D472"/>
  <c r="D473"/>
  <c r="D425"/>
  <c r="D424"/>
  <c r="F479"/>
  <c r="E156"/>
  <c r="E157"/>
  <c r="E492"/>
  <c r="F198"/>
  <c r="F199"/>
  <c r="C492"/>
  <c r="H249" i="2"/>
  <c r="C490" i="7"/>
  <c r="G462"/>
  <c r="G463"/>
  <c r="G189"/>
  <c r="G188"/>
  <c r="D264"/>
  <c r="D265"/>
  <c r="F424"/>
  <c r="F425"/>
  <c r="D492"/>
  <c r="D156"/>
  <c r="D157"/>
  <c r="F492"/>
  <c r="C430"/>
  <c r="D13" i="1"/>
  <c r="D183" i="7"/>
  <c r="D182"/>
  <c r="F440"/>
  <c r="F441"/>
  <c r="C142"/>
  <c r="G141"/>
  <c r="D11" i="1"/>
  <c r="G264" i="7"/>
  <c r="G265"/>
  <c r="E430"/>
  <c r="G376"/>
  <c r="G375"/>
  <c r="G377"/>
  <c r="D402"/>
  <c r="D403"/>
  <c r="G425"/>
  <c r="G424"/>
  <c r="C472"/>
  <c r="D327"/>
  <c r="D478"/>
  <c r="D479"/>
  <c r="D47"/>
  <c r="D430"/>
  <c r="C236"/>
  <c r="G403"/>
  <c r="G402"/>
  <c r="G478"/>
  <c r="G479"/>
  <c r="D10"/>
  <c r="E327"/>
  <c r="F10"/>
  <c r="G10"/>
  <c r="H148" i="2"/>
  <c r="C288" i="7"/>
  <c r="D300"/>
  <c r="D290"/>
  <c r="D289"/>
  <c r="F300"/>
  <c r="F290"/>
  <c r="F289"/>
  <c r="G300"/>
  <c r="G290"/>
  <c r="G289"/>
  <c r="E300"/>
  <c r="E290"/>
  <c r="E289"/>
  <c r="E34"/>
  <c r="E33"/>
  <c r="C438"/>
  <c r="D14" i="1"/>
  <c r="F34" i="7"/>
  <c r="F33"/>
  <c r="C462"/>
  <c r="D461"/>
  <c r="D198"/>
  <c r="D197"/>
  <c r="F431"/>
  <c r="F401"/>
  <c r="G401"/>
  <c r="D401"/>
  <c r="D431"/>
  <c r="E431"/>
  <c r="F382"/>
  <c r="F381"/>
  <c r="F219"/>
  <c r="E313"/>
  <c r="E401"/>
  <c r="G274"/>
  <c r="G273"/>
  <c r="F413"/>
  <c r="F274"/>
  <c r="F273"/>
  <c r="H16" i="2"/>
  <c r="C24" i="7"/>
  <c r="E35"/>
  <c r="F218"/>
  <c r="F216"/>
  <c r="F215"/>
  <c r="C26"/>
  <c r="D25"/>
  <c r="D219"/>
  <c r="D274"/>
  <c r="D273"/>
  <c r="G34"/>
  <c r="G33"/>
  <c r="F35"/>
  <c r="D35"/>
  <c r="G35"/>
  <c r="H182" i="2"/>
  <c r="C356" i="7"/>
  <c r="G263"/>
  <c r="E205"/>
  <c r="F205"/>
  <c r="G381"/>
  <c r="E51"/>
  <c r="F51"/>
  <c r="F263"/>
  <c r="E263"/>
  <c r="H94" i="2"/>
  <c r="C180" i="7"/>
  <c r="G187"/>
  <c r="D51"/>
  <c r="D34"/>
  <c r="D33"/>
  <c r="D411"/>
  <c r="G411"/>
  <c r="F411"/>
  <c r="D383"/>
  <c r="D275"/>
  <c r="E411"/>
  <c r="D263"/>
  <c r="D381"/>
  <c r="F477"/>
  <c r="D477"/>
  <c r="G477"/>
  <c r="H239" i="2"/>
  <c r="H238"/>
  <c r="E187" i="7"/>
  <c r="F187"/>
  <c r="C358"/>
  <c r="D357"/>
  <c r="G383"/>
  <c r="G92"/>
  <c r="G91"/>
  <c r="D9" i="1"/>
  <c r="C10" i="7"/>
  <c r="F376"/>
  <c r="F375"/>
  <c r="G413"/>
  <c r="E382"/>
  <c r="E381"/>
  <c r="D188"/>
  <c r="D187"/>
  <c r="D205"/>
  <c r="E377"/>
  <c r="D377"/>
  <c r="G219"/>
  <c r="G423"/>
  <c r="E413"/>
  <c r="G275"/>
  <c r="F358"/>
  <c r="H200" i="2"/>
  <c r="C392" i="7"/>
  <c r="D423"/>
  <c r="E423"/>
  <c r="E326"/>
  <c r="E325"/>
  <c r="E440"/>
  <c r="E438"/>
  <c r="F423"/>
  <c r="D493"/>
  <c r="D64"/>
  <c r="D359"/>
  <c r="F236"/>
  <c r="F64"/>
  <c r="E493"/>
  <c r="F275"/>
  <c r="G326"/>
  <c r="G325"/>
  <c r="F189"/>
  <c r="E473"/>
  <c r="D326"/>
  <c r="D325"/>
  <c r="F493"/>
  <c r="E275"/>
  <c r="G198"/>
  <c r="G196"/>
  <c r="G195"/>
  <c r="D440"/>
  <c r="D438"/>
  <c r="G440"/>
  <c r="G438"/>
  <c r="E236"/>
  <c r="E235"/>
  <c r="E189"/>
  <c r="G472"/>
  <c r="G471"/>
  <c r="E64"/>
  <c r="H35" i="2"/>
  <c r="C62" i="7"/>
  <c r="F326"/>
  <c r="F325"/>
  <c r="G359"/>
  <c r="D413"/>
  <c r="D236"/>
  <c r="E199"/>
  <c r="F473"/>
  <c r="E92"/>
  <c r="E91"/>
  <c r="E93"/>
  <c r="G64"/>
  <c r="F92"/>
  <c r="F91"/>
  <c r="F93"/>
  <c r="D92"/>
  <c r="D91"/>
  <c r="D93"/>
  <c r="C64"/>
  <c r="E429"/>
  <c r="F141"/>
  <c r="D429"/>
  <c r="F490"/>
  <c r="F489"/>
  <c r="F491"/>
  <c r="G181"/>
  <c r="G180"/>
  <c r="D216"/>
  <c r="D215"/>
  <c r="D217"/>
  <c r="G216"/>
  <c r="G215"/>
  <c r="G217"/>
  <c r="F181"/>
  <c r="F180"/>
  <c r="E392"/>
  <c r="G235"/>
  <c r="F438"/>
  <c r="F439"/>
  <c r="E491"/>
  <c r="E490"/>
  <c r="E489"/>
  <c r="E216"/>
  <c r="E215"/>
  <c r="E217"/>
  <c r="D460"/>
  <c r="E180"/>
  <c r="E181"/>
  <c r="G356"/>
  <c r="C460"/>
  <c r="H228" i="2"/>
  <c r="E460" i="7"/>
  <c r="E470"/>
  <c r="E471"/>
  <c r="E197"/>
  <c r="E196"/>
  <c r="E195"/>
  <c r="F470"/>
  <c r="F471"/>
  <c r="G392"/>
  <c r="F196"/>
  <c r="F195"/>
  <c r="F197"/>
  <c r="F392"/>
  <c r="D141"/>
  <c r="G490"/>
  <c r="G489"/>
  <c r="G491"/>
  <c r="D155"/>
  <c r="E155"/>
  <c r="G460"/>
  <c r="D392"/>
  <c r="G155"/>
  <c r="F460"/>
  <c r="F155"/>
  <c r="D181"/>
  <c r="D491"/>
  <c r="D490"/>
  <c r="D489"/>
  <c r="D470"/>
  <c r="D471"/>
  <c r="D356"/>
  <c r="G429"/>
  <c r="E141"/>
  <c r="F429"/>
  <c r="G9"/>
  <c r="G288"/>
  <c r="G287"/>
  <c r="F288"/>
  <c r="F287"/>
  <c r="H121" i="2"/>
  <c r="C234" i="7"/>
  <c r="D288"/>
  <c r="D287"/>
  <c r="E288"/>
  <c r="E287"/>
  <c r="G437"/>
  <c r="F437"/>
  <c r="D437"/>
  <c r="E437"/>
  <c r="E461"/>
  <c r="F461"/>
  <c r="G461"/>
  <c r="D196"/>
  <c r="D195"/>
  <c r="F217"/>
  <c r="C470"/>
  <c r="E469"/>
  <c r="D355"/>
  <c r="G355"/>
  <c r="D24"/>
  <c r="D23"/>
  <c r="D235"/>
  <c r="G62"/>
  <c r="G61"/>
  <c r="E24"/>
  <c r="E23"/>
  <c r="G470"/>
  <c r="G468"/>
  <c r="D9"/>
  <c r="G179"/>
  <c r="F179"/>
  <c r="F24"/>
  <c r="F23"/>
  <c r="D180"/>
  <c r="D179"/>
  <c r="E179"/>
  <c r="D63"/>
  <c r="E356"/>
  <c r="E355"/>
  <c r="F9"/>
  <c r="E357"/>
  <c r="G357"/>
  <c r="F357"/>
  <c r="E9"/>
  <c r="E439"/>
  <c r="F356"/>
  <c r="F355"/>
  <c r="G439"/>
  <c r="G391"/>
  <c r="F235"/>
  <c r="E391"/>
  <c r="D391"/>
  <c r="F391"/>
  <c r="D439"/>
  <c r="G197"/>
  <c r="G24"/>
  <c r="H15" i="2"/>
  <c r="C22" i="7"/>
  <c r="F62"/>
  <c r="F61"/>
  <c r="G63"/>
  <c r="E62"/>
  <c r="E61"/>
  <c r="F63"/>
  <c r="D62"/>
  <c r="D61"/>
  <c r="E63"/>
  <c r="C468"/>
  <c r="D16" i="1"/>
  <c r="F468" i="7"/>
  <c r="E468"/>
  <c r="C448"/>
  <c r="H227" i="2"/>
  <c r="D459" i="7"/>
  <c r="D448"/>
  <c r="D468"/>
  <c r="E459"/>
  <c r="E448"/>
  <c r="F459"/>
  <c r="F448"/>
  <c r="G459"/>
  <c r="G448"/>
  <c r="G234"/>
  <c r="G154"/>
  <c r="D234"/>
  <c r="D154"/>
  <c r="E234"/>
  <c r="E233"/>
  <c r="H81" i="2"/>
  <c r="C154" i="7"/>
  <c r="F234"/>
  <c r="F233"/>
  <c r="F469"/>
  <c r="D469"/>
  <c r="G22"/>
  <c r="G21"/>
  <c r="G469"/>
  <c r="G23"/>
  <c r="D10" i="1"/>
  <c r="E22" i="7"/>
  <c r="E21"/>
  <c r="F22"/>
  <c r="F21"/>
  <c r="D22"/>
  <c r="D21"/>
  <c r="F446"/>
  <c r="F447"/>
  <c r="G467"/>
  <c r="G446"/>
  <c r="G447"/>
  <c r="E446"/>
  <c r="E447"/>
  <c r="C446"/>
  <c r="D15" i="1"/>
  <c r="E467" i="7"/>
  <c r="D467"/>
  <c r="F467"/>
  <c r="D446"/>
  <c r="D447"/>
  <c r="G233"/>
  <c r="G153"/>
  <c r="E154"/>
  <c r="E153"/>
  <c r="D153"/>
  <c r="G259" i="2"/>
  <c r="G260"/>
  <c r="G261"/>
  <c r="D12" i="1"/>
  <c r="D18"/>
  <c r="F154" i="7"/>
  <c r="F508"/>
  <c r="F509"/>
  <c r="F510"/>
  <c r="D233"/>
  <c r="D508"/>
  <c r="D509"/>
  <c r="D510"/>
  <c r="D513"/>
  <c r="F445"/>
  <c r="G445"/>
  <c r="E445"/>
  <c r="D445"/>
  <c r="G508"/>
  <c r="E508"/>
  <c r="E509"/>
  <c r="E510"/>
  <c r="E513"/>
  <c r="F513"/>
  <c r="F153"/>
  <c r="D512"/>
  <c r="G509"/>
  <c r="G510"/>
  <c r="D19" i="1"/>
  <c r="D20"/>
  <c r="C14"/>
  <c r="C9"/>
  <c r="C13"/>
  <c r="C11"/>
  <c r="C16"/>
  <c r="C10"/>
  <c r="C12"/>
  <c r="C15"/>
  <c r="E512" i="7"/>
  <c r="F512"/>
  <c r="G512"/>
  <c r="C45"/>
  <c r="G513"/>
  <c r="C289"/>
  <c r="C381"/>
  <c r="C459"/>
  <c r="C31"/>
  <c r="C61"/>
  <c r="C51"/>
  <c r="D507"/>
  <c r="D511"/>
  <c r="C493"/>
  <c r="C431"/>
  <c r="C361"/>
  <c r="C149"/>
  <c r="C151"/>
  <c r="C477"/>
  <c r="C427"/>
  <c r="C215"/>
  <c r="C287"/>
  <c r="C341"/>
  <c r="C87"/>
  <c r="C429"/>
  <c r="C155"/>
  <c r="C263"/>
  <c r="C275"/>
  <c r="C497"/>
  <c r="C465"/>
  <c r="C345"/>
  <c r="C409"/>
  <c r="C453"/>
  <c r="C389"/>
  <c r="C313"/>
  <c r="C119"/>
  <c r="C315"/>
  <c r="C445"/>
  <c r="C197"/>
  <c r="C187"/>
  <c r="C463"/>
  <c r="C375"/>
  <c r="C267"/>
  <c r="C441"/>
  <c r="C237"/>
  <c r="C79"/>
  <c r="C107"/>
  <c r="C193"/>
  <c r="C113"/>
  <c r="C15"/>
  <c r="C53"/>
  <c r="C347"/>
  <c r="C309"/>
  <c r="C349"/>
  <c r="C353"/>
  <c r="C505"/>
  <c r="C177"/>
  <c r="C373"/>
  <c r="C405"/>
  <c r="C271"/>
  <c r="C419"/>
  <c r="C321"/>
  <c r="C123"/>
  <c r="C279"/>
  <c r="C137"/>
  <c r="G507"/>
  <c r="C21"/>
  <c r="C357"/>
  <c r="C471"/>
  <c r="C25"/>
  <c r="C265"/>
  <c r="C413"/>
  <c r="C189"/>
  <c r="C143"/>
  <c r="C47"/>
  <c r="C337"/>
  <c r="C495"/>
  <c r="C67"/>
  <c r="C89"/>
  <c r="C339"/>
  <c r="C19"/>
  <c r="C499"/>
  <c r="C185"/>
  <c r="C163"/>
  <c r="C303"/>
  <c r="C161"/>
  <c r="C249"/>
  <c r="C299"/>
  <c r="C77"/>
  <c r="C501"/>
  <c r="C103"/>
  <c r="C259"/>
  <c r="C457"/>
  <c r="C323"/>
  <c r="C435"/>
  <c r="C261"/>
  <c r="C165"/>
  <c r="C253"/>
  <c r="C37"/>
  <c r="C447"/>
  <c r="C141"/>
  <c r="C195"/>
  <c r="C391"/>
  <c r="C183"/>
  <c r="C27"/>
  <c r="C401"/>
  <c r="C479"/>
  <c r="C383"/>
  <c r="C247"/>
  <c r="C395"/>
  <c r="C283"/>
  <c r="C97"/>
  <c r="C331"/>
  <c r="C207"/>
  <c r="C329"/>
  <c r="C379"/>
  <c r="C399"/>
  <c r="C121"/>
  <c r="C211"/>
  <c r="C85"/>
  <c r="C13"/>
  <c r="C481"/>
  <c r="C397"/>
  <c r="C129"/>
  <c r="C439"/>
  <c r="C95"/>
  <c r="C227"/>
  <c r="C293"/>
  <c r="C455"/>
  <c r="C41"/>
  <c r="C469"/>
  <c r="C179"/>
  <c r="C355"/>
  <c r="C491"/>
  <c r="C461"/>
  <c r="C181"/>
  <c r="C205"/>
  <c r="C199"/>
  <c r="C327"/>
  <c r="C9"/>
  <c r="C219"/>
  <c r="C325"/>
  <c r="C157"/>
  <c r="C449"/>
  <c r="C425"/>
  <c r="C203"/>
  <c r="C65"/>
  <c r="C133"/>
  <c r="C369"/>
  <c r="C433"/>
  <c r="C269"/>
  <c r="C443"/>
  <c r="C301"/>
  <c r="C277"/>
  <c r="C451"/>
  <c r="C173"/>
  <c r="C285"/>
  <c r="C367"/>
  <c r="C201"/>
  <c r="C385"/>
  <c r="C159"/>
  <c r="C49"/>
  <c r="C11"/>
  <c r="C415"/>
  <c r="C127"/>
  <c r="C483"/>
  <c r="C351"/>
  <c r="C75"/>
  <c r="C257"/>
  <c r="C421"/>
  <c r="C117"/>
  <c r="C167"/>
  <c r="C69"/>
  <c r="C229"/>
  <c r="C365"/>
  <c r="C251"/>
  <c r="C99"/>
  <c r="C213"/>
  <c r="C115"/>
  <c r="C105"/>
  <c r="C71"/>
  <c r="C437"/>
  <c r="C147"/>
  <c r="C503"/>
  <c r="C81"/>
  <c r="C311"/>
  <c r="C125"/>
  <c r="C59"/>
  <c r="C73"/>
  <c r="C29"/>
  <c r="C43"/>
  <c r="C231"/>
  <c r="C221"/>
  <c r="C39"/>
  <c r="C153"/>
  <c r="F507"/>
  <c r="C467"/>
  <c r="C23"/>
  <c r="C217"/>
  <c r="C235"/>
  <c r="C489"/>
  <c r="C233"/>
  <c r="C63"/>
  <c r="C359"/>
  <c r="C273"/>
  <c r="C91"/>
  <c r="C393"/>
  <c r="C403"/>
  <c r="C423"/>
  <c r="C377"/>
  <c r="C473"/>
  <c r="C33"/>
  <c r="C411"/>
  <c r="C93"/>
  <c r="C191"/>
  <c r="C131"/>
  <c r="C245"/>
  <c r="C371"/>
  <c r="C343"/>
  <c r="C317"/>
  <c r="C475"/>
  <c r="C407"/>
  <c r="C145"/>
  <c r="C487"/>
  <c r="C333"/>
  <c r="C17"/>
  <c r="C223"/>
  <c r="C175"/>
  <c r="C335"/>
  <c r="C485"/>
  <c r="C139"/>
  <c r="C35"/>
  <c r="C111"/>
  <c r="C101"/>
  <c r="C281"/>
  <c r="C241"/>
  <c r="C387"/>
  <c r="C291"/>
  <c r="C255"/>
  <c r="C307"/>
  <c r="C305"/>
  <c r="C169"/>
  <c r="C109"/>
  <c r="C243"/>
  <c r="C363"/>
  <c r="C417"/>
  <c r="C319"/>
  <c r="C295"/>
  <c r="C239"/>
  <c r="C171"/>
  <c r="C135"/>
  <c r="C225"/>
  <c r="C209"/>
  <c r="C83"/>
  <c r="C55"/>
  <c r="C57"/>
  <c r="C297"/>
  <c r="E507"/>
  <c r="E511"/>
  <c r="F511"/>
  <c r="G511"/>
</calcChain>
</file>

<file path=xl/sharedStrings.xml><?xml version="1.0" encoding="utf-8"?>
<sst xmlns="http://schemas.openxmlformats.org/spreadsheetml/2006/main" count="2939" uniqueCount="1238">
  <si>
    <t>LUVA SIMPLES, PVC, SERIE R, ÁGUA PLUVIAL, DN 75 MM, JUNTA ELÁSTICA, FORNECIDO E INSTALADO EM CONDUTORES VERTICAIS DE ÁGUAS PLUVIAIS. AF_12/2014</t>
  </si>
  <si>
    <t>TUBO PVC, SERIE NORMAL, ESGOTO PREDIAL, DN 100 MM, FORNECIDO E INSTALADO EM PRUMADA DE ESGOTO SANITÁRIO OU VENTILAÇÃO. AF_12/2014</t>
  </si>
  <si>
    <t>CURVA CURTA 90 GRAUS, PVC, SERIE NORMAL, ESGOTO PREDIAL, DN 75 MM, JUNTA ELÁSTICA, FORNECIDO E INSTALADO EM PRUMADA DE ESGOTO SANITÁRIO OU VENTILAÇÃO. AF_12/2014</t>
  </si>
  <si>
    <t>JOELHO 90 GRAUS, PVC, SERIE NORMAL, ESGOTO PREDIAL, DN 100 MM, JUNTA ELÁSTICA, FORNECIDO E INSTALADO EM PRUMADA DE ESGOTO SANITÁRIO OU VENTILAÇÃO. AF_12/2014</t>
  </si>
  <si>
    <t>FURO EM CONCRETO PARA DIÂMETROS MENORES OU IGUAIS A 40 MM. AF_05/2015</t>
  </si>
  <si>
    <t>FURO EM CONCRETO PARA DIÂMETROS MAIORES QUE 75 MM. AF_05/2015</t>
  </si>
  <si>
    <t>ENGENHEIRO CIVIL DE OBRA PLENO COM ENCARGOS COMPLEMENTARES</t>
  </si>
  <si>
    <t>COMPRESSOR DE AR REBOCAVEL, VAZÃO 250 PCM, PRESSAO DE TRABALHO 102 PSI, MOTOR A DIESEL POTÊNCIA 81 CV - CHP DIURNO. AF_06/2015</t>
  </si>
  <si>
    <t>COMPRESSOR DE AR REBOCAVEL, VAZÃO 250 PCM, PRESSAO DE TRABALHO 102 PSI, MOTOR A DIESEL POTÊNCIA 81 CV - CHI DIURNO. AF_06/2015</t>
  </si>
  <si>
    <t>FIXAÇÃO DE TUBOS HORIZONTAIS DE PVC, CPVC OU COBRE DIÂMETROS MENORES OU IGUAIS A 40 MM OU ELETROCALHAS ATÉ 150MM DE LARGURA, COM ABRAÇADEIRA METÁLICA RÍGIDA TIPO D 1/2, FIXADA EM PERFILADO EM LAJE. AF_05/2015</t>
  </si>
  <si>
    <t>CHUMBAMENTO PONTUAL EM PASSAGEM DE TUBO COM DIÂMETRO MENOR OU IGUAL A 40 MM. AF_05/2015</t>
  </si>
  <si>
    <t>PLACA VIBRATÓRIA REVERSÍVEL COM MOTOR 4 TEMPOS A GASOLINA, FORÇA CENTRÍFUGA DE 25 KN (2500 KGF), POTÊNCIA 5,5 CV - CHP DIURNO. AF_08/2015</t>
  </si>
  <si>
    <t>PLACA VIBRATÓRIA REVERSÍVEL COM MOTOR 4 TEMPOS A GASOLINA, FORÇA CENTRÍFUGA DE 25 KN (2500 KGF), POTÊNCIA 5,5 CV - CHI DIURNO. AF_08/2015</t>
  </si>
  <si>
    <t>CABO DE COBRE FLEXÍVEL ISOLADO, 2,5 MM², ANTI-CHAMA 0,6/1,0 KV, PARA CIRCUITOS TERMINAIS - FORNECIMENTO E INSTALAÇÃO. AF_12/2015</t>
  </si>
  <si>
    <t>GUINCHO ELÉTRICO DE COLUNA, CAPACIDADE 400 KG, COM MOTO FREIO, MOTOR TRIFÁSICO DE 1,25 CV - CHP DIURNO. AF_03/2016</t>
  </si>
  <si>
    <t>GUINCHO ELÉTRICO DE COLUNA, CAPACIDADE 400 KG, COM MOTO FREIO, MOTOR TRIFÁSICO DE 1,25 CV - CHI DIURNO. AF_03/2016</t>
  </si>
  <si>
    <t>ESCAVAÇÃO MANUAL DE VALA COM PROFUNDIDADE MENOR OU IGUAL A 1,30 M. AF_02/2021</t>
  </si>
  <si>
    <t>ENCARREGADO GERAL DE OBRAS COM ENCARGOS COMPLEMENTARES</t>
  </si>
  <si>
    <t>LASTRO DE VALA COM PREPARO DE FUNDO, LARGURA MENOR QUE 1,5 M, COM CAMADA DE BRITA, LANÇAMENTO MANUAL, EM LOCAL COM NÍVEL BAIXO DE INTERFERÊNCIA. AF_06/2016</t>
  </si>
  <si>
    <t>RUFO EM CHAPA DE AÇO GALVANIZADO NÚMERO 24, CORTE DE 25 CM, INCLUSO TRANSPORTE VERTICAL. AF_07/2019</t>
  </si>
  <si>
    <t>ASSENTAMENTO DE GUIA (MEIO-FIO) EM TRECHO RETO, CONFECCIONADA EM CONCRETO PRÉ-FABRICADO, DIMENSÕES 100X15X13X30 CM (COMPRIMENTO X BASE INFERIOR X BASE SUPERIOR X ALTURA), PARA VIAS URBANAS (USO VIÁRIO). AF_06/2016</t>
  </si>
  <si>
    <t>ASSENTAMENTO DE GUIA (MEIO-FIO) EM TRECHO CURVO, CONFECCIONADA EM CONCRETO PRÉ-FABRICADO, DIMENSÕES 100X15X13X20 CM (COMPRIMENTO X BASE INFERIOR X BASE SUPERIOR X ALTURA), PARA URBANIZAÇÃO INTERNA DE EMPREENDIMENTOS. AF_06/2016_P</t>
  </si>
  <si>
    <t>ATERRO MANUAL DE VALAS COM SOLO ARGILO-ARENOSO E COMPACTAÇÃO MECANIZADA. AF_05/2016</t>
  </si>
  <si>
    <t>CONCRETO FCK = 15MPA, TRAÇO 1:3,4:3,5 (EM MASSA SECA DE CIMENTO/ AREIA MÉDIA/ BRITA 1) - PREPARO MECÂNICO COM BETONEIRA 400 L. AF_05/2021</t>
  </si>
  <si>
    <t>EXECUÇÃO DE PASSEIO (CALÇADA) OU PISO DE CONCRETO COM CONCRETO MOLDADO IN LOCO, FEITO EM OBRA, ACABAMENTO CONVENCIONAL, ESPESSURA 10 CM, ARMADO. AF_07/2016</t>
  </si>
  <si>
    <t>LUVA DE EMENDA PARA ELETRODUTO, AÇO GALVANIZADO, DN 25 MM (1''), APARENTE, INSTALADA EM TETO - FORNECIMENTO E INSTALAÇÃO. AF_11/2016_P</t>
  </si>
  <si>
    <t>APLICAÇÃO MANUAL DE MASSA ACRÍLICA EM PANOS DE FACHADA COM PRESENÇA DE VÃOS, DE EDIFÍCIOS DE MÚLTIPLOS PAVIMENTOS, DUAS DEMÃOS. AF_05/2017</t>
  </si>
  <si>
    <t>PAREDE COM PLACAS DE GESSO ACARTONADO (DRYWALL), PARA USO INTERNO, COM DUAS FACES SIMPLES E ESTRUTURA METÁLICA COM GUIAS SIMPLES, SEM VÃOS. AF_06/2017_P</t>
  </si>
  <si>
    <t>REATERRO MANUAL APILOADO COM SOQUETE. AF_10/2017</t>
  </si>
  <si>
    <t>COLOCAÇÃO DE TELA EM ANDAIME FACHADEIRO. AF_11/2017</t>
  </si>
  <si>
    <t>MONTAGEM E DESMONTAGEM DE ANDAIME MODULAR FACHADEIRO, COM PISO METÁLICO, PARA EDIFICAÇÕES COM MÚLTIPLOS PAVIMENTOS (EXCLUSIVE ANDAIME E LIMPEZA). AF_11/2017</t>
  </si>
  <si>
    <t>COBERTURA PARA PROTEÇÃO DE PEDESTRES SOBRE ESTRUTURA DE ANDAIME, INCLUSIVE MONTAGEM E DESMONTAGEM. AF_11/2017</t>
  </si>
  <si>
    <t>EXECUÇÃO DE JUNTAS DE CONTRAÇÃO PARA PAVIMENTOS DE CONCRETO. AF_11/2017</t>
  </si>
  <si>
    <t>DEMOLIÇÃO DE ALVENARIA DE BLOCO FURADO, DE FORMA MANUAL, SEM REAPROVEITAMENTO. AF_12/2017</t>
  </si>
  <si>
    <t>DEMOLIÇÃO DE LAJES, DE FORMA MECANIZADA COM MARTELETE, SEM REAPROVEITAMENTO. AF_12/2017</t>
  </si>
  <si>
    <t>DEMOLIÇÃO DE ARGAMASSAS, DE FORMA MANUAL, SEM REAPROVEITAMENTO. AF_12/2017</t>
  </si>
  <si>
    <t>DEMOLIÇÃO DE REVESTIMENTO CERÂMICO, DE FORMA MECANIZADA COM MARTELETE, SEM REAPROVEITAMENTO. AF_12/2017</t>
  </si>
  <si>
    <t>REMOÇÃO DE TELHAS, DE FIBROCIMENTO, METÁLICA E CERÂMICA, DE FORMA MANUAL, SEM REAPROVEITAMENTO. AF_12/2017</t>
  </si>
  <si>
    <t>REMOÇÃO DE LUMINÁRIAS, DE FORMA MANUAL, SEM REAPROVEITAMENTO. AF_12/2017</t>
  </si>
  <si>
    <t>TRANSPORTE COM CAMINHÃO BASCULANTE DE 6 M³, EM VIA URBANA PAVIMENTADA, DMT ATÉ 30 KM (UNIDADE: M3XKM). AF_07/2020</t>
  </si>
  <si>
    <t>M3XKM</t>
  </si>
  <si>
    <t>TRANSPORTE COM CAMINHÃO BASCULANTE DE 6 M³, EM VIA URBANA PAVIMENTADA, ADICIONAL PARA DMT EXCEDENTE A 30 KM (UNIDADE: M3XKM). AF_07/2020</t>
  </si>
  <si>
    <t>TAPUME COM COMPENSADO DE MADEIRA. AF_05/2018</t>
  </si>
  <si>
    <t>PISO CIMENTADO, TRAÇO 1:3 (CIMENTO E AREIA), ACABAMENTO LISO, ESPESSURA 2,0 CM, PREPARO MECÂNICO DA ARGAMASSA. AF_09/2020</t>
  </si>
  <si>
    <t>SOLDA DE TOPO EM CHAPA/PERFIL/TUBO DE AÇO CHANFRADO, ESPESSURA=1/4''. AF_06/2018</t>
  </si>
  <si>
    <t>LIMPEZA DE PISO CERÂMICO OU PORCELANATO COM PANO ÚMIDO. AF_04/2019</t>
  </si>
  <si>
    <t>LIMPEZA DE SUPERFÍCIE COM JATO DE ALTA PRESSÃO. AF_04/2019</t>
  </si>
  <si>
    <t>Eletroduto rígido de aço carbono, sem costura, com revestimento protetor de zinco aplicado a quente, extremidades rosqueadas, classe pesada, Ø25mm (3/4" BSPP), fab. Apolo</t>
  </si>
  <si>
    <t>Acabamento reto (granito)</t>
  </si>
  <si>
    <t>Impermeabilizante hidrofugante com efeito natural que não altera a cor da superfície, adequado para aplicação em granito, ref. Bellinzoni Proteção Contra Manchas</t>
  </si>
  <si>
    <t>Fornecimento e instalação de tabica metálica pré pintada, para forro em gesso acartonado</t>
  </si>
  <si>
    <t>Anotação de Resposanbilidade Técnica (Faixa 3 - Tabela A - CONFEA)</t>
  </si>
  <si>
    <t>vb</t>
  </si>
  <si>
    <t>Plástico bolha</t>
  </si>
  <si>
    <t>Friso para pingadeira (granito)</t>
  </si>
  <si>
    <t>Cerâmica tamanho 5x5cm, produto telado em 30,57x30,57cm, Linha Engenharia, código M6329, cor Barents fab. Atlas</t>
  </si>
  <si>
    <t>Vidro laminado espessura final de 6mm, composto de vidro externo comum refletivo 3mm na cor bronze e vidro interno comum incolor 3mm unidos por filme de polivinil butiral - PVB</t>
  </si>
  <si>
    <t>Tela arame galvanizado mosqueteira contra insetos</t>
  </si>
  <si>
    <t>Manta asfáltica elastomérica em poliéster 4mm, antirraiz</t>
  </si>
  <si>
    <t>Tampa para reservatório em alumínio naval xadrez, dobrada, antiderrapante, com borracha de vedação entre a base de apoio e tampa. Dimensões: 70 x 70cm Prolider</t>
  </si>
  <si>
    <t>Teste de arrancamento de argamassa - determinação de resistência de aderência à tração</t>
  </si>
  <si>
    <t>Telha termoacústica, tipo trapezoidal com núcleo isolante em PIR com espessura de 50mm, revestimento externo e interno de aço (0,50 / 0,43), pré pintado na cor BRANCA, inclusive acessórios de fixação, cumeeiras e acabamentos, ref. Isotelha Termoacústica PIR 50, Isoeste</t>
  </si>
  <si>
    <t>Borracha de vedação tipo gaxeta em EPDM, ref FAA-218 (GUA 2218 – pingadeira) - Belmetal-Atlanta</t>
  </si>
  <si>
    <t>Borracha de vedação tipo gaxeta em EPDM, FAA-250 (GUA 2250 – GAXETA EXTERNA FLAP) - Belmetal-Atlanta</t>
  </si>
  <si>
    <t>Curva de aço galvanizado 1 1/2"</t>
  </si>
  <si>
    <t>Fechamento em sistema misto de steel frame não estrutural, inclusive tratamento de juntas, espessura final de aproximadamente de 12 cm. Internamente com chapa de gesso acartonado e=12,5mm; externamente com placa cimentícia e=12,5 mm; membrana hidrófuga; e massa basecoat</t>
  </si>
  <si>
    <t>Manta de papel kraft com plástico bolha alta resistência</t>
  </si>
  <si>
    <t>Delimitador de profundidade (Tarucel) Ø 15mm</t>
  </si>
  <si>
    <t>Olhal de ancoragem em aço inox, resistência de 1500 kgf</t>
  </si>
  <si>
    <t>Fundo preparador para metais, ref. Super Galvite, fab. Sherwin Williams</t>
  </si>
  <si>
    <t>Forro em alumínio ou aluzinc composto por réguas planas e lisas, de 80mm, separação de 20mm entre réguas, pintura dupla face realizada em fábrica, cor branca, fixação composta por tirantes, porta painel e suporte regulador de nível, ref. Linha B, Hunter Douglas</t>
  </si>
  <si>
    <t>Telha termoacústica, tipo trapezoidal com núcleo isolante em PIR com espessura de 50mm, revestimento externo e interno de aço (0,50 / 0,43), pré pintado na cor CINZA, inclusive acessórios de fixação, cumeeiras e acabamentos, ref. Telha forro Isotelha Termoacústica PIR 50, Isoeste</t>
  </si>
  <si>
    <t>Recuperação de fachada em mármore, incluindo limpeza com produto específico, remoção e aplicação de novo rejunte em PU,  polimento  e impermeabilização com Belllinzone</t>
  </si>
  <si>
    <t>Portão pivotante de duas folhas (4,90 x 2,76,)m  com tubos de aço retangulares 30x20mm, espessura de 1,2mm e espaçamento de 11cm  entre barras, as travessas superiores são 100x50mm (e=2,25mm), para a fixação serão utilizados montantes em perfil UCD enrijecido duplo de 100x100, espessura de 2,65mm</t>
  </si>
  <si>
    <t>Portão de abrir (0,9x2,1)m, confeccionado em tubos de aço retangulares 30x20mm, espessura de 1,2mm e espaçamento de 11cm entre barras, as travessas superiores, inferiores e de reforço serão em perfis retangulares, 50x30mm (e=1,50mm).</t>
  </si>
  <si>
    <t xml:space="preserve">Grade em tubos de aço retangulares 30x20mm, espessura de 1,2mm e espaçamento de 11cm entre barras, </t>
  </si>
  <si>
    <t>Automatizador elétrico pivotante para portão duplo, marca Peccinin, modelo Golden Max</t>
  </si>
  <si>
    <t>Fechadura elétrica dupla de sobrepor, resistente a corrosão, marca HDL, modelo C-90</t>
  </si>
  <si>
    <t>Caixa de passagem de piso com tampa, em alumínio, 15x15x10cm, marca Tramontina, modelo 56123002</t>
  </si>
  <si>
    <t>Tubo em aço carbono SAE 120x120mm #13 (2,25mm)</t>
  </si>
  <si>
    <t>Copia da SINAPI (87775) - EMBOÇO OU MASSA ÚNICA EM ARGAMASSA TRAÇO 1:4, PREPARO MECÂNICO COM BETONEIRA 400 L, APLICADA MANUALMENTE EM PANOS DE FACHADA COM PRESENÇA DE VÃOS, ESPESSURA DE 25 MM.</t>
  </si>
  <si>
    <t>Composição de BDI</t>
  </si>
  <si>
    <t>Discriminação</t>
  </si>
  <si>
    <t>%</t>
  </si>
  <si>
    <t>Grupo A</t>
  </si>
  <si>
    <t>% em relação ao custo direto CD</t>
  </si>
  <si>
    <t>A1</t>
  </si>
  <si>
    <t>Despesas Indiretas</t>
  </si>
  <si>
    <t>a1</t>
  </si>
  <si>
    <t>Administração Central</t>
  </si>
  <si>
    <t>a2</t>
  </si>
  <si>
    <t>Seguro + garantia</t>
  </si>
  <si>
    <t>a3</t>
  </si>
  <si>
    <t>Risco</t>
  </si>
  <si>
    <t>a4</t>
  </si>
  <si>
    <t>Despesa Financeira</t>
  </si>
  <si>
    <t>a5</t>
  </si>
  <si>
    <t>Lucro</t>
  </si>
  <si>
    <t>Grupo B</t>
  </si>
  <si>
    <t>% em relação ao valor total VT</t>
  </si>
  <si>
    <t>B1</t>
  </si>
  <si>
    <t>Tributos</t>
  </si>
  <si>
    <t>Pis</t>
  </si>
  <si>
    <t>Cofins</t>
  </si>
  <si>
    <t>ISS (2% após desconto das mercadorias aplicadas)</t>
  </si>
  <si>
    <t>BDI</t>
  </si>
  <si>
    <t>BDI = [(((1+(a1+a2+a3))*(1+a4)*(1+a5)))/(1-B1)-1]</t>
  </si>
  <si>
    <t>Composição de Encargos Sociais - Mensalista não desonerado</t>
  </si>
  <si>
    <t>GRUPO A</t>
  </si>
  <si>
    <t>INSS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</si>
  <si>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</si>
  <si>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</si>
  <si>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</si>
  <si>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</si>
  <si>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</si>
  <si>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</si>
  <si>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</si>
  <si>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</si>
  <si>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</si>
  <si>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Salário-Educação</t>
  </si>
  <si>
    <t>A7</t>
  </si>
  <si>
    <t>Seguro Contra Acidentes Trabalho</t>
  </si>
  <si>
    <t>A8</t>
  </si>
  <si>
    <t>Fundo de Garantia por Tempo de Serviços</t>
  </si>
  <si>
    <t>A9</t>
  </si>
  <si>
    <t>SECONCI</t>
  </si>
  <si>
    <t>A</t>
  </si>
  <si>
    <t xml:space="preserve"> Total dos Encargos Sociais Básicos</t>
  </si>
  <si>
    <t>GRUPO B</t>
  </si>
  <si>
    <t>Repouso Semanal Remunerado</t>
  </si>
  <si>
    <t>B2</t>
  </si>
  <si>
    <t>Feriados</t>
  </si>
  <si>
    <t>B3</t>
  </si>
  <si>
    <t>Auxílio-enfermidade</t>
  </si>
  <si>
    <t>B4</t>
  </si>
  <si>
    <t>13º Salário</t>
  </si>
  <si>
    <t>B5</t>
  </si>
  <si>
    <t>Licença-paternidade</t>
  </si>
  <si>
    <t>B6</t>
  </si>
  <si>
    <t>Faltas justificadas</t>
  </si>
  <si>
    <t>B7</t>
  </si>
  <si>
    <t>Dias de chuva</t>
  </si>
  <si>
    <t>B8</t>
  </si>
  <si>
    <t>Auxílio acidente de trabalho</t>
  </si>
  <si>
    <t>B9</t>
  </si>
  <si>
    <t>Férias gozadas</t>
  </si>
  <si>
    <t>B10</t>
  </si>
  <si>
    <t>Salário maternidade</t>
  </si>
  <si>
    <t>B</t>
  </si>
  <si>
    <t>Total de Encargos Sociais que recebem incidências de A</t>
  </si>
  <si>
    <t>GRUPO C</t>
  </si>
  <si>
    <t>C1</t>
  </si>
  <si>
    <t>Aviso prévio indenizado</t>
  </si>
  <si>
    <t>C2</t>
  </si>
  <si>
    <t>Aviso prévio trabalhado</t>
  </si>
  <si>
    <t>C3</t>
  </si>
  <si>
    <t>Férias indenizadas</t>
  </si>
  <si>
    <t>C4</t>
  </si>
  <si>
    <t>Depósito rescisão sem justa causa</t>
  </si>
  <si>
    <t>C5</t>
  </si>
  <si>
    <t>Indenização adicional</t>
  </si>
  <si>
    <t>C</t>
  </si>
  <si>
    <t>GRUPO D</t>
  </si>
  <si>
    <t>D1</t>
  </si>
  <si>
    <t>Reincidência de A sobre B</t>
  </si>
  <si>
    <t>D2</t>
  </si>
  <si>
    <t>Reincidência do FGTS sobre API e Grupo A sobre APT</t>
  </si>
  <si>
    <t xml:space="preserve">D </t>
  </si>
  <si>
    <t>Total das Taxas incidências e reincidências</t>
  </si>
  <si>
    <t>Total das taxas incidências e reincidências</t>
  </si>
  <si>
    <t>Cronograma Físico e Financeiro</t>
  </si>
  <si>
    <t>Total Por Etapa</t>
  </si>
  <si>
    <t>30 DIAS</t>
  </si>
  <si>
    <t>60 DIAS</t>
  </si>
  <si>
    <t>90 DIAS</t>
  </si>
  <si>
    <t>120 DIAS</t>
  </si>
  <si>
    <t>Porcentagem</t>
  </si>
  <si>
    <t>Custo</t>
  </si>
  <si>
    <t>Valor Mensal</t>
  </si>
  <si>
    <t>Porcentagem Acumulado</t>
  </si>
  <si>
    <t>Custo Acumulado</t>
  </si>
  <si>
    <t>Valor Acumulado</t>
  </si>
  <si>
    <t xml:space="preserve"> 02.01.03.01.2</t>
  </si>
  <si>
    <t xml:space="preserve"> 02.01.03.01.3</t>
  </si>
  <si>
    <t xml:space="preserve"> 02.01.03.01.4 </t>
  </si>
  <si>
    <t xml:space="preserve"> 02.01.03.01.5 </t>
  </si>
  <si>
    <t>CHAPA DE ACO GROSSA, ASTM A36, E = 3/8 " (9,53 MM) 74,69 KG/M2</t>
  </si>
  <si>
    <t>kg</t>
  </si>
  <si>
    <t>TUBO ACO GALVANIZADO COM COSTURA, CLASSE LEVE, DN 20 MM ( 3/4"), E = 2,25 MM, *1,3* KG/M (NBR 5580)</t>
  </si>
  <si>
    <t xml:space="preserve"> TUBO ACO GALVANIZADO COM COSTURA, CLASSE LEVE, DN 32 MM ( 1 1/4"), E = 2,65 MM, *2,71* KG/M (NBR 5580)</t>
  </si>
  <si>
    <t>SUPORTE PARA CALHA DE 150 MM EM FERRO GALVANIZADO</t>
  </si>
  <si>
    <t xml:space="preserve"> MPDFT1612</t>
  </si>
  <si>
    <t xml:space="preserve"> Copia da SINAPI (99837) - Guarda-corpo em tubo de aço industrial redondo de Ø80mm e quadrado de 20x20mm e 30x30mm - altura de 1,10m com corrimão duplo</t>
  </si>
  <si>
    <t xml:space="preserve"> MPDFT1611</t>
  </si>
  <si>
    <t xml:space="preserve"> Copia da SINAPI (99837) - Guarda-corpo em tubo de aço industrial redondo de Ø80mm e quadrado de 20x20mm e 30x30mm - altura de 1,10m</t>
  </si>
  <si>
    <t>Instruções de Preenchimento do Modelo de Proposta</t>
  </si>
  <si>
    <t>CONSIDERAÇÕES GERAIS</t>
  </si>
  <si>
    <r>
      <rPr>
        <sz val="8"/>
        <rFont val="Arial"/>
        <family val="2"/>
        <charset val="1"/>
      </rPr>
      <t xml:space="preserve">O cabeçalho deverá ser preenchido somente na </t>
    </r>
    <r>
      <rPr>
        <b/>
        <sz val="8"/>
        <color indexed="45"/>
        <rFont val="Arial"/>
        <family val="2"/>
        <charset val="1"/>
      </rPr>
      <t>PLANILHA DE ORÇAMENTO SINTÉTICO</t>
    </r>
    <r>
      <rPr>
        <sz val="8"/>
        <rFont val="Arial"/>
        <family val="2"/>
        <charset val="1"/>
      </rPr>
      <t>, pois será repetido automaticamente nas demais planilhas. Para isso, o mouse deverá ser posicionado sobre a célula que contem a informação, e posteriormente pressionado F2</t>
    </r>
  </si>
  <si>
    <t>Sugerimos a seguinte sequência de preenchimento de planilhas:</t>
  </si>
  <si>
    <t>2.1</t>
  </si>
  <si>
    <r>
      <rPr>
        <sz val="8"/>
        <rFont val="Arial"/>
        <family val="2"/>
        <charset val="1"/>
      </rPr>
      <t xml:space="preserve">Valide os valores constantes na </t>
    </r>
    <r>
      <rPr>
        <b/>
        <sz val="8"/>
        <rFont val="Arial"/>
        <family val="2"/>
        <charset val="1"/>
      </rPr>
      <t>Planilha de Insumos</t>
    </r>
    <r>
      <rPr>
        <sz val="8"/>
        <rFont val="Arial"/>
        <family val="2"/>
        <charset val="1"/>
      </rPr>
      <t xml:space="preserve"> </t>
    </r>
    <r>
      <rPr>
        <b/>
        <sz val="8"/>
        <rFont val="Arial"/>
        <family val="2"/>
        <charset val="1"/>
      </rPr>
      <t>e Serviços</t>
    </r>
    <r>
      <rPr>
        <sz val="8"/>
        <rFont val="Arial"/>
        <family val="2"/>
        <charset val="1"/>
      </rPr>
      <t>, observando as orientações contidas no edital no tocante aos valores máximos.</t>
    </r>
  </si>
  <si>
    <t>2.2</t>
  </si>
  <si>
    <r>
      <rPr>
        <sz val="8"/>
        <rFont val="Arial"/>
        <family val="2"/>
        <charset val="1"/>
      </rPr>
      <t xml:space="preserve">Valide os coeficientes de participação dos insumos, constantes na </t>
    </r>
    <r>
      <rPr>
        <b/>
        <sz val="8"/>
        <rFont val="Arial"/>
        <family val="2"/>
        <charset val="1"/>
      </rPr>
      <t>Planilha de Orçamento Analítico</t>
    </r>
    <r>
      <rPr>
        <sz val="8"/>
        <rFont val="Arial"/>
        <family val="2"/>
        <charset val="1"/>
      </rPr>
      <t>.</t>
    </r>
  </si>
  <si>
    <t>2.3</t>
  </si>
  <si>
    <r>
      <rPr>
        <sz val="8"/>
        <rFont val="Arial"/>
        <family val="2"/>
        <charset val="1"/>
      </rPr>
      <t xml:space="preserve">Preencha os coeficientes relativo à cada item da </t>
    </r>
    <r>
      <rPr>
        <b/>
        <sz val="8"/>
        <rFont val="Arial"/>
        <family val="2"/>
        <charset val="1"/>
      </rPr>
      <t xml:space="preserve">Planilha de Composição do BDI, </t>
    </r>
    <r>
      <rPr>
        <sz val="8"/>
        <rFont val="Arial"/>
        <family val="2"/>
        <charset val="1"/>
      </rPr>
      <t>realizando os ajustes que julgar necessário, observando as orientações sobre esta planilha, que estão descritas abaixo;</t>
    </r>
  </si>
  <si>
    <t>2.4</t>
  </si>
  <si>
    <t>2.5</t>
  </si>
  <si>
    <r>
      <rPr>
        <sz val="8"/>
        <rFont val="Arial"/>
        <family val="2"/>
        <charset val="1"/>
      </rPr>
      <t xml:space="preserve">Neste momento o valor final da proposta já será conhecido. Preencha a </t>
    </r>
    <r>
      <rPr>
        <b/>
        <sz val="8"/>
        <rFont val="Arial"/>
        <family val="2"/>
        <charset val="1"/>
      </rPr>
      <t>Planilha de Composição de Encargos Sociais</t>
    </r>
    <r>
      <rPr>
        <sz val="8"/>
        <rFont val="Arial"/>
        <family val="2"/>
        <charset val="1"/>
      </rPr>
      <t xml:space="preserve"> com os percentuais de cada item que a compoe.</t>
    </r>
  </si>
  <si>
    <t>SOBRE A PLANILHA DE ORÇAMENTO SINTÉTICO</t>
  </si>
  <si>
    <r>
      <rPr>
        <sz val="8"/>
        <rFont val="Arial"/>
        <family val="2"/>
        <charset val="1"/>
      </rPr>
      <t xml:space="preserve">A Planilha Orçamentária </t>
    </r>
    <r>
      <rPr>
        <b/>
        <u/>
        <sz val="8"/>
        <color indexed="45"/>
        <rFont val="Arial"/>
        <family val="2"/>
        <charset val="1"/>
      </rPr>
      <t>não</t>
    </r>
    <r>
      <rPr>
        <sz val="8"/>
        <rFont val="Arial"/>
        <family val="2"/>
        <charset val="1"/>
      </rPr>
      <t xml:space="preserve"> poderá sofrer alterações em sua estrutura (adição ou subtração de serviços, ou mesmo alteração na quantidade dos itens);</t>
    </r>
  </si>
  <si>
    <r>
      <rPr>
        <sz val="8"/>
        <rFont val="Arial"/>
        <family val="2"/>
        <charset val="1"/>
      </rPr>
      <t xml:space="preserve">Os preços unitários desta planilha estão vinculados, por dependência, às demais planilhas (Orçamento Analítico, Insumos e Serviços). Desta forma </t>
    </r>
    <r>
      <rPr>
        <b/>
        <u/>
        <sz val="8"/>
        <color indexed="45"/>
        <rFont val="Arial"/>
        <family val="2"/>
        <charset val="1"/>
      </rPr>
      <t>NENHUM</t>
    </r>
    <r>
      <rPr>
        <sz val="8"/>
        <rFont val="Arial"/>
        <family val="2"/>
        <charset val="1"/>
      </rPr>
      <t xml:space="preserve"> valor unitário deverá ser preenchido diretamente nesta planilha;</t>
    </r>
  </si>
  <si>
    <t>SOBRE A PLANILHA DE ORÇAMENTO ANALÍTICO</t>
  </si>
  <si>
    <r>
      <rPr>
        <sz val="8"/>
        <rFont val="Arial"/>
        <family val="2"/>
        <charset val="1"/>
      </rPr>
      <t xml:space="preserve">Esta planilha é referencial, portanto os </t>
    </r>
    <r>
      <rPr>
        <b/>
        <sz val="8"/>
        <rFont val="Arial"/>
        <family val="2"/>
        <charset val="1"/>
      </rPr>
      <t xml:space="preserve">coeficientes </t>
    </r>
    <r>
      <rPr>
        <sz val="8"/>
        <rFont val="Arial"/>
        <family val="2"/>
        <charset val="1"/>
      </rPr>
      <t>de participação dos insumos poderão sofrer alterações;</t>
    </r>
  </si>
  <si>
    <t>Esta planilha contem vínculos. Tornando-se dependente dos preços, descrições e unidades constantes tanto na Planilha de Insumos e Serviços quanto na Planilha de Orçamento Sintético;</t>
  </si>
  <si>
    <t>Os valores unitários de serviços compostos nesta planilha, são transportados automaticamente para a Planilha de Orçamento Sintético;</t>
  </si>
  <si>
    <t>SOBRE A PLANILHA DE INSUMOS E SERVIÇOS</t>
  </si>
  <si>
    <t>Esta planilha constitui a base para estruturação dos preços unitários e totais.</t>
  </si>
  <si>
    <t>Valide os valores constantes nesta planilha, observando as orientações contidas no edital no tocante aos valores máximos.</t>
  </si>
  <si>
    <r>
      <rPr>
        <sz val="8"/>
        <rFont val="Arial"/>
        <family val="2"/>
        <charset val="1"/>
      </rPr>
      <t>Os valores unitários deverão ser preenchidos com</t>
    </r>
    <r>
      <rPr>
        <b/>
        <u/>
        <sz val="8"/>
        <color indexed="45"/>
        <rFont val="Arial"/>
        <family val="2"/>
        <charset val="1"/>
      </rPr>
      <t xml:space="preserve"> no máximo duas casas decimais</t>
    </r>
    <r>
      <rPr>
        <sz val="8"/>
        <rFont val="Arial"/>
        <family val="2"/>
        <charset val="1"/>
      </rPr>
      <t>. Caso opte por aplicar um percentual lde desconto, certifique-se de utilizar fórmula de arredondamento ou truncamento respeitando este limite.</t>
    </r>
  </si>
  <si>
    <t>D</t>
  </si>
  <si>
    <t>SOBRE A PLANILHA DE COMPOSIÇÃO DE BDI</t>
  </si>
  <si>
    <t>Os itens constantes nesta planilha foram adotados por este Órgão com base no decreto 7.983 de 8 de abril de 2013. Os percentuais são referenciais e foram baseados no Acórdão TCU 2622/2013-Plenário. É de responsabilidade da licitante o preenchimento dos percetuais desta planilha, em conformidade com sua realidade;</t>
  </si>
  <si>
    <t>O percentual aplicável do ISS está vinculado ao percentual de mão de obra informado na Planilha de Composição de Custo Total, e será automaticamente ajustado quando executado a orientação contida em 2.4;</t>
  </si>
  <si>
    <t>O valor final da composição do BDI está vinculado, por precedência, à Planilha de Orçamento Sintético.</t>
  </si>
  <si>
    <t>E</t>
  </si>
  <si>
    <t>SOBRE A PLANILHA DE COMPOSIÇÃO DE ENCARGOS SOCIAIS</t>
  </si>
  <si>
    <t>E1</t>
  </si>
  <si>
    <t>Esta planilha é meramente demonstrativa (não influi sobre o valor final do orçamento).</t>
  </si>
  <si>
    <t>F</t>
  </si>
  <si>
    <t>SOBRE O CRONOGRAMA FÍSICO-FINANCEIRO</t>
  </si>
  <si>
    <t>Os itens e valores desta planiha são provenientes da Planilha de Orçamento Sintético;</t>
  </si>
  <si>
    <r>
      <rPr>
        <sz val="8"/>
        <rFont val="Arial"/>
        <family val="2"/>
        <charset val="1"/>
      </rPr>
      <t xml:space="preserve">Os </t>
    </r>
    <r>
      <rPr>
        <b/>
        <sz val="8"/>
        <color indexed="45"/>
        <rFont val="Arial"/>
        <family val="2"/>
        <charset val="1"/>
      </rPr>
      <t>serviços</t>
    </r>
    <r>
      <rPr>
        <sz val="8"/>
        <rFont val="Arial"/>
        <family val="2"/>
        <charset val="1"/>
      </rPr>
      <t xml:space="preserve"> a serem executados mensalmente, deverão ser informadas na</t>
    </r>
    <r>
      <rPr>
        <b/>
        <sz val="8"/>
        <color indexed="45"/>
        <rFont val="Arial"/>
        <family val="2"/>
        <charset val="1"/>
      </rPr>
      <t xml:space="preserve"> linha do percentual</t>
    </r>
    <r>
      <rPr>
        <sz val="8"/>
        <rFont val="Arial"/>
        <family val="2"/>
        <charset val="1"/>
      </rPr>
      <t>, e os valores serão preenchidos automaticamente, inclusive nas etapas macro;</t>
    </r>
  </si>
  <si>
    <t>O ajuste final (última etapa) de um determinado item, deverá respeitar a fórmula inserida no último mês do cronograma, transportando-a quando necessário.</t>
  </si>
  <si>
    <t>P. Execução:</t>
  </si>
  <si>
    <t>Licitação:</t>
  </si>
  <si>
    <t>P. Validade:</t>
  </si>
  <si>
    <t>Razão Social:</t>
  </si>
  <si>
    <t>Telefone:</t>
  </si>
  <si>
    <t>P. Garantia:</t>
  </si>
  <si>
    <t>CNPJ:</t>
  </si>
  <si>
    <t>E-mail:</t>
  </si>
  <si>
    <t>G</t>
  </si>
  <si>
    <r>
      <t xml:space="preserve">Objeto: </t>
    </r>
    <r>
      <rPr>
        <sz val="8"/>
        <color indexed="55"/>
        <rFont val="Arial"/>
        <family val="2"/>
        <charset val="1"/>
      </rPr>
      <t>Recuperação das coberturas e Fachadas no edifício das Promotorias de Justiça da Infância e Juventude</t>
    </r>
  </si>
  <si>
    <r>
      <t>Local:</t>
    </r>
    <r>
      <rPr>
        <sz val="8"/>
        <color indexed="55"/>
        <rFont val="Arial"/>
        <family val="2"/>
        <charset val="1"/>
      </rPr>
      <t xml:space="preserve"> SEPN 711/911, - Asa Norte Bloco B - Brasília – DF</t>
    </r>
  </si>
  <si>
    <t>Planilha de Marcas e Modelos</t>
  </si>
  <si>
    <t>Referência Comercial</t>
  </si>
  <si>
    <t>Produto Ofertado</t>
  </si>
  <si>
    <t>Knauf</t>
  </si>
  <si>
    <t>*********</t>
  </si>
  <si>
    <t>Coral</t>
  </si>
  <si>
    <t>Tinta PVA</t>
  </si>
  <si>
    <t>Manta asfáltica</t>
  </si>
  <si>
    <t>Viapol</t>
  </si>
  <si>
    <t>Torodin</t>
  </si>
  <si>
    <t>Primer</t>
  </si>
  <si>
    <t>Viabit</t>
  </si>
  <si>
    <t>Asfalto modificado</t>
  </si>
  <si>
    <t>Asfalto modificado III</t>
  </si>
  <si>
    <t>Viafix</t>
  </si>
  <si>
    <t>Mastique de Poliuretano</t>
  </si>
  <si>
    <t>Monopol PU 40 cor cinza</t>
  </si>
  <si>
    <t>Geotextil</t>
  </si>
  <si>
    <t>Bidim</t>
  </si>
  <si>
    <t>Manta RT-14</t>
  </si>
  <si>
    <t>Branco neve</t>
  </si>
  <si>
    <t>Revestimento texturizado</t>
  </si>
  <si>
    <t>Massa corrida</t>
  </si>
  <si>
    <t>Suvinil Sempre Nova</t>
  </si>
  <si>
    <t>Cinza Asfalto, P161</t>
  </si>
  <si>
    <t>Suvinil                                       texturatto premium</t>
  </si>
  <si>
    <t>Cinza Asfalto P161</t>
  </si>
  <si>
    <t>Branco Neve</t>
  </si>
  <si>
    <t>Tinta epóxi</t>
  </si>
  <si>
    <t>Tinta acrílica para pisos</t>
  </si>
  <si>
    <t xml:space="preserve">Tinta acrílica para pisos </t>
  </si>
  <si>
    <t>Tinta de sinalização viária</t>
  </si>
  <si>
    <t>Microesferas de vidro</t>
  </si>
  <si>
    <t>Polipiso/ Poxcolor tinta</t>
  </si>
  <si>
    <t>Branco e azul</t>
  </si>
  <si>
    <t>Sherwin Williams/                        Novacor Piso Premium</t>
  </si>
  <si>
    <t>Concreto</t>
  </si>
  <si>
    <t>Sherwin-Williams/ Novacor Piso Premium</t>
  </si>
  <si>
    <t>ICD Vias/ Viaflex</t>
  </si>
  <si>
    <t>Branco, amarelo e vermelho</t>
  </si>
  <si>
    <t>Dragonlux/ PREMIX I-B</t>
  </si>
  <si>
    <t>Tinta acrílica para forro</t>
  </si>
  <si>
    <t>*******</t>
  </si>
  <si>
    <t>Tinta esmalte</t>
  </si>
  <si>
    <t>Coral/ Coralit UltraResistência</t>
  </si>
  <si>
    <t>Cinza, conforme padrão existente</t>
  </si>
  <si>
    <t>Pastilha cinza</t>
  </si>
  <si>
    <t>Argamassa de assentamento</t>
  </si>
  <si>
    <t>Argamassa de rejuntamento</t>
  </si>
  <si>
    <t>Selante de Poliuretano</t>
  </si>
  <si>
    <t>Atlas/ Linha Engenharia, código M6329</t>
  </si>
  <si>
    <t>Barents</t>
  </si>
  <si>
    <t>Portokoll/ Superflex AC III</t>
  </si>
  <si>
    <t>Quartzolit/ Tipo II</t>
  </si>
  <si>
    <t>Definir no local</t>
  </si>
  <si>
    <t>Sika/ Sikaflex Construction</t>
  </si>
  <si>
    <t>********</t>
  </si>
  <si>
    <t>Telha trapezoidal termoacústica</t>
  </si>
  <si>
    <t xml:space="preserve">Isotelha </t>
  </si>
  <si>
    <t xml:space="preserve"> Termoacústica PIR 50</t>
  </si>
  <si>
    <t>Gesso acartonado</t>
  </si>
  <si>
    <t xml:space="preserve">Knauf  </t>
  </si>
  <si>
    <t xml:space="preserve">Tipo Tetos- código D112                        </t>
  </si>
  <si>
    <t xml:space="preserve">Alçapões </t>
  </si>
  <si>
    <t>Prolider</t>
  </si>
  <si>
    <t>Impermeabilizante hidrofugante</t>
  </si>
  <si>
    <t>Bellinzoni</t>
  </si>
  <si>
    <t>Borracha de vedação</t>
  </si>
  <si>
    <t>Belmetal/Atlanta</t>
  </si>
  <si>
    <t>FAA-218 (GUA 2218)</t>
  </si>
  <si>
    <t>FAA-250 (GUA 2250)</t>
  </si>
  <si>
    <t>Perfis metálicos</t>
  </si>
  <si>
    <t xml:space="preserve">Chapa de gesso acartonado </t>
  </si>
  <si>
    <t>Fita de papel microperfurado</t>
  </si>
  <si>
    <t xml:space="preserve">Massa </t>
  </si>
  <si>
    <t>0,95x90x3000mm.</t>
  </si>
  <si>
    <t xml:space="preserve">Knauf </t>
  </si>
  <si>
    <t xml:space="preserve">Branca </t>
  </si>
  <si>
    <t>Branca</t>
  </si>
  <si>
    <t xml:space="preserve">ReadyFix </t>
  </si>
  <si>
    <t xml:space="preserve">Membrana hidrófuga </t>
  </si>
  <si>
    <t>Chapa cimentícia</t>
  </si>
  <si>
    <t xml:space="preserve">Fita de junta </t>
  </si>
  <si>
    <t xml:space="preserve">Tela de Fibra de Vidro </t>
  </si>
  <si>
    <t>ProFort</t>
  </si>
  <si>
    <t>ProFort Next</t>
  </si>
  <si>
    <t>Profort</t>
  </si>
  <si>
    <t xml:space="preserve">ProFort System </t>
  </si>
  <si>
    <t>Fita Fiberglass ProFort System</t>
  </si>
  <si>
    <t>Tela Fiberglass ProFort System</t>
  </si>
  <si>
    <t>Massa Base Coat</t>
  </si>
  <si>
    <t>Parafusos</t>
  </si>
  <si>
    <t>Base Coat ProFort System</t>
  </si>
  <si>
    <t>-</t>
  </si>
  <si>
    <t>DW PB 25 mm</t>
  </si>
  <si>
    <t>PB 4,8 x 19 mm</t>
  </si>
  <si>
    <t>PB 4,2 x 32 mm</t>
  </si>
  <si>
    <t>Forro metálico</t>
  </si>
  <si>
    <t>Hunter Douglas</t>
  </si>
  <si>
    <t>Linha B, modelo 80B</t>
  </si>
  <si>
    <t>Automatizador para acesso de veículos</t>
  </si>
  <si>
    <t>Peccinin</t>
  </si>
  <si>
    <t>Golden Max</t>
  </si>
  <si>
    <t>Fechadura para acesso de pedestres</t>
  </si>
  <si>
    <t>HDL</t>
  </si>
  <si>
    <t>C-90</t>
  </si>
  <si>
    <t>Caixa de passagem</t>
  </si>
  <si>
    <t>Tramontina</t>
  </si>
  <si>
    <t>Cabos</t>
  </si>
  <si>
    <t>Prysmian</t>
  </si>
  <si>
    <t>Eprotenax GSETTE</t>
  </si>
  <si>
    <t>Idea Hp Impermeabilizante</t>
  </si>
  <si>
    <t>Mastique TAK</t>
  </si>
  <si>
    <t>Mastique para estucar Fachada</t>
  </si>
  <si>
    <t>Impermeabilizante mármore da fachada</t>
  </si>
  <si>
    <t>Argamassa para rejuntamento mármore da fachada</t>
  </si>
  <si>
    <t>Portokoll</t>
  </si>
  <si>
    <t>Rejuntamento colorido Cerâmicas &amp; pedras</t>
  </si>
  <si>
    <t>Sika</t>
  </si>
  <si>
    <t>Sikaflex Construction</t>
  </si>
  <si>
    <r>
      <t xml:space="preserve">Preencha o percentual referente à mão-de-obra na célula </t>
    </r>
    <r>
      <rPr>
        <b/>
        <sz val="8"/>
        <color indexed="45"/>
        <rFont val="Arial"/>
        <family val="2"/>
        <charset val="1"/>
      </rPr>
      <t xml:space="preserve">B260 </t>
    </r>
    <r>
      <rPr>
        <sz val="8"/>
        <rFont val="Arial"/>
        <family val="2"/>
        <charset val="1"/>
      </rPr>
      <t xml:space="preserve">da </t>
    </r>
    <r>
      <rPr>
        <b/>
        <sz val="8"/>
        <rFont val="Arial"/>
        <family val="2"/>
        <charset val="1"/>
      </rPr>
      <t>Planilha de Orçamento Sintético</t>
    </r>
    <r>
      <rPr>
        <sz val="8"/>
        <rFont val="Arial"/>
        <family val="2"/>
        <charset val="1"/>
      </rPr>
      <t>;</t>
    </r>
  </si>
  <si>
    <t>*</t>
  </si>
  <si>
    <t>V. Total (R$)</t>
  </si>
  <si>
    <t>V. Unit. (R$)</t>
  </si>
  <si>
    <t>Marca</t>
  </si>
  <si>
    <t>Modelo</t>
  </si>
  <si>
    <t>SOBRE A PLANILHA DE MARCAS E MODELOS</t>
  </si>
  <si>
    <r>
      <t xml:space="preserve">Indique a marca e modelo dos itens. </t>
    </r>
    <r>
      <rPr>
        <b/>
        <u/>
        <sz val="8"/>
        <color indexed="45"/>
        <rFont val="Arial"/>
        <family val="2"/>
      </rPr>
      <t>A não indicação  de marca e ou modelo de referência constitui afronta ao edital, sob pena de desclassificação da proposta.</t>
    </r>
  </si>
  <si>
    <t>E2</t>
  </si>
  <si>
    <t>E3</t>
  </si>
  <si>
    <t>F1</t>
  </si>
  <si>
    <t>G1</t>
  </si>
  <si>
    <t>G2</t>
  </si>
  <si>
    <t>G3</t>
  </si>
  <si>
    <t>Planilha Orçamentária Resumida</t>
  </si>
  <si>
    <t>Item</t>
  </si>
  <si>
    <t>Descrição</t>
  </si>
  <si>
    <t>Peso (%)</t>
  </si>
  <si>
    <t xml:space="preserve"> 01 </t>
  </si>
  <si>
    <t>SERVIÇOS TÉCNICO-PROFISSIONAIS</t>
  </si>
  <si>
    <t xml:space="preserve"> 02 </t>
  </si>
  <si>
    <t>SERVIÇOS PRELIMINARES</t>
  </si>
  <si>
    <t xml:space="preserve"> 03 </t>
  </si>
  <si>
    <t>SERVIÇOS AUXILIARES E ADMINISTRATIVOS</t>
  </si>
  <si>
    <t xml:space="preserve"> 04 </t>
  </si>
  <si>
    <t>ARQUITETURA</t>
  </si>
  <si>
    <t xml:space="preserve"> 05 </t>
  </si>
  <si>
    <t>SERVIÇOS COMPLEMENTARES</t>
  </si>
  <si>
    <t xml:space="preserve"> 07 </t>
  </si>
  <si>
    <t>COMUNICAÇÃO VISUAL</t>
  </si>
  <si>
    <t xml:space="preserve"> 09 </t>
  </si>
  <si>
    <t>INSTALAÇÕES HIDRÁULICAS E SANITÁRIAS</t>
  </si>
  <si>
    <t xml:space="preserve"> 10 </t>
  </si>
  <si>
    <t>INSTALAÇÕES ELÉTRICAS E ELETRÔNICAS</t>
  </si>
  <si>
    <t>Total sem BDI</t>
  </si>
  <si>
    <t>Total do BDI</t>
  </si>
  <si>
    <t>Total Geral</t>
  </si>
  <si>
    <t>Data:</t>
  </si>
  <si>
    <t>Planilha Orçamentária Sintética</t>
  </si>
  <si>
    <t>Código</t>
  </si>
  <si>
    <t>Banco</t>
  </si>
  <si>
    <t>Und</t>
  </si>
  <si>
    <t>Quant.</t>
  </si>
  <si>
    <t xml:space="preserve"> 01.05 </t>
  </si>
  <si>
    <t>PERÍCIAS E VISTORIAS</t>
  </si>
  <si>
    <t xml:space="preserve"> 01.05.1 </t>
  </si>
  <si>
    <t xml:space="preserve"> MPDFT0487 </t>
  </si>
  <si>
    <t>Próprio</t>
  </si>
  <si>
    <t>Teste de arrancamento de argamassa (com 12 amostras) - determinação de resistência de aderência à tração</t>
  </si>
  <si>
    <t>un</t>
  </si>
  <si>
    <t xml:space="preserve"> 01.05.2 </t>
  </si>
  <si>
    <t>MPDFT1492</t>
  </si>
  <si>
    <t>Teste de arrancamento de revestimento cerâmico 6 séries de 12 pontos</t>
  </si>
  <si>
    <t xml:space="preserve"> 01.08 </t>
  </si>
  <si>
    <t>TAXAS E EMOLUMENTOS</t>
  </si>
  <si>
    <t xml:space="preserve"> 01.08.1 </t>
  </si>
  <si>
    <t xml:space="preserve"> MPDFT1020 </t>
  </si>
  <si>
    <t>Anotação de Responsabilidade Técnica (Faixa 3 - Tabela A - CONFEA)</t>
  </si>
  <si>
    <t xml:space="preserve"> 02.01 </t>
  </si>
  <si>
    <t>CANTEIRO DE OBRA: IMPLANTAÇÃO, OPERAÇÃO E MANUTENÇÃO</t>
  </si>
  <si>
    <t xml:space="preserve"> 02.01.01 </t>
  </si>
  <si>
    <t>Construções provisórias</t>
  </si>
  <si>
    <t xml:space="preserve"> 02.01.01.02 </t>
  </si>
  <si>
    <t>Depósitos</t>
  </si>
  <si>
    <t xml:space="preserve"> 02.01.01.02.1 </t>
  </si>
  <si>
    <t xml:space="preserve"> 00010776 </t>
  </si>
  <si>
    <t xml:space="preserve"> 02.01.01.02.2 </t>
  </si>
  <si>
    <t xml:space="preserve"> MPDFT0488 </t>
  </si>
  <si>
    <t>Transporte, carga e descarga de container</t>
  </si>
  <si>
    <t>sv</t>
  </si>
  <si>
    <t xml:space="preserve"> 02.01.03 </t>
  </si>
  <si>
    <t>Proteção e sinalização</t>
  </si>
  <si>
    <t xml:space="preserve"> 02.01.03.01 </t>
  </si>
  <si>
    <t>Tapumes</t>
  </si>
  <si>
    <t xml:space="preserve"> 02.01.03.01.1 </t>
  </si>
  <si>
    <t xml:space="preserve"> 97066 </t>
  </si>
  <si>
    <t xml:space="preserve"> 02.01.03.02 </t>
  </si>
  <si>
    <t>Cercas</t>
  </si>
  <si>
    <t xml:space="preserve"> 02.01.03.02.1 </t>
  </si>
  <si>
    <t xml:space="preserve"> MPDFT1138 </t>
  </si>
  <si>
    <t>Copia da SINAPI (91190) - CHUMBAMENTO PARA  OLHAL DE ANCORAGEM PARA BALANCIM EM AÇO INOX, RESISTÊNCIADE 1500 KGF</t>
  </si>
  <si>
    <t>UN</t>
  </si>
  <si>
    <t xml:space="preserve"> 02.01.03.06 </t>
  </si>
  <si>
    <t>Andaimes</t>
  </si>
  <si>
    <t xml:space="preserve"> 02.01.03.06.1 </t>
  </si>
  <si>
    <t xml:space="preserve"> 00020193 </t>
  </si>
  <si>
    <t xml:space="preserve"> 02.01.03.06.2 </t>
  </si>
  <si>
    <t xml:space="preserve"> 00010527 </t>
  </si>
  <si>
    <t xml:space="preserve"> 02.01.03.06.3 </t>
  </si>
  <si>
    <t xml:space="preserve"> 97063 </t>
  </si>
  <si>
    <t xml:space="preserve"> 02.01.03.06.4 </t>
  </si>
  <si>
    <t xml:space="preserve"> 97062 </t>
  </si>
  <si>
    <t xml:space="preserve"> MPDFT1470 </t>
  </si>
  <si>
    <t>Copia da SBC (012223) - TAPUME/CERCAMENTO COM TELA PLÁSTICA, ALTURA 1,20M</t>
  </si>
  <si>
    <t>M</t>
  </si>
  <si>
    <t xml:space="preserve"> 98458 </t>
  </si>
  <si>
    <t xml:space="preserve"> MPDFT1580 </t>
  </si>
  <si>
    <t>Cópia da FDE (13.80.013) - Proteção / isolamento de superfícies com lona plástica preta</t>
  </si>
  <si>
    <t>m²</t>
  </si>
  <si>
    <t xml:space="preserve"> MPDFT1581 </t>
  </si>
  <si>
    <t>Cópia da CPOS (02.03.030) - Proteção de superfícies com plástico bolha</t>
  </si>
  <si>
    <t xml:space="preserve"> 02.02 </t>
  </si>
  <si>
    <t>DEMOLIÇÃO, REMOÇÃO, INTERDIÇÃO E REMANEJAMENTO</t>
  </si>
  <si>
    <t xml:space="preserve"> 02.02.01 </t>
  </si>
  <si>
    <t>Demolição convencional</t>
  </si>
  <si>
    <t xml:space="preserve"> 02.02.01.01 </t>
  </si>
  <si>
    <t>Fundações e estruturas de concreto</t>
  </si>
  <si>
    <t xml:space="preserve"> 02.02.01.01.1 </t>
  </si>
  <si>
    <t xml:space="preserve"> MPDFT0747 </t>
  </si>
  <si>
    <t>Copia da SIURB (175023) - DEMOLIÇÃO MECANIZADA DE CONCRETO ARMADO</t>
  </si>
  <si>
    <t>m³</t>
  </si>
  <si>
    <t xml:space="preserve"> 02.02.01.01.2 </t>
  </si>
  <si>
    <t xml:space="preserve"> MPDFT0104 </t>
  </si>
  <si>
    <t>Copia da SEINFRA (C1049) - DEMOLIÇÃO DE CONCRETO SIMPLES</t>
  </si>
  <si>
    <t xml:space="preserve"> 02.02.01.01.3 </t>
  </si>
  <si>
    <t xml:space="preserve"> 97629 </t>
  </si>
  <si>
    <t xml:space="preserve"> 02.02.01.01.4 </t>
  </si>
  <si>
    <t xml:space="preserve"> 90441 </t>
  </si>
  <si>
    <t xml:space="preserve"> 02.02.01.04 </t>
  </si>
  <si>
    <t>Vedações</t>
  </si>
  <si>
    <t xml:space="preserve"> 02.02.01.04.1 </t>
  </si>
  <si>
    <t xml:space="preserve"> 97622 </t>
  </si>
  <si>
    <t xml:space="preserve"> 02.02.01.07 </t>
  </si>
  <si>
    <t>Revestimentos e forros</t>
  </si>
  <si>
    <t xml:space="preserve"> 02.02.01.07.1 </t>
  </si>
  <si>
    <t xml:space="preserve"> 97634 </t>
  </si>
  <si>
    <t xml:space="preserve"> 02.02.01.07.2 </t>
  </si>
  <si>
    <t xml:space="preserve"> 97631 </t>
  </si>
  <si>
    <t xml:space="preserve"> 02.02.01.07.3 </t>
  </si>
  <si>
    <t xml:space="preserve"> MPDFT0494 </t>
  </si>
  <si>
    <t>Demolição de camada de proteção mecânica, impermeabilização e regularização de base</t>
  </si>
  <si>
    <t xml:space="preserve"> 02.02.01.08 </t>
  </si>
  <si>
    <t>Pavimentações</t>
  </si>
  <si>
    <t xml:space="preserve"> 02.02.01.08.1 </t>
  </si>
  <si>
    <t xml:space="preserve"> MPDFT1543 </t>
  </si>
  <si>
    <t>Copia da SETOP (DEM-MFC-005) - REMOÇÃO DE MEIO-FIO PRÉ-MOLDADO DE CONCRETO INCLUSIVE CARGA</t>
  </si>
  <si>
    <t xml:space="preserve"> 02.02.02 </t>
  </si>
  <si>
    <t>Remoção</t>
  </si>
  <si>
    <t xml:space="preserve"> 02.02.02.01 </t>
  </si>
  <si>
    <t>Remoção de equipamentos e acessórios</t>
  </si>
  <si>
    <t xml:space="preserve"> 02.02.02.01.1 </t>
  </si>
  <si>
    <t xml:space="preserve"> 102988 </t>
  </si>
  <si>
    <t xml:space="preserve"> 02.02.02.01.2 </t>
  </si>
  <si>
    <t xml:space="preserve"> MPDFT0496 </t>
  </si>
  <si>
    <t>Remoção, com reaproveitamento, de letreiro da fachada, inclusive transporte e armazenamento</t>
  </si>
  <si>
    <t xml:space="preserve"> 02.02.02.01.3 </t>
  </si>
  <si>
    <t xml:space="preserve"> MPDFT1500 </t>
  </si>
  <si>
    <t>Remoção de brise metálico</t>
  </si>
  <si>
    <t xml:space="preserve"> 02.02.02.01.4 </t>
  </si>
  <si>
    <t xml:space="preserve"> MPDFT1601 </t>
  </si>
  <si>
    <t>Copia da SINAPI (97650) - REMOÇÃO DE TRAMA DE MADEIRA PARA COBERTURA, DE FORMA MANUAL, COM REAPROVEITAMENTO.</t>
  </si>
  <si>
    <t xml:space="preserve"> 02.02.02.01.5 </t>
  </si>
  <si>
    <t xml:space="preserve"> MPDFT0495 </t>
  </si>
  <si>
    <t>Cópia SINAPI 97647 - Remoção de telhas, de cobertura, de forma manual, com reaproveitamento</t>
  </si>
  <si>
    <t xml:space="preserve"> 02.02.02.01.6 </t>
  </si>
  <si>
    <t xml:space="preserve"> MPDFT1599 </t>
  </si>
  <si>
    <t>Copia da ORSE (9860) - Remoção de esquadria de ferro</t>
  </si>
  <si>
    <t xml:space="preserve"> 02.02.02.01.7 </t>
  </si>
  <si>
    <t xml:space="preserve"> MPDFT0583 </t>
  </si>
  <si>
    <t>Copia da SBC (022412) - Remoção de pintura textura em paredes internas e externas</t>
  </si>
  <si>
    <t xml:space="preserve"> 02.02.02.01.8 </t>
  </si>
  <si>
    <t xml:space="preserve"> MPDFT0108 </t>
  </si>
  <si>
    <t>Copia da SINAPI (102192) - Remoção de vidro Laminado ou temperado</t>
  </si>
  <si>
    <t xml:space="preserve"> 02.02.02.01.9 </t>
  </si>
  <si>
    <t xml:space="preserve"> MPDFT0613 </t>
  </si>
  <si>
    <t>Baseado na Sinapi (97645) - Remoção de tampa / tampão metálico</t>
  </si>
  <si>
    <t xml:space="preserve"> 02.02.02.01.10 </t>
  </si>
  <si>
    <t xml:space="preserve"> MPDFT0601 </t>
  </si>
  <si>
    <t>Copia da CPOS (04.09.080) - Retirada de batente, corrimão ou peças lineares metálicas, fixados</t>
  </si>
  <si>
    <t>m</t>
  </si>
  <si>
    <t xml:space="preserve"> 02.02.02.01.11 </t>
  </si>
  <si>
    <t xml:space="preserve"> MPDFT0935 </t>
  </si>
  <si>
    <t>Copia da ORSE (7725) - Remoção de pintura látex (raspagem e/ou lixamento e/ou escovação)</t>
  </si>
  <si>
    <t xml:space="preserve"> 02.02.02.01.12 </t>
  </si>
  <si>
    <t xml:space="preserve"> MPDFT1590 </t>
  </si>
  <si>
    <t>Copia da CPOS (04.09.100) - Retirada de Gradil e portão de ferro</t>
  </si>
  <si>
    <t xml:space="preserve"> 02.02.02.01.13 </t>
  </si>
  <si>
    <t xml:space="preserve"> MPDFT1519 </t>
  </si>
  <si>
    <t>Copia da SINAPI (102192) - REMOÇÃO DE VIDRO TEMPERADO FIXADO EM PERFIL U, COM REAPROVEITAMENTO</t>
  </si>
  <si>
    <t xml:space="preserve"> 02.02.02.01.14 </t>
  </si>
  <si>
    <t xml:space="preserve"> MPDFT1596 </t>
  </si>
  <si>
    <t>Copia da SBC (023112) - Retirada de cantoneira e pingadeira</t>
  </si>
  <si>
    <t xml:space="preserve"> 02.02.02.02 </t>
  </si>
  <si>
    <t>Remoção de redes hidráulicas, elétricas e de utilidades</t>
  </si>
  <si>
    <t xml:space="preserve"> 02.02.02.02.1 </t>
  </si>
  <si>
    <t xml:space="preserve"> 97665 </t>
  </si>
  <si>
    <t xml:space="preserve"> 02.02.02.02.2 </t>
  </si>
  <si>
    <t xml:space="preserve"> MPDFT0497 </t>
  </si>
  <si>
    <t>Remoção, com reaproveitamento, do sistema de proteção contra descargas atmosféricas</t>
  </si>
  <si>
    <t xml:space="preserve"> 02.02.02.02.3 </t>
  </si>
  <si>
    <t xml:space="preserve"> MPDFT0109 </t>
  </si>
  <si>
    <t>Copia da CPOS (04.30.060) - Remoção de tubulação hidráulica em geral, incluindo conexões, caixas e ralos</t>
  </si>
  <si>
    <t xml:space="preserve"> 02.02.02.03 </t>
  </si>
  <si>
    <t>Carga, transporte, descarga e espalhamento de materiais provenientes de demolição</t>
  </si>
  <si>
    <t xml:space="preserve"> 02.02.02.03.1 </t>
  </si>
  <si>
    <t xml:space="preserve"> MPDFT0509 </t>
  </si>
  <si>
    <t>Transporte de material – bota-fora, D.M.T = 60,0 km - carga manual</t>
  </si>
  <si>
    <t xml:space="preserve"> 02.02.02.03.2 </t>
  </si>
  <si>
    <t xml:space="preserve"> 100947 </t>
  </si>
  <si>
    <t xml:space="preserve"> 02.02.02.03.3 </t>
  </si>
  <si>
    <t xml:space="preserve"> 100948 </t>
  </si>
  <si>
    <t xml:space="preserve"> 02.02.02.03.4 </t>
  </si>
  <si>
    <t xml:space="preserve"> MPDFT0943 </t>
  </si>
  <si>
    <t>Baseado em SIURB (010211) - Carga manual e remoção de terra ou entulho</t>
  </si>
  <si>
    <t xml:space="preserve"> 03.01 </t>
  </si>
  <si>
    <t>PESSOAL</t>
  </si>
  <si>
    <t xml:space="preserve"> 03.01.01 </t>
  </si>
  <si>
    <t>Administração</t>
  </si>
  <si>
    <t xml:space="preserve"> 03.01.01.1 </t>
  </si>
  <si>
    <t xml:space="preserve"> 90778 </t>
  </si>
  <si>
    <t xml:space="preserve"> 03.01.02 </t>
  </si>
  <si>
    <t>Mão-de-Obra</t>
  </si>
  <si>
    <t xml:space="preserve"> 03.01.02.1 </t>
  </si>
  <si>
    <t xml:space="preserve"> 93572 </t>
  </si>
  <si>
    <t xml:space="preserve"> 04.01 </t>
  </si>
  <si>
    <t>PAREDES E ELEMENTOS DE VEDAÇÃO</t>
  </si>
  <si>
    <t xml:space="preserve"> 04.01.01 </t>
  </si>
  <si>
    <t>Alvenarias</t>
  </si>
  <si>
    <t xml:space="preserve"> 04.01.01.01 </t>
  </si>
  <si>
    <t>Alvenaria de tijolos maciços de barro</t>
  </si>
  <si>
    <t xml:space="preserve"> 04.01.01.01.1 </t>
  </si>
  <si>
    <t xml:space="preserve"> 101159 </t>
  </si>
  <si>
    <t xml:space="preserve"> 04.01.01.02 </t>
  </si>
  <si>
    <t>Alvenaria de tijolos furados de barro</t>
  </si>
  <si>
    <t xml:space="preserve"> 04.01.01.02.1 </t>
  </si>
  <si>
    <t xml:space="preserve"> 103328 </t>
  </si>
  <si>
    <t xml:space="preserve"> 04.01.01.03 </t>
  </si>
  <si>
    <t>Alvenaria de blocos de concreto</t>
  </si>
  <si>
    <t xml:space="preserve"> 04.01.01.03.1 </t>
  </si>
  <si>
    <t xml:space="preserve"> 103336 </t>
  </si>
  <si>
    <t xml:space="preserve"> 04.01.01.03.2 </t>
  </si>
  <si>
    <t xml:space="preserve"> 87292 </t>
  </si>
  <si>
    <t xml:space="preserve"> 04.01.02 </t>
  </si>
  <si>
    <t>Divisórias</t>
  </si>
  <si>
    <t xml:space="preserve"> 04.01.02.1 </t>
  </si>
  <si>
    <t xml:space="preserve"> MPDFT0597 </t>
  </si>
  <si>
    <t>Fechamento em sistema misto de steel frame não estrutural, inclusive tratamento de juntas, espessura final de aproximadamente  de 12 cm. Internamente com chapa de gesso acartonado e=12,5mm; externamente com placa cimentícia e=12,5 mm; membrana hidrófuga; e massa basecoat.</t>
  </si>
  <si>
    <t xml:space="preserve"> 04.01.02.2 </t>
  </si>
  <si>
    <t xml:space="preserve"> 96358 </t>
  </si>
  <si>
    <t xml:space="preserve"> 04.02 </t>
  </si>
  <si>
    <t>ESQUADRIAS, PORTAS, COMPONENTES E ACESSÓRIOS</t>
  </si>
  <si>
    <t xml:space="preserve"> 04.02.01 </t>
  </si>
  <si>
    <t>Esquadrias</t>
  </si>
  <si>
    <t xml:space="preserve"> 04.02.01.02 </t>
  </si>
  <si>
    <t>Esquadria de alumínio</t>
  </si>
  <si>
    <t xml:space="preserve"> 04.02.01.02.1 </t>
  </si>
  <si>
    <t xml:space="preserve"> MPDFT1544 </t>
  </si>
  <si>
    <t>Copia da SINAPI (100674) - Recolocação de esquadria de alumínio. Apenas mão-de-obra</t>
  </si>
  <si>
    <t xml:space="preserve"> 04.02.03 </t>
  </si>
  <si>
    <t>Componentes e acessórios de esquadrias e portas</t>
  </si>
  <si>
    <t xml:space="preserve"> 04.02.03.07 </t>
  </si>
  <si>
    <t>Gaxetas</t>
  </si>
  <si>
    <t xml:space="preserve"> 04.02.03.07.1 </t>
  </si>
  <si>
    <t xml:space="preserve"> MPDFT0868 </t>
  </si>
  <si>
    <t>Substituição de borracha de vedação tipo gaxeta em EPDM, FAA-250 (GUA 2250 – GAXETA EXTERNA FLAP) - Belmetal-Atlanta</t>
  </si>
  <si>
    <t xml:space="preserve"> 04.02.03.07.2 </t>
  </si>
  <si>
    <t xml:space="preserve"> MPDFT0867 </t>
  </si>
  <si>
    <t>Substituição de borracha de vedação tipo gaxeta em EPDM, ref FAA-218 (GUA 2218 – pingadeira) - Belmetal-Atlanta</t>
  </si>
  <si>
    <t xml:space="preserve"> 04.03 </t>
  </si>
  <si>
    <t>VIDROS E ESPELHOS</t>
  </si>
  <si>
    <t xml:space="preserve"> 04.03.01 </t>
  </si>
  <si>
    <t>Vidros</t>
  </si>
  <si>
    <t xml:space="preserve"> 04.03.01.03 </t>
  </si>
  <si>
    <t>Vidro laminado</t>
  </si>
  <si>
    <t xml:space="preserve"> 04.03.01.03.1 </t>
  </si>
  <si>
    <t xml:space="preserve"> MPDFT1595 </t>
  </si>
  <si>
    <t>Copia da SINAPI (102176) - INSTALAÇÃO DE VIDRO LAMINADO, E = 6 MM (3+3), ENCAIXADO EM PERFIL U (APENAS O VIDRO)</t>
  </si>
  <si>
    <t xml:space="preserve"> 04.04 </t>
  </si>
  <si>
    <t>COBERTURA E FECHAMENTO LATERAL</t>
  </si>
  <si>
    <t xml:space="preserve"> 04.04.01 </t>
  </si>
  <si>
    <t>TELHA TERMOACÚSTICA</t>
  </si>
  <si>
    <t xml:space="preserve"> 04.04.01.1 </t>
  </si>
  <si>
    <t xml:space="preserve"> MPDFT0054 </t>
  </si>
  <si>
    <t>Copia da SINAPI (94216) - Telha termoacústica, tipo trapezoidal com núcleo isolante em PIR com espessura de 50mm, revestimento externo e interno de aço (0,50 / 0,43), pré pintado na cor branca, inclusive cumeeira e acabamentos</t>
  </si>
  <si>
    <t xml:space="preserve"> 04.04.01.2 </t>
  </si>
  <si>
    <t xml:space="preserve"> MPDFT1516 </t>
  </si>
  <si>
    <t>Copia da SINAPI (94216) - Telha termoacústica, tipo trapezoidal com núcleo isolante em PIR com espessura de 50mm, revestimento externo e interno de aço (0,50 / 0,43), pré pintado na cor cinza, inclusive cumeeira e acabamentos</t>
  </si>
  <si>
    <t xml:space="preserve"> 04.04.01.3 </t>
  </si>
  <si>
    <t xml:space="preserve"> MPDFT1538 </t>
  </si>
  <si>
    <t>Copia da SINAPI (92580) - TRAMA DE AÇO COMPOSTA POR TERÇAS PARA TELHADOS DE ATÉ 2 ÁGUAS PARA TELHA ONDULADA DE FIBROCIMENTO, METÁLICA, PLÁSTICA OU TERMOACÚSTICA, INCLUSO TRANSPORTE VERTICAL.</t>
  </si>
  <si>
    <t xml:space="preserve"> 04.04.01.4 </t>
  </si>
  <si>
    <t xml:space="preserve"> MPDFT1539 </t>
  </si>
  <si>
    <t>Barra chata de estrutura complementar para instalação de telha termo acústica.</t>
  </si>
  <si>
    <t xml:space="preserve"> 04.05 </t>
  </si>
  <si>
    <t>PAVIMENTAÇÃO E PISOS DE CONCRETO</t>
  </si>
  <si>
    <t xml:space="preserve"> 04.05.02 </t>
  </si>
  <si>
    <t>Revestimentos</t>
  </si>
  <si>
    <t xml:space="preserve"> 04.05.02.02 </t>
  </si>
  <si>
    <t>Pisos de concreto</t>
  </si>
  <si>
    <t xml:space="preserve"> 04.05.02.02.1 </t>
  </si>
  <si>
    <t xml:space="preserve"> 94996 </t>
  </si>
  <si>
    <t xml:space="preserve"> 04.05.02.02.2 </t>
  </si>
  <si>
    <t xml:space="preserve"> MPDFT0030 </t>
  </si>
  <si>
    <t>Copia da SINAPI (94990) - Calçada/ passeio em concreto Fck=15 MPa, espessura de 7cm, incluindo lastro de brita, desempenamento e corte para junta de dilatação</t>
  </si>
  <si>
    <t xml:space="preserve"> 04.05.02.02.3 </t>
  </si>
  <si>
    <t xml:space="preserve"> 94276 </t>
  </si>
  <si>
    <t xml:space="preserve"> 04.05.02.02.4 </t>
  </si>
  <si>
    <t xml:space="preserve"> 94273 </t>
  </si>
  <si>
    <t xml:space="preserve"> 04.05.02.02.5 </t>
  </si>
  <si>
    <t xml:space="preserve"> MPDFT1559 </t>
  </si>
  <si>
    <t>Copia da SINAPI (96624) - LASTRO COM MATERIAL GRANULAR (PEDRA BRITADA N.1), APLICADO EM PISOS OU LAJES SOBRE SOLO, ESPESSURA DE *5 CM*.</t>
  </si>
  <si>
    <t xml:space="preserve"> 04.05.02.02.6 </t>
  </si>
  <si>
    <t xml:space="preserve"> 94319 </t>
  </si>
  <si>
    <t xml:space="preserve"> 04.06 </t>
  </si>
  <si>
    <t>REVESTIMENTOS</t>
  </si>
  <si>
    <t xml:space="preserve"> 04.06.01 </t>
  </si>
  <si>
    <t>Elementos e componentes de revestimentos</t>
  </si>
  <si>
    <t xml:space="preserve"> 04.06.01.08 </t>
  </si>
  <si>
    <t>Chapisco</t>
  </si>
  <si>
    <t xml:space="preserve"> 04.06.01.08.1 </t>
  </si>
  <si>
    <t xml:space="preserve"> 87894 </t>
  </si>
  <si>
    <t xml:space="preserve"> 04.06.01.09 </t>
  </si>
  <si>
    <t>Emboço</t>
  </si>
  <si>
    <t xml:space="preserve"> 04.06.01.09.1 </t>
  </si>
  <si>
    <t xml:space="preserve"> 89173 </t>
  </si>
  <si>
    <t xml:space="preserve"> 04.06.01.12 </t>
  </si>
  <si>
    <t>Selante elástico à base de poliuretano</t>
  </si>
  <si>
    <t xml:space="preserve"> 04.06.01.12.1 </t>
  </si>
  <si>
    <t xml:space="preserve"> MPDFT0500 </t>
  </si>
  <si>
    <t>Copia da IOPES (040705) - Junta de dilatação com selante elástico monocomponente a base de poliuretano, dimensões 15x35mm, inclusive delimitador de profundidade</t>
  </si>
  <si>
    <t xml:space="preserve"> 04.06.01.15 </t>
  </si>
  <si>
    <t>Emassamento (massa corrida)</t>
  </si>
  <si>
    <t xml:space="preserve"> 04.06.01.15.1 </t>
  </si>
  <si>
    <t xml:space="preserve"> 96131 </t>
  </si>
  <si>
    <t xml:space="preserve"> 04.06.01.15.2 </t>
  </si>
  <si>
    <t xml:space="preserve"> 88496 </t>
  </si>
  <si>
    <t xml:space="preserve"> 04.06.02 </t>
  </si>
  <si>
    <t>Revestimentos de piso</t>
  </si>
  <si>
    <t xml:space="preserve"> 04.06.02.02 </t>
  </si>
  <si>
    <t>Cimentado</t>
  </si>
  <si>
    <t xml:space="preserve"> 04.06.02.02.1 </t>
  </si>
  <si>
    <t xml:space="preserve"> 98679 </t>
  </si>
  <si>
    <t xml:space="preserve"> 04.06.02.02.2 </t>
  </si>
  <si>
    <t xml:space="preserve"> 99814 </t>
  </si>
  <si>
    <t xml:space="preserve"> 04.06.03 </t>
  </si>
  <si>
    <t>Revestimentos de Parede</t>
  </si>
  <si>
    <t xml:space="preserve"> 04.06.03.01 </t>
  </si>
  <si>
    <t>Granito</t>
  </si>
  <si>
    <t xml:space="preserve"> 04.06.03.01.1 </t>
  </si>
  <si>
    <t xml:space="preserve"> MPDFT1546 </t>
  </si>
  <si>
    <t>Recuperação de fachada em mármore, incluindo limpeza com produto específico, remoção e aplicação de novo rejunte em PU, polimento e impermeabilização com Belllinzone</t>
  </si>
  <si>
    <t xml:space="preserve"> 04.06.03.04 </t>
  </si>
  <si>
    <t>Pastilhas de Porcelana/cerâmica</t>
  </si>
  <si>
    <t xml:space="preserve"> 04.06.03.04.1 </t>
  </si>
  <si>
    <t xml:space="preserve"> MPDFT0937 </t>
  </si>
  <si>
    <t>Copia da SINAPI (87242 + 87747) - Pastilha de porcelana 5,0x5,0cm, linha Engenharia, cor Barents (cinza escuro), fab. Atlas (ref.M6329), assentada com argamassa pré-fabricada, incluindo rejuntamento e aditivo adesivo para argamassa</t>
  </si>
  <si>
    <t xml:space="preserve"> 04.06.04 </t>
  </si>
  <si>
    <t>Revestimentos de forro/teto</t>
  </si>
  <si>
    <t xml:space="preserve"> 04.06.04.02 </t>
  </si>
  <si>
    <t>Placas de gesso acartonado</t>
  </si>
  <si>
    <t xml:space="preserve"> 04.06.04.02.1 </t>
  </si>
  <si>
    <t xml:space="preserve"> MPDFT1051 </t>
  </si>
  <si>
    <t>Copia da SBC (023361) - Execução de visita em forro de gesso, DM 60 x 60cm, inclusive acabamento em perfis de alumínio na cor branca</t>
  </si>
  <si>
    <t xml:space="preserve"> 04.06.04.02.2 </t>
  </si>
  <si>
    <t xml:space="preserve"> MPDFT0866 </t>
  </si>
  <si>
    <t>Forro estruturado em placas de gesso acartonado, modelo D-112 unidirecional - 1ST 12,5/BR</t>
  </si>
  <si>
    <t xml:space="preserve"> 04.06.04.02.3 </t>
  </si>
  <si>
    <t xml:space="preserve"> MPDFT1052 </t>
  </si>
  <si>
    <t>Tabica metálica pré pintada, para forro em gesso acartonado</t>
  </si>
  <si>
    <t xml:space="preserve"> 04.06.04.05 </t>
  </si>
  <si>
    <t>Materiais metálicos</t>
  </si>
  <si>
    <t xml:space="preserve"> 04.06.04.05.1 </t>
  </si>
  <si>
    <t xml:space="preserve"> MPDFT1504 </t>
  </si>
  <si>
    <t>Copia da SINAPI (96116) - Forro em alumínio ou aluzinc composto por réguas planas e lisas, de 80mm, separação de 20mm entre réguas, pintura dupla face realizada em fábrica, cor branca, fixação composta por tirantes, porta painel e suporte regulador de nível, ref. Hunter Douglas</t>
  </si>
  <si>
    <t xml:space="preserve"> 04.06.05 </t>
  </si>
  <si>
    <t>Pinturas</t>
  </si>
  <si>
    <t xml:space="preserve"> 04.06.05.02 </t>
  </si>
  <si>
    <t>Tinta acrílica</t>
  </si>
  <si>
    <t xml:space="preserve"> 04.06.05.02.1 </t>
  </si>
  <si>
    <t xml:space="preserve"> 88489 </t>
  </si>
  <si>
    <t xml:space="preserve"> 04.06.05.02.2 </t>
  </si>
  <si>
    <t xml:space="preserve"> 88485 </t>
  </si>
  <si>
    <t xml:space="preserve"> 04.06.05.02.3 </t>
  </si>
  <si>
    <t xml:space="preserve"> 88488 </t>
  </si>
  <si>
    <t xml:space="preserve"> 04.06.05.02.4 </t>
  </si>
  <si>
    <t xml:space="preserve"> 04.06.05.02.5 </t>
  </si>
  <si>
    <t xml:space="preserve"> MPDFT1183 </t>
  </si>
  <si>
    <t>Copia da SBC (012666) - Pintura de tapume externo de madeira com tinta PVA</t>
  </si>
  <si>
    <t xml:space="preserve"> 04.06.05.04 </t>
  </si>
  <si>
    <t>Sinalização horizontal de garagens e estacionamentos</t>
  </si>
  <si>
    <t xml:space="preserve"> 04.06.05.04.1 </t>
  </si>
  <si>
    <t xml:space="preserve"> MPDFT1521 </t>
  </si>
  <si>
    <t>Pintura de sinalização horizontal com tinta acrílica</t>
  </si>
  <si>
    <t xml:space="preserve"> 04.06.05.04.2 </t>
  </si>
  <si>
    <t xml:space="preserve"> MPDFT1565 </t>
  </si>
  <si>
    <t>Copia da SINAPI (102509) - PINTURA PARA SINALIZAÇÃO HORIZONTAL VIÁRIA COM TINTA RETRORREFLETIVA A BASE DE RESINA ACRÍLICA COM MICROESFERAS DE VIDRO, APLICAÇÃO MANUAL.</t>
  </si>
  <si>
    <t xml:space="preserve"> 04.06.05.04.3 </t>
  </si>
  <si>
    <t xml:space="preserve"> MPDFT1467 </t>
  </si>
  <si>
    <t>Pintura de sinalização horizontal com tinta epóxi</t>
  </si>
  <si>
    <t xml:space="preserve"> 04.06.05.05 </t>
  </si>
  <si>
    <t>Tinta acrílica para piso Novacor</t>
  </si>
  <si>
    <t xml:space="preserve"> 04.06.05.05.1 </t>
  </si>
  <si>
    <t xml:space="preserve"> 102491 </t>
  </si>
  <si>
    <t xml:space="preserve"> 04.06.05.06 </t>
  </si>
  <si>
    <t>Tinta esmalte sintético</t>
  </si>
  <si>
    <t xml:space="preserve"> 04.06.05.06.1 </t>
  </si>
  <si>
    <t xml:space="preserve"> 100758 </t>
  </si>
  <si>
    <t xml:space="preserve"> 04.06.05.06.2 </t>
  </si>
  <si>
    <t xml:space="preserve"> MPDFT1458 </t>
  </si>
  <si>
    <t>Copia da SINAPI (100722) - PINTURA COM FUNDO PREPARADOR SUPER GALVITE, APLICADA A ROLO OU PINCEL SOBRE SUPERFÍCIES METÁLICAS, EXECUTADO EM OBRA (POR DEMÃO)</t>
  </si>
  <si>
    <t xml:space="preserve"> 04.06.05.06.3 </t>
  </si>
  <si>
    <t xml:space="preserve"> 100717 </t>
  </si>
  <si>
    <t xml:space="preserve"> 04.06.05.07 </t>
  </si>
  <si>
    <t>Textura acrílica</t>
  </si>
  <si>
    <t xml:space="preserve"> 04.06.05.07.1 </t>
  </si>
  <si>
    <t xml:space="preserve"> 88417 </t>
  </si>
  <si>
    <t xml:space="preserve"> 04.07 </t>
  </si>
  <si>
    <t>IMPERMEABILIZAÇÕES E TRATAMENTOS</t>
  </si>
  <si>
    <t xml:space="preserve"> 04.07.01 </t>
  </si>
  <si>
    <t>Emulsão adesiva</t>
  </si>
  <si>
    <t xml:space="preserve"> 04.07.01.1 </t>
  </si>
  <si>
    <t xml:space="preserve"> MPDFT1059 </t>
  </si>
  <si>
    <t>Cópia SINAPI (98556) - Impermeabilização com revestimento impermeabilizante semi-flexível e tela de poliéster com malha 2x2mm, ref. Viaplus 1000 (2 demãos)</t>
  </si>
  <si>
    <t xml:space="preserve"> 04.07.05 </t>
  </si>
  <si>
    <t>Geomanta drenante</t>
  </si>
  <si>
    <t xml:space="preserve"> 04.07.05.1 </t>
  </si>
  <si>
    <t xml:space="preserve"> MPDFT1537 </t>
  </si>
  <si>
    <t>Copia da SINAPI (102713) - GEOTÊXTIL NÃO TECIDO 100% POLIÉSTER, RESISTÊNCIA A TRAÇÃO DE 14 KN/M (RT - 14) - FORNECIMENTO E INSTALAÇÃO.</t>
  </si>
  <si>
    <t xml:space="preserve"> 04.07.10 </t>
  </si>
  <si>
    <t>Manta asfáltica 4mm</t>
  </si>
  <si>
    <t xml:space="preserve"> 04.07.10.1 </t>
  </si>
  <si>
    <t xml:space="preserve"> MPDFT0480 </t>
  </si>
  <si>
    <t>Copia da SINAPI (98546) - Impermeabilização de superfície com manta asfáltica (com polímeros elastoméricos), e=4mm, ref. Torodin Extra, colada com asfalto derretido</t>
  </si>
  <si>
    <t xml:space="preserve"> 04.07.11 </t>
  </si>
  <si>
    <t>Manta asfáltica 4mm anti-raiz</t>
  </si>
  <si>
    <t xml:space="preserve"> 04.07.11.1 </t>
  </si>
  <si>
    <t xml:space="preserve"> MPDFT0481 </t>
  </si>
  <si>
    <t>Copia da SINAPI (98546) - Impermeabilização de superfície com manta asfáltica antirraiz (com polímeros elastoméricos), e=4mm, ref. Torodin Extra, colada com asfalto derretido, inclusive primer</t>
  </si>
  <si>
    <t xml:space="preserve"> 04.07.13 </t>
  </si>
  <si>
    <t>Proteção mecânica</t>
  </si>
  <si>
    <t xml:space="preserve"> 04.07.13.1 </t>
  </si>
  <si>
    <t xml:space="preserve"> MPDFT1061 </t>
  </si>
  <si>
    <t>Copia da SINAPI (98565) - Proteção mecânica horizontal com argamassa traço 1:4 (cimento e areia), preparo mecânico, espessura 3cm, incluso camada separadora geotextil e junta de dilatação com asfalto modificado</t>
  </si>
  <si>
    <t xml:space="preserve"> 04.07.13.2 </t>
  </si>
  <si>
    <t xml:space="preserve"> MPDFT0499 </t>
  </si>
  <si>
    <t>Proteção mecânica para áreas verticais com chapisco traço 1:3 e emboço traço 1:4, com emulsão adesiva, espessura de 25 mm, Preparados em betoneira de 400 l</t>
  </si>
  <si>
    <t xml:space="preserve"> 04.07.13.3 </t>
  </si>
  <si>
    <t xml:space="preserve"> MPDFT1058 </t>
  </si>
  <si>
    <t>Cópia da Sinapi (87747) - Regularização / preparação de superfície com argamassa, e = 3cm, traço 1:3 (cimento e areia), com adição de de emulsão adesiva a base de resinas especiais de alto desempenho</t>
  </si>
  <si>
    <t xml:space="preserve"> 04.07.13.4 </t>
  </si>
  <si>
    <t xml:space="preserve"> MPDFT1536 </t>
  </si>
  <si>
    <t>Camada de regularização para áreas verticais com chapisco traço 1:3 e emboço traço 1:4 com emulsão adesiva espessura de 25 mm, Preparados em betoneira de 400 l</t>
  </si>
  <si>
    <t xml:space="preserve"> 04.07.13.5 </t>
  </si>
  <si>
    <t xml:space="preserve"> 04.08 </t>
  </si>
  <si>
    <t>ACABAMENTOS E ARREMATES</t>
  </si>
  <si>
    <t xml:space="preserve"> 04.08.03 </t>
  </si>
  <si>
    <t>Peitoris</t>
  </si>
  <si>
    <t xml:space="preserve"> 04.08.03.01 </t>
  </si>
  <si>
    <t xml:space="preserve"> 04.08.03.01.1 </t>
  </si>
  <si>
    <t xml:space="preserve"> MPDFT1589 </t>
  </si>
  <si>
    <t>Baseado em SINAPI (101965) - Peitoril em granito polido Samoa, largura 35cm, e= 2cm, com friso pingadeira dos dois lados</t>
  </si>
  <si>
    <t xml:space="preserve"> 04.08.03.01.2 </t>
  </si>
  <si>
    <t xml:space="preserve"> MPDFT1523 </t>
  </si>
  <si>
    <t>Baseado em SINAPI (101965) - Peitoril em granito polido Samoa, largura 20cm, e= 2cm, com friso pingadeira de um dos lados</t>
  </si>
  <si>
    <t xml:space="preserve"> 04.08.03.01.3 </t>
  </si>
  <si>
    <t xml:space="preserve"> MPDFT1522 </t>
  </si>
  <si>
    <t>Baseado em SINAPI (101965) - Peitoril em granito polido Samoa, largura 20cm, e= 2cm, com friso pingadeira dos dois lados</t>
  </si>
  <si>
    <t xml:space="preserve"> 04.08.06 </t>
  </si>
  <si>
    <t>Arremate de degraus</t>
  </si>
  <si>
    <t xml:space="preserve"> 04.08.06.1 </t>
  </si>
  <si>
    <t xml:space="preserve"> MPDFT1540 </t>
  </si>
  <si>
    <t>GUIA DE BALIZAMENTO EM TUBO DE AÇO Ø 1.1/2" (38,1MM), PARA PINTURA ESMALTE, FIXADO EM CORRIMÃO</t>
  </si>
  <si>
    <t xml:space="preserve"> 04.08.09 </t>
  </si>
  <si>
    <t>Perfis de acabamento</t>
  </si>
  <si>
    <t xml:space="preserve"> 04.08.09.1 </t>
  </si>
  <si>
    <t xml:space="preserve"> MPDFT1588 </t>
  </si>
  <si>
    <t>Tubo em aço carbono SAE 120x120mm #13 (2,25mm), soldados em estrutura metálica</t>
  </si>
  <si>
    <t xml:space="preserve"> 04.08.12 </t>
  </si>
  <si>
    <t>Rufos</t>
  </si>
  <si>
    <t xml:space="preserve"> 04.08.12.01 </t>
  </si>
  <si>
    <t>Metálicos</t>
  </si>
  <si>
    <t xml:space="preserve"> 04.08.12.01.1 </t>
  </si>
  <si>
    <t xml:space="preserve"> MPDFT1172 </t>
  </si>
  <si>
    <t>Cópia da Sinapi (100327) - Rufo externo/interno em chapa de aço galvanizado número 24, corte de variável, incluso içamento</t>
  </si>
  <si>
    <t xml:space="preserve"> 04.08.13 </t>
  </si>
  <si>
    <t>Pingadeiras e chapins</t>
  </si>
  <si>
    <t xml:space="preserve"> 04.08.13.02 </t>
  </si>
  <si>
    <t>Pingadeiras metálicas</t>
  </si>
  <si>
    <t xml:space="preserve"> 04.08.13.02.1 </t>
  </si>
  <si>
    <t xml:space="preserve"> MPDFT1568 </t>
  </si>
  <si>
    <t>Pingadeira em chapa metálica galvanizada, fixado por parafusos</t>
  </si>
  <si>
    <t xml:space="preserve"> 04.08.13.02.2 </t>
  </si>
  <si>
    <t xml:space="preserve"> MPDFT1578 </t>
  </si>
  <si>
    <t>Copia da SBC (171615) - CANTONEIRA ACO ABAS IGUAIS 2""x2""x1/4""(4,75kgf/m)</t>
  </si>
  <si>
    <t xml:space="preserve"> 04.08.13.02.3 </t>
  </si>
  <si>
    <t xml:space="preserve"> MPDFT1597 </t>
  </si>
  <si>
    <t>Recolocação de pingadeira em chapa metálica galvanizada, fixado por parafusos</t>
  </si>
  <si>
    <t xml:space="preserve"> 04.09 </t>
  </si>
  <si>
    <t>EQUIPAMENTOS E ACESSÓRIOS</t>
  </si>
  <si>
    <t xml:space="preserve"> 04.09.01 </t>
  </si>
  <si>
    <t>Cercas, gradis e portões</t>
  </si>
  <si>
    <t xml:space="preserve"> 04.09.01.1 </t>
  </si>
  <si>
    <t xml:space="preserve"> MPDFT1583 </t>
  </si>
  <si>
    <t>Copia da CPOS (28.01.150) - Portão de abrir (0,9x2,1)m, confeccionado em tubos de aço retangulares 30x20mm, espessura de 1,2mm e espaçamento de 11cm entre barras, as travessas superiores, inferiores e de reforço serão em perfis retangulares, 50x30mm (e=1,50mm)., com fechadura elétrica  dupla</t>
  </si>
  <si>
    <t xml:space="preserve"> 04.09.01.2 </t>
  </si>
  <si>
    <t xml:space="preserve"> MPDFT1584 </t>
  </si>
  <si>
    <t>Copia da CPOS (28.01.150) - Portão pivotante de duas folhas (4,90 x 2,76,)m com tubos de aço retangulares 30x20mm, espessura de 1,2mm e espaçamento de 11cm entre barras, as travessas superiores são 100x50mm (e=2,25mm), para a fixação serão utilizados montantes em perfil UCD enrijecido duplo de 100x100, espessura de 2,65mm, com automatizador elétrico pivotante para portão</t>
  </si>
  <si>
    <t xml:space="preserve"> 04.09.01.3 </t>
  </si>
  <si>
    <t xml:space="preserve"> MPDFT1585 </t>
  </si>
  <si>
    <t>Grade em tubos de aço retangulares 30x20mm, espessura de 1,2mm e espaçamento de 11cm entre barras.</t>
  </si>
  <si>
    <t xml:space="preserve"> 04.09.05 </t>
  </si>
  <si>
    <t>Brises</t>
  </si>
  <si>
    <t xml:space="preserve"> 04.09.05.01 </t>
  </si>
  <si>
    <t xml:space="preserve"> 04.09.05.01.1 </t>
  </si>
  <si>
    <t xml:space="preserve"> MPDFT1512 </t>
  </si>
  <si>
    <t>Copia da SBC (112690) - Recolocação de Brise</t>
  </si>
  <si>
    <t xml:space="preserve"> 04.09.08 </t>
  </si>
  <si>
    <t>Alçapões</t>
  </si>
  <si>
    <t xml:space="preserve"> 04.09.08.1 </t>
  </si>
  <si>
    <t xml:space="preserve"> MPDFT0101 </t>
  </si>
  <si>
    <t>Alçapão em alumínio xadrez DM 70x70 cm, antiderrapante, articulado, reforçado, formato bico de diamante, incluindo batentes, dobradiças, cadeados e borracha de vedação entre a base e a tampa</t>
  </si>
  <si>
    <t xml:space="preserve"> 04.09.10 </t>
  </si>
  <si>
    <t>Corrimãos</t>
  </si>
  <si>
    <t xml:space="preserve"> 04.09.10.02 </t>
  </si>
  <si>
    <t>Tubo de aço industrial</t>
  </si>
  <si>
    <t xml:space="preserve"> 04.09.10.02.1 </t>
  </si>
  <si>
    <t xml:space="preserve"> MPDFT1547 </t>
  </si>
  <si>
    <t>Curva (prolongamento) para corrimão duplo de Ø 1.1/2" (38,1mm) em tubo de aço industrial, para pintura esmalte</t>
  </si>
  <si>
    <t xml:space="preserve"> 04.09.10.02.2 </t>
  </si>
  <si>
    <t xml:space="preserve"> 04.09.10.02.3 </t>
  </si>
  <si>
    <t xml:space="preserve"> 04.09.10.02.4 </t>
  </si>
  <si>
    <t xml:space="preserve"> MPDFT1551 </t>
  </si>
  <si>
    <t>Copia da SINAPI (99855) - Barra de apoio de Ø 1.1/2" (38,1mm) em tubo de aço industrial, para pintura esmalte, fixado em piso</t>
  </si>
  <si>
    <t xml:space="preserve"> 04.09.11 </t>
  </si>
  <si>
    <t>Barras de apoio</t>
  </si>
  <si>
    <t xml:space="preserve"> 04.09.11.02 </t>
  </si>
  <si>
    <t xml:space="preserve"> 04.09.11.02.1 </t>
  </si>
  <si>
    <t xml:space="preserve"> MPDFT1587 </t>
  </si>
  <si>
    <t>Barra de apoio para o alçapão em tubo de aço de 1 1/2" chumbado na laje, 80 cm de altura e largura de 24 cm de largura</t>
  </si>
  <si>
    <t xml:space="preserve"> 05.01 </t>
  </si>
  <si>
    <t>LIMPEZA DA OBRA</t>
  </si>
  <si>
    <t xml:space="preserve"> 05.01.1 </t>
  </si>
  <si>
    <t xml:space="preserve"> MPDFT1582 </t>
  </si>
  <si>
    <t>Copia da SINAPI (99806) - LIMPEZA DE BRISE METÁLICO COM PANO ÚMIDO</t>
  </si>
  <si>
    <t xml:space="preserve"> 05.01.2 </t>
  </si>
  <si>
    <t xml:space="preserve"> 99803 </t>
  </si>
  <si>
    <t xml:space="preserve"> 07.01 </t>
  </si>
  <si>
    <t>PLACAS</t>
  </si>
  <si>
    <t xml:space="preserve"> 07.01.16 </t>
  </si>
  <si>
    <t>Letreiro</t>
  </si>
  <si>
    <t xml:space="preserve"> 07.01.16.1 </t>
  </si>
  <si>
    <t xml:space="preserve"> MPDFT0594 </t>
  </si>
  <si>
    <t>Revitalização e reinstalação do letreiro de fachada</t>
  </si>
  <si>
    <t xml:space="preserve"> 09.03 </t>
  </si>
  <si>
    <t>DRENAGEM E ÁGUA PLUVIAL</t>
  </si>
  <si>
    <t xml:space="preserve"> 09.03.01 </t>
  </si>
  <si>
    <t>Tubos e Conexões em PVC Rígido</t>
  </si>
  <si>
    <t xml:space="preserve"> 09.03.01.1 </t>
  </si>
  <si>
    <t xml:space="preserve"> MPDFT1524 </t>
  </si>
  <si>
    <t>Ventilação do caixão perdido com tubos de PVC e tela anti-inseto</t>
  </si>
  <si>
    <t xml:space="preserve"> 09.03.01.2 </t>
  </si>
  <si>
    <t xml:space="preserve"> MPDFT1535 </t>
  </si>
  <si>
    <t>Copia da SINAPI (89673) - REDUÇÃO EXCÊNTRICA, PVC, ÁGUA PLUVIAL, DN 100 X 75 MM, JUNTA ELÁSTICA, FORNECIDO E INSTALAÇÃO</t>
  </si>
  <si>
    <t xml:space="preserve"> 09.03.01.3 </t>
  </si>
  <si>
    <t xml:space="preserve"> 89807 </t>
  </si>
  <si>
    <t xml:space="preserve"> 09.03.01.4 </t>
  </si>
  <si>
    <t xml:space="preserve"> 89599 </t>
  </si>
  <si>
    <t xml:space="preserve"> 09.03.05 </t>
  </si>
  <si>
    <t>Caixas e Ralos</t>
  </si>
  <si>
    <t xml:space="preserve"> 09.03.05.04 </t>
  </si>
  <si>
    <t>Ralos</t>
  </si>
  <si>
    <t xml:space="preserve"> 09.03.05.04.02 </t>
  </si>
  <si>
    <t>Ralo Hemisférico</t>
  </si>
  <si>
    <t xml:space="preserve"> 09.03.05.04.02.1 </t>
  </si>
  <si>
    <t xml:space="preserve"> MPDFT0545 </t>
  </si>
  <si>
    <t>Ralo FoFo semiesférico, 100mm, para calhas e lajes</t>
  </si>
  <si>
    <t xml:space="preserve"> 10.01 </t>
  </si>
  <si>
    <t>INSTALAÇÕES ELÉTRICAS</t>
  </si>
  <si>
    <t xml:space="preserve"> 10.01.03 </t>
  </si>
  <si>
    <t>Sistemas de Iluminação</t>
  </si>
  <si>
    <t xml:space="preserve"> 10.01.03.01 </t>
  </si>
  <si>
    <t>Luminárias</t>
  </si>
  <si>
    <t xml:space="preserve"> 10.01.03.01.1 </t>
  </si>
  <si>
    <t xml:space="preserve"> MPDFT1515 </t>
  </si>
  <si>
    <t>Copia da SINAPI (97590) - REINSTALAÇÃO DE LUMINÁRIA</t>
  </si>
  <si>
    <t xml:space="preserve"> 10.01.05 </t>
  </si>
  <si>
    <t>Condutores Elétricos</t>
  </si>
  <si>
    <t xml:space="preserve"> 10.01.05.01 </t>
  </si>
  <si>
    <t>Cabos PVC</t>
  </si>
  <si>
    <t xml:space="preserve"> 10.01.05.01.1 </t>
  </si>
  <si>
    <t xml:space="preserve"> 91927 </t>
  </si>
  <si>
    <t xml:space="preserve"> 10.01.05.01.2 </t>
  </si>
  <si>
    <t xml:space="preserve"> MPDFT1591 </t>
  </si>
  <si>
    <t>Copia da SINAPI (91924) - CABO DE COBRE FLEXÍVEL ISOLADO, 1 MM², ANTI-CHAMA 450/750 V, PARA CIRCUITOS TERMINAIS - FORNECIMENTO E INSTALAÇÃO.</t>
  </si>
  <si>
    <t xml:space="preserve"> 10.02 </t>
  </si>
  <si>
    <t>PROTEÇÃO CONTRA DESCARGAS ATMOSFÉRICAS</t>
  </si>
  <si>
    <t xml:space="preserve"> 10.02.1 </t>
  </si>
  <si>
    <t xml:space="preserve"> MPDFT0593 </t>
  </si>
  <si>
    <t>Reinstalação do sistema de proteção contra descargas atmosféricas</t>
  </si>
  <si>
    <t xml:space="preserve"> 10.09 </t>
  </si>
  <si>
    <t>CONDUTOS</t>
  </si>
  <si>
    <t xml:space="preserve"> 10.09.01 </t>
  </si>
  <si>
    <t>Eletrodutos</t>
  </si>
  <si>
    <t xml:space="preserve"> 10.09.01.03 </t>
  </si>
  <si>
    <t>Metálico rígido</t>
  </si>
  <si>
    <t xml:space="preserve"> 10.09.01.03.1 </t>
  </si>
  <si>
    <t xml:space="preserve"> MPDFT0354 </t>
  </si>
  <si>
    <t>Copia da SINAPI (95746) - Eletroduto rígido de aço carbono, sem costura, com revestimento protetor de zinco aplicado à quente, extremidades rosqueadas, classe pesada, Ø25 mm (3/4" BSPP), fab. Apolo - fornecimento e instalação</t>
  </si>
  <si>
    <t xml:space="preserve"> 10.09.05 </t>
  </si>
  <si>
    <t>Caixa de embutir em alvenaria</t>
  </si>
  <si>
    <t xml:space="preserve"> 10.09.05.1 </t>
  </si>
  <si>
    <t xml:space="preserve"> MPDFT1586 </t>
  </si>
  <si>
    <t>Cópia da SBC (061437) - Caixa de passagem de piso com tampa, em alumínio, 15x15x10cm, marca Tramontina, modelo 56123002</t>
  </si>
  <si>
    <t xml:space="preserve"> 10.10 </t>
  </si>
  <si>
    <t>SERVIÇOS DIVERSOS</t>
  </si>
  <si>
    <t xml:space="preserve"> 10.10.1 </t>
  </si>
  <si>
    <t xml:space="preserve"> 93358 </t>
  </si>
  <si>
    <t xml:space="preserve"> 10.10.2 </t>
  </si>
  <si>
    <t xml:space="preserve"> 96995 </t>
  </si>
  <si>
    <t>Material</t>
  </si>
  <si>
    <t>Mão de Obra</t>
  </si>
  <si>
    <t>Planilha Orçamentária Analítica</t>
  </si>
  <si>
    <t xml:space="preserve"> CM1498 </t>
  </si>
  <si>
    <t xml:space="preserve"> CM1968 </t>
  </si>
  <si>
    <t xml:space="preserve"> CM0645 </t>
  </si>
  <si>
    <t xml:space="preserve"> 5928 </t>
  </si>
  <si>
    <t xml:space="preserve"> 5930 </t>
  </si>
  <si>
    <t xml:space="preserve"> 88316 </t>
  </si>
  <si>
    <t xml:space="preserve"> 88248 </t>
  </si>
  <si>
    <t xml:space="preserve"> 88267 </t>
  </si>
  <si>
    <t xml:space="preserve"> 88629 </t>
  </si>
  <si>
    <t xml:space="preserve"> CM1797 </t>
  </si>
  <si>
    <t xml:space="preserve"> 88239 </t>
  </si>
  <si>
    <t xml:space="preserve"> 00004491 </t>
  </si>
  <si>
    <t xml:space="preserve"> 00037524 </t>
  </si>
  <si>
    <t xml:space="preserve"> 00003777 </t>
  </si>
  <si>
    <t xml:space="preserve"> CM0748 </t>
  </si>
  <si>
    <t xml:space="preserve"> 5952 </t>
  </si>
  <si>
    <t xml:space="preserve"> 5795 </t>
  </si>
  <si>
    <t xml:space="preserve"> 90973 </t>
  </si>
  <si>
    <t xml:space="preserve"> 90972 </t>
  </si>
  <si>
    <t xml:space="preserve"> 88309 </t>
  </si>
  <si>
    <t xml:space="preserve"> 88315 </t>
  </si>
  <si>
    <t xml:space="preserve"> 88251 </t>
  </si>
  <si>
    <t xml:space="preserve"> 88243 </t>
  </si>
  <si>
    <t xml:space="preserve"> 88323 </t>
  </si>
  <si>
    <t xml:space="preserve"> 97647 </t>
  </si>
  <si>
    <t xml:space="preserve"> 88325 </t>
  </si>
  <si>
    <t xml:space="preserve"> CM1746 </t>
  </si>
  <si>
    <t xml:space="preserve"> 88264 </t>
  </si>
  <si>
    <t xml:space="preserve"> 88247 </t>
  </si>
  <si>
    <t xml:space="preserve"> 97915 </t>
  </si>
  <si>
    <t xml:space="preserve"> 97914 </t>
  </si>
  <si>
    <t xml:space="preserve"> CM1742 </t>
  </si>
  <si>
    <t xml:space="preserve"> 00004377 </t>
  </si>
  <si>
    <t xml:space="preserve"> 00039961 </t>
  </si>
  <si>
    <t xml:space="preserve"> CM1659 </t>
  </si>
  <si>
    <t xml:space="preserve"> CM1658 </t>
  </si>
  <si>
    <t xml:space="preserve"> 00039432 </t>
  </si>
  <si>
    <t xml:space="preserve"> CM1223 </t>
  </si>
  <si>
    <t xml:space="preserve"> 93281 </t>
  </si>
  <si>
    <t xml:space="preserve"> 93282 </t>
  </si>
  <si>
    <t xml:space="preserve"> CM1529 </t>
  </si>
  <si>
    <t xml:space="preserve"> CM1974 </t>
  </si>
  <si>
    <t xml:space="preserve"> 88278 </t>
  </si>
  <si>
    <t xml:space="preserve"> 00043083 </t>
  </si>
  <si>
    <t xml:space="preserve"> 98746 </t>
  </si>
  <si>
    <t xml:space="preserve"> 00000546 </t>
  </si>
  <si>
    <t xml:space="preserve"> 88262 </t>
  </si>
  <si>
    <t xml:space="preserve"> 94963 </t>
  </si>
  <si>
    <t xml:space="preserve"> 97114 </t>
  </si>
  <si>
    <t xml:space="preserve"> 94103 </t>
  </si>
  <si>
    <t xml:space="preserve"> 00004460 </t>
  </si>
  <si>
    <t xml:space="preserve"> 00004517 </t>
  </si>
  <si>
    <t xml:space="preserve"> 91277 </t>
  </si>
  <si>
    <t xml:space="preserve"> 91278 </t>
  </si>
  <si>
    <t xml:space="preserve"> 00004721 </t>
  </si>
  <si>
    <t xml:space="preserve"> 88242 </t>
  </si>
  <si>
    <t xml:space="preserve"> 00000142 </t>
  </si>
  <si>
    <t xml:space="preserve"> CM1757 </t>
  </si>
  <si>
    <t xml:space="preserve"> CM1980 </t>
  </si>
  <si>
    <t xml:space="preserve"> 88256 </t>
  </si>
  <si>
    <t xml:space="preserve"> 00037596 </t>
  </si>
  <si>
    <t xml:space="preserve"> 00007334 </t>
  </si>
  <si>
    <t xml:space="preserve"> CM1130 </t>
  </si>
  <si>
    <t xml:space="preserve"> 88269 </t>
  </si>
  <si>
    <t xml:space="preserve"> 00000586 </t>
  </si>
  <si>
    <t xml:space="preserve"> 00039412 </t>
  </si>
  <si>
    <t xml:space="preserve"> CM0614 </t>
  </si>
  <si>
    <t xml:space="preserve"> CM0173 </t>
  </si>
  <si>
    <t xml:space="preserve"> CM1972 </t>
  </si>
  <si>
    <t xml:space="preserve"> 88310 </t>
  </si>
  <si>
    <t xml:space="preserve"> 102501 </t>
  </si>
  <si>
    <t xml:space="preserve"> 00005318 </t>
  </si>
  <si>
    <t xml:space="preserve"> 00007343 </t>
  </si>
  <si>
    <t xml:space="preserve"> 00012815 </t>
  </si>
  <si>
    <t xml:space="preserve"> 00044477 </t>
  </si>
  <si>
    <t xml:space="preserve"> 00044478 </t>
  </si>
  <si>
    <t xml:space="preserve"> 102508 </t>
  </si>
  <si>
    <t xml:space="preserve"> CM1961 </t>
  </si>
  <si>
    <t xml:space="preserve"> 88270 </t>
  </si>
  <si>
    <t xml:space="preserve"> 00004030 </t>
  </si>
  <si>
    <t xml:space="preserve"> 00000135 </t>
  </si>
  <si>
    <t xml:space="preserve"> 00004021 </t>
  </si>
  <si>
    <t xml:space="preserve"> 00004015 </t>
  </si>
  <si>
    <t xml:space="preserve"> 00004226 </t>
  </si>
  <si>
    <t xml:space="preserve"> 00000511 </t>
  </si>
  <si>
    <t xml:space="preserve"> 00000516 </t>
  </si>
  <si>
    <t xml:space="preserve"> CM1475 </t>
  </si>
  <si>
    <t xml:space="preserve"> 87301 </t>
  </si>
  <si>
    <t xml:space="preserve"> 00000509 </t>
  </si>
  <si>
    <t xml:space="preserve"> 87905 </t>
  </si>
  <si>
    <t xml:space="preserve"> MPDFT0485 </t>
  </si>
  <si>
    <t xml:space="preserve"> 87298 </t>
  </si>
  <si>
    <t xml:space="preserve"> 88274 </t>
  </si>
  <si>
    <t xml:space="preserve"> CM0065 </t>
  </si>
  <si>
    <t xml:space="preserve"> CM0757 </t>
  </si>
  <si>
    <t xml:space="preserve"> CM0169 </t>
  </si>
  <si>
    <t xml:space="preserve"> 00034353 </t>
  </si>
  <si>
    <t xml:space="preserve"> 00010841 </t>
  </si>
  <si>
    <t xml:space="preserve"> 00021012 </t>
  </si>
  <si>
    <t xml:space="preserve"> 00011002 </t>
  </si>
  <si>
    <t xml:space="preserve"> CM2007 </t>
  </si>
  <si>
    <t xml:space="preserve"> 00005061 </t>
  </si>
  <si>
    <t xml:space="preserve"> 00005104 </t>
  </si>
  <si>
    <t xml:space="preserve"> 00013388 </t>
  </si>
  <si>
    <t xml:space="preserve"> 00040873 </t>
  </si>
  <si>
    <t xml:space="preserve"> 94231 </t>
  </si>
  <si>
    <t xml:space="preserve"> 00004777 </t>
  </si>
  <si>
    <t xml:space="preserve"> 00001379 </t>
  </si>
  <si>
    <t xml:space="preserve"> 00000367 </t>
  </si>
  <si>
    <t xml:space="preserve"> CM2002 </t>
  </si>
  <si>
    <t xml:space="preserve"> CM2005 </t>
  </si>
  <si>
    <t xml:space="preserve"> CM2001 </t>
  </si>
  <si>
    <t xml:space="preserve"> CM2004 </t>
  </si>
  <si>
    <t xml:space="preserve"> CM2003 </t>
  </si>
  <si>
    <t xml:space="preserve"> 88628 </t>
  </si>
  <si>
    <t xml:space="preserve"> CM1490 </t>
  </si>
  <si>
    <t xml:space="preserve"> 00005085 </t>
  </si>
  <si>
    <t xml:space="preserve"> CM1688 </t>
  </si>
  <si>
    <t xml:space="preserve"> 00007568 </t>
  </si>
  <si>
    <t xml:space="preserve"> 91190 </t>
  </si>
  <si>
    <t xml:space="preserve"> 90439 </t>
  </si>
  <si>
    <t xml:space="preserve"> 100726 </t>
  </si>
  <si>
    <t xml:space="preserve"> 89809 </t>
  </si>
  <si>
    <t xml:space="preserve"> 89800 </t>
  </si>
  <si>
    <t xml:space="preserve"> CM1439 </t>
  </si>
  <si>
    <t xml:space="preserve"> 00012615 </t>
  </si>
  <si>
    <t xml:space="preserve"> 00000301 </t>
  </si>
  <si>
    <t xml:space="preserve"> 00020078 </t>
  </si>
  <si>
    <t xml:space="preserve"> 00020044 </t>
  </si>
  <si>
    <t xml:space="preserve"> 00011708 </t>
  </si>
  <si>
    <t xml:space="preserve"> 00021127 </t>
  </si>
  <si>
    <t xml:space="preserve"> 00039252 </t>
  </si>
  <si>
    <t xml:space="preserve"> 00007572 </t>
  </si>
  <si>
    <t xml:space="preserve"> 00000425 </t>
  </si>
  <si>
    <t xml:space="preserve"> 91170 </t>
  </si>
  <si>
    <t xml:space="preserve"> 95754 </t>
  </si>
  <si>
    <t xml:space="preserve"> CM0007 </t>
  </si>
  <si>
    <t xml:space="preserve"> CM2006 </t>
  </si>
  <si>
    <t>Insumos e Serviços</t>
  </si>
  <si>
    <t>Classificação</t>
  </si>
  <si>
    <t>SINAPI</t>
  </si>
  <si>
    <t>Insumo</t>
  </si>
  <si>
    <t>ARGAMASSA POLIMERICA IMPERMEABILIZANTE SEMIFLEXIVEL, BICOMPONENTE (MEMBRANA IMPERMEABILIZANTE ACRILICA)</t>
  </si>
  <si>
    <t>KG</t>
  </si>
  <si>
    <t>SELANTE ELASTICO MONOCOMPONENTE A BASE DE POLIURETANO (PU) PARA JUNTAS DIVERSAS</t>
  </si>
  <si>
    <t>310ML</t>
  </si>
  <si>
    <t>ANEL BORRACHA PARA TUBO ESGOTO PREDIAL, DN 100 MM (NBR 5688)</t>
  </si>
  <si>
    <t>AREIA GROSSA - POSTO JAZIDA/FORNECEDOR (RETIRADO NA JAZIDA, SEM TRANSPORTE)</t>
  </si>
  <si>
    <t>GRAMPO METALICO TIPO OLHAL PARA HASTE DE ATERRAMENTO DE 5/8'', CONDUTOR DE *10* A 50 MM2</t>
  </si>
  <si>
    <t>ASFALTO MODIFICADO TIPO III - NBR 9910 (ASFALTO OXIDADO PARA IMPERMEABILIZACAO, COEFICIENTE DE PENETRACAO 15-25)</t>
  </si>
  <si>
    <t>PRIMER PARA MANTA ASFALTICA A BASE DE ASFALTO MODIFICADO DILUIDO EM SOLVENTE, APLICACAO A FRIO</t>
  </si>
  <si>
    <t>L</t>
  </si>
  <si>
    <t>ASFALTO MODIFICADO TIPO II - NBR 9910 (ASFALTO OXIDADO PARA IMPERMEABILIZACAO, COEFICIENTE DE PENETRACAO 20-35)</t>
  </si>
  <si>
    <t>BARRA DE FERRO CHATA, RETANGULAR (QUALQUER BITOLA)</t>
  </si>
  <si>
    <t>CANTONEIRA ALUMINIO ABAS IGUAIS 1 ", E = 3 /16 "</t>
  </si>
  <si>
    <t>CIMENTO PORTLAND COMPOSTO CP II-32</t>
  </si>
  <si>
    <t>LONA PLASTICA PESADA PRETA, E = 150 MICRA</t>
  </si>
  <si>
    <t>MANTA ASFALTICA ELASTOMERICA EM POLIESTER 4 MM, TIPO III, CLASSE B, ACABAMENTO PP (NBR 9952)</t>
  </si>
  <si>
    <t>GEOTEXTIL NAO TECIDO AGULHADO DE FILAMENTOS CONTINUOS 100% POLIESTER, RESITENCIA A TRACAO = 14 KN/M</t>
  </si>
  <si>
    <t>VEU POLIESTER</t>
  </si>
  <si>
    <t>GAS DE COZINHA - GLP</t>
  </si>
  <si>
    <t>PARAFUSO DE ACO ZINCADO COM ROSCA SOBERBA, CABECA CHATA E FENDA SIMPLES, DIAMETRO 4,2 MM, COMPRIMENTO * 32 * MM</t>
  </si>
  <si>
    <t>SARRAFO NAO APARELHADO *2,5 X 10* CM, EM MACARANDUBA, ANGELIM OU EQUIVALENTE DA REGIAO -  BRUTA</t>
  </si>
  <si>
    <t>PONTALETE *7,5 X 7,5* CM EM PINUS, MISTA OU EQUIVALENTE DA REGIAO - BRUTA</t>
  </si>
  <si>
    <t>SARRAFO *2,5 X 7,5* CM EM PINUS, MISTA OU EQUIVALENTE DA REGIAO - BRUTA</t>
  </si>
  <si>
    <t>PEDRA BRITADA N. 1 (9,5 a 19 MM) POSTO PEDREIRA/FORNECEDOR, SEM FRETE</t>
  </si>
  <si>
    <t>CANTONEIRA ACO ABAS IGUAIS (QUALQUER BITOLA), ESPESSURA ENTRE 1/8" E 1/4"</t>
  </si>
  <si>
    <t>PREGO DE ACO POLIDO COM CABECA 18 X 27 (2 1/2 X 10)</t>
  </si>
  <si>
    <t>CADEADO SIMPLES, CORPO EM LATAO MACICO, COM LARGURA DE 35 MM E ALTURA DE APROX 30 MM, HASTE CEMENTADA (NAO LONGA), EM ACO TEMPERADO COM DIAMETRO DE APROX 6,0 MM, INCLUINDO 2 CHAVES</t>
  </si>
  <si>
    <t>REBITE DE ALUMINIO VAZADO DE REPUXO, 3,2 X 8 MM (1KG = 1025 UNIDADES)</t>
  </si>
  <si>
    <t>DILUENTE AGUARRAS</t>
  </si>
  <si>
    <t>ADITIVO ADESIVO LIQUIDO PARA ARGAMASSAS DE REVESTIMENTOS CIMENTICIOS</t>
  </si>
  <si>
    <t>TINTA ACRILICA A BASE DE SOLVENTE, PARA SINALIZACAO HORIZONTAL VIARIA (NBR 11862)</t>
  </si>
  <si>
    <t>BUCHA DE NYLON SEM ABA S10, COM PARAFUSO DE 6,10 X 65 MM EM ACO ZINCADO COM ROSCA SOBERBA, CABECA CHATA E FENDA PHILLIPS</t>
  </si>
  <si>
    <t>SUPORTE ISOLADOR REFORCADO DIAMETRO NOMINAL 5/16", COM ROSCA SOBERBA E BUCHA</t>
  </si>
  <si>
    <t>LOCACAO DE ANDAIME METALICO TUBULAR DE ENCAIXE, TIPO DE TORRE, COM LARGURA DE 1 ATE 1,5 M E ALTURA DE *1,00* M (INCLUSO SAPATAS FIXAS OU RODIZIOS)</t>
  </si>
  <si>
    <t>MXMES</t>
  </si>
  <si>
    <t>LOCACAO DE CONTAINER 2,30  X  6,00 M, ALT. 2,50 M, PARA ESCRITORIO, SEM DIVISORIAS INTERNAS E SEM SANITARIO</t>
  </si>
  <si>
    <t>MES</t>
  </si>
  <si>
    <t>PISO EM GRANITO, POLIDO, TIPO ANDORINHA/ QUARTZ/ CASTELO/ CORUMBA OU OUTROS EQUIVALENTES DA REGIAO, FORMATO MENOR OU IGUAL A 3025 CM2, E=  *2* CM</t>
  </si>
  <si>
    <t>ELETRODO REVESTIDO AWS - E6013, DIAMETRO IGUAL A 2,50 MM</t>
  </si>
  <si>
    <t>RALO FOFO SEMIESFERICO, 100 MM, PARA LAJES/ CALHAS</t>
  </si>
  <si>
    <t>PARAFUSO DE ACO TIPO CHUMBADOR PARABOLT, DIAMETRO 3/8", COMPRIMENTO 75 MM</t>
  </si>
  <si>
    <t>ABRACADEIRA PVC, PARA CALHA PLUVIAL, DIAMETRO ENTRE 80 E 100 MM, PARA DRENAGEM PREDIAL</t>
  </si>
  <si>
    <t>FITA CREPE ROLO DE 25 MM X 50 M</t>
  </si>
  <si>
    <t>SOLDA EM BARRA DE ESTANHO-CHUMBO 50/50</t>
  </si>
  <si>
    <t>REDUCAO EXCENTRICA PVC P/ ESG PREDIAL DN 100 X 75MM</t>
  </si>
  <si>
    <t>PASTA LUBRIFICANTE PARA TUBOS E CONEXOES COM JUNTA ELASTICA, EMBALAGEM DE *400* GR (USO EM PVC, ACO, POLIETILENO E OUTROS)</t>
  </si>
  <si>
    <t>LOCACAO DE ANDAIME METALICO TIPO FACHADEIRO, LARGURA DE 1,20 M, ALTURA POR PECA DE 2,0 M, INCLUINDO SAPATAS E ITENS NECESSARIOS A INSTALACAO</t>
  </si>
  <si>
    <t>M2XMES</t>
  </si>
  <si>
    <t>TUBO ACO GALVANIZADO COM COSTURA, CLASSE LEVE, DN 40 MM ( 1 1/2"),  E = 3,00 MM,  *3,48* KG/M (NBR 5580)</t>
  </si>
  <si>
    <t>FITA ISOLANTE ADESIVA ANTICHAMA, USO ATE 750 V, EM ROLO DE 19 MM X 5 M</t>
  </si>
  <si>
    <t>ARGAMASSA COLANTE AC II</t>
  </si>
  <si>
    <t>TINTA LATEX ACRILICA ECONOMICA, COR BRANCA</t>
  </si>
  <si>
    <t>l</t>
  </si>
  <si>
    <t>TELA PLASTICA LARANJA, TIPO TAPUME PARA SINALIZACAO, MALHA RETANGULAR, ROLO 1.20 X 50 M (L X C)</t>
  </si>
  <si>
    <t>ARGAMASSA COLANTE TIPO AC III E</t>
  </si>
  <si>
    <t>CABO DE COBRE, FLEXIVEL, CLASSE 4 OU 5, ISOLACAO EM PVC/A, ANTICHAMA BWF-B, 1 CONDUTOR, 450/750 V, SECAO NOMINAL 1,0 MM2</t>
  </si>
  <si>
    <t>PLACA / CHAPA DE GESSO ACARTONADO, STANDARD (ST), COR BRANCA, E = 12,5 MM, 1200 X 1800 MM (L X C)</t>
  </si>
  <si>
    <t>FITA DE PAPEL REFORCADA COM LAMINA DE METAL PARA REFORCO DE CANTOS DE CHAPA DE GESSO PARA DRYWALL</t>
  </si>
  <si>
    <t>SILICONE ACETICO USO GERAL INCOLOR 280 G</t>
  </si>
  <si>
    <t>RUFO INTERNO/EXTERNO DE CHAPA DE ACO GALVANIZADA NUM 24, CORTE 25 CM</t>
  </si>
  <si>
    <t>PERFIL "U" ENRIJECIDO DE ACO GALVANIZADO, DOBRADO, 150 X 60 X 20 MM, E = 3,00 MM OU 200 X 75 X 25 MM, E = 3,75 MM</t>
  </si>
  <si>
    <t>MICROESFERAS DE VIDRO PARA SINALIZACAO HORIZONTAL VIARIA, TIPO II-A (DROP-ON) - NBR  16184</t>
  </si>
  <si>
    <t>MICROESFERAS DE VIDRO PARA SINALIZACAO HORIZONTAL VIARIA, TIPO I-B (PREMIX) - NBR  16184</t>
  </si>
  <si>
    <t xml:space="preserve"> 018097 </t>
  </si>
  <si>
    <t>SBC</t>
  </si>
  <si>
    <t>TINTA LATEX PVA PREMIUN BRANCO NEVE SUVINIL (18 L)</t>
  </si>
  <si>
    <t>Composição</t>
  </si>
  <si>
    <t>LIXAMENTO MANUAL EM SUPERFÍCIES METÁLICAS EM OBRA. AF_01/2020</t>
  </si>
  <si>
    <t>PINTURA COM TINTA ALQUÍDICA DE FUNDO E ACABAMENTO (ESMALTE SINTÉTICO GRAFITE) APLICADA A ROLO OU PINCEL SOBRE SUPERFÍCIES METÁLICAS (EXCETO PERFIL) EXECUTADO EM OBRA (POR DEMÃO). AF_01/2020</t>
  </si>
  <si>
    <t>PINTURA COM TINTA ALQUÍDICA DE ACABAMENTO (ESMALTE SINTÉTICO ACETINADO) APLICADA A ROLO OU PINCEL SOBRE SUPERFÍCIES METÁLICAS (EXCETO PERFIL) EXECUTADO EM OBRA (02 DEMÃOS). AF_01/2020</t>
  </si>
  <si>
    <t>TRANSPORTE COM CAMINHÃO CARROCERIA 9T, EM VIA URBANA PAVIMENTADA, DMT ATÉ 30KM (UNIDADE: TXKM). AF_07/2020</t>
  </si>
  <si>
    <t>TXKM</t>
  </si>
  <si>
    <t>TRANSPORTE COM CAMINHÃO CARROCERIA 9T, EM VIA URBANA PAVIMENTADA, ADICIONAL PARA DMT EXCEDENTE A 30 KM (UNIDADE: TXKM). AF_07/2020</t>
  </si>
  <si>
    <t>ALVENARIA DE VEDAÇÃO DE BLOCOS CERÂMICOS MACIÇOS DE 5X10X20CM (ESPESSURA 10CM) E ARGAMASSA DE ASSENTAMENTO COM PREPARO EM BETONEIRA. AF_05/2020</t>
  </si>
  <si>
    <t>PINTURA DE PISO COM TINTA ACRÍLICA, APLICAÇÃO MANUAL, 2 DEMÃOS, INCLUSO FUNDO PREPARADOR. AF_05/2021</t>
  </si>
  <si>
    <t>PINTURA DE FAIXA DE PEDESTRE OU ZEBRADA COM TINTA ACRÍLICA, E  = 30 CM, APLICAÇÃO MANUAL. AF_05/2021</t>
  </si>
  <si>
    <t>PINTURA DE FAIXA DE PEDESTRE OU ZEBRADA COM TINTA EPÓXI, E  = 30 CM, APLICAÇÃO MANUAL. AF_05/2021</t>
  </si>
  <si>
    <t>RECOMPOSIÇÃO DE PAVIMENTO EM PISO INTERTRAVADO, COM REAPROVEITAMENTO DOS BLOCOS INTERTRAVADOS, PARA FECHAMENTO DE VALAS - INCLUSO RETIRADA E COLOCAÇÃO DO MATERIAL. AF_12/2020</t>
  </si>
  <si>
    <t>ALVENARIA DE VEDAÇÃO DE BLOCOS CERÂMICOS FURADOS NA HORIZONTAL DE 9X19X19 CM (ESPESSURA 9 CM) E ARGAMASSA DE ASSENTAMENTO COM PREPARO EM BETONEIRA. AF_12/2021</t>
  </si>
  <si>
    <t>ALVENARIA DE VEDAÇÃO DE BLOCOS  VAZADOS DE CONCRETO APARENTE DE 9X19X39 CM (ESPESSURA 9 CM) E ARGAMASSA DE ASSENTAMENTO COM PREPARO EM BETONEIRA. AF_12/2021</t>
  </si>
  <si>
    <t>MARTELETE OU ROMPEDOR PNEUMÁTICO MANUAL, 28 KG, COM SILENCIADOR - CHP DIURNO. AF_07/2016</t>
  </si>
  <si>
    <t>CHP</t>
  </si>
  <si>
    <t>GUINDAUTO HIDRÁULICO, CAPACIDADE MÁXIMA DE CARGA 6200 KG, MOMENTO MÁXIMO DE CARGA 11,7 TM, ALCANCE MÁXIMO HORIZONTAL 9,70 M, INCLUSIVE CAMINHÃO TOCO PBT 16.000 KG, POTÊNCIA DE 189 CV - CHP DIURNO. AF_06/2014</t>
  </si>
  <si>
    <t>GUINDAUTO HIDRÁULICO, CAPACIDADE MÁXIMA DE CARGA 6200 KG, MOMENTO MÁXIMO DE CARGA 11,7 TM, ALCANCE MÁXIMO HORIZONTAL 9,70 M, INCLUSIVE CAMINHÃO TOCO PBT 16.000 KG, POTÊNCIA DE 189 CV - CHI DIURNO. AF_06/2014</t>
  </si>
  <si>
    <t>CHI</t>
  </si>
  <si>
    <t>MARTELETE OU ROMPEDOR PNEUMÁTICO MANUAL, 28 KG, COM SILENCIADOR - CHI DIURNO. AF_07/2016</t>
  </si>
  <si>
    <t>ARGAMASSA TRAÇO 1:2:8 (EM VOLUME DE CIMENTO, CAL E AREIA MÉDIA ÚMIDA) PARA EMBOÇO/MASSA ÚNICA/ASSENTAMENTO DE ALVENARIA DE VEDAÇÃO, PREPARO MECÂNICO COM BETONEIRA 400 L. AF_08/2019</t>
  </si>
  <si>
    <t>ARGAMASSA TRAÇO 1:3 (EM VOLUME DE CIMENTO E AREIA MÉDIA ÚMIDA) PARA CONTRAPISO, PREPARO MECÂNICO COM BETONEIRA 400 L. AF_08/2019</t>
  </si>
  <si>
    <t>ARGAMASSA TRAÇO 1:4 (EM VOLUME DE CIMENTO E AREIA MÉDIA ÚMIDA) PARA CONTRAPISO, PREPARO MECÂNICO COM BETONEIRA 400 L. AF_08/2019</t>
  </si>
  <si>
    <t>CHAPISCO APLICADO EM ALVENARIA (SEM PRESENÇA DE VÃOS) E ESTRUTURAS DE CONCRETO DE FACHADA, COM COLHER DE PEDREIRO.  ARGAMASSA TRAÇO 1:3 COM PREPARO EM BETONEIRA 400L. AF_06/2014</t>
  </si>
  <si>
    <t>CHAPISCO APLICADO EM ALVENARIA (COM PRESENÇA DE VÃOS) E ESTRUTURAS DE CONCRETO DE FACHADA, COM COLHER DE PEDREIRO.  ARGAMASSA TRAÇO 1:3 COM PREPARO EM BETONEIRA 400L. AF_06/2014</t>
  </si>
  <si>
    <t>AJUDANTE DE CARPINTEIRO COM ENCARGOS COMPLEMENTARES</t>
  </si>
  <si>
    <t>H</t>
  </si>
  <si>
    <t>AJUDANTE DE PEDREIRO COM ENCARGOS COMPLEMENTARES</t>
  </si>
  <si>
    <t>AJUDANTE ESPECIALIZADO COM ENCARGOS COMPLEMENTARES</t>
  </si>
  <si>
    <t>AUXILIAR DE ELETRICISTA COM ENCARGOS COMPLEMENTARES</t>
  </si>
  <si>
    <t>AUXILIAR DE ENCANADOR OU BOMBEIRO HIDRÁULICO COM ENCARGOS COMPLEMENTARES</t>
  </si>
  <si>
    <t>AUXILIAR DE SERRALHEIRO COM ENCARGOS COMPLEMENTARES</t>
  </si>
  <si>
    <t>AZULEJISTA OU LADRILHISTA COM ENCARGOS COMPLEMENTARES</t>
  </si>
  <si>
    <t>CARPINTEIRO DE FORMAS COM ENCARGOS COMPLEMENTARES</t>
  </si>
  <si>
    <t>ELETRICISTA COM ENCARGOS COMPLEMENTARES</t>
  </si>
  <si>
    <t>ENCANADOR OU BOMBEIRO HIDRÁULICO COM ENCARGOS COMPLEMENTARES</t>
  </si>
  <si>
    <t>GESSEIRO COM ENCARGOS COMPLEMENTARES</t>
  </si>
  <si>
    <t>IMPERMEABILIZADOR COM ENCARGOS COMPLEMENTARES</t>
  </si>
  <si>
    <t>MARMORISTA/GRANITEIRO COM ENCARGOS COMPLEMENTARES</t>
  </si>
  <si>
    <t>MONTADOR DE ESTRUTURA METÁLICA COM ENCARGOS COMPLEMENTARES</t>
  </si>
  <si>
    <t>PEDREIRO COM ENCARGOS COMPLEMENTARES</t>
  </si>
  <si>
    <t>PINTOR COM ENCARGOS COMPLEMENTARES</t>
  </si>
  <si>
    <t>SERRALHEIRO COM ENCARGOS COMPLEMENTARES</t>
  </si>
  <si>
    <t>SERVENTE COM ENCARGOS COMPLEMENTARES</t>
  </si>
  <si>
    <t>TELHADISTA COM ENCARGOS COMPLEMENTARES</t>
  </si>
  <si>
    <t>VIDRACEIRO COM ENCARGOS COMPLEMENTARES</t>
  </si>
  <si>
    <t>APLICAÇÃO MANUAL DE PINTURA COM TINTA TEXTURIZADA ACRÍLICA EM PANOS CEGOS DE FACHADA (SEM PRESENÇA DE VÃOS) DE EDIFÍCIOS DE MÚLTIPLOS PAVIMENTOS, UMA COR. AF_06/2014</t>
  </si>
  <si>
    <t>APLICAÇÃO DE FUNDO SELADOR ACRÍLICO EM PAREDES, UMA DEMÃO. AF_06/2014</t>
  </si>
  <si>
    <t>APLICAÇÃO MANUAL DE PINTURA COM TINTA LÁTEX ACRÍLICA EM TETO, DUAS DEMÃOS. AF_06/2014</t>
  </si>
  <si>
    <t>APLICAÇÃO MANUAL DE PINTURA COM TINTA LÁTEX ACRÍLICA EM PAREDES, DUAS DEMÃOS. AF_06/2014</t>
  </si>
  <si>
    <t>APLICAÇÃO E LIXAMENTO DE MASSA LÁTEX EM TETO, DUAS DEMÃOS. AF_06/2014</t>
  </si>
  <si>
    <t>ARGAMASSA TRAÇO 1:3 (EM VOLUME DE CIMENTO E AREIA MÉDIA ÚMIDA), PREPARO MECÂNICO COM BETONEIRA 400 L. AF_08/2019</t>
  </si>
  <si>
    <t>ARGAMASSA TRAÇO 1:3 (EM VOLUME DE CIMENTO E AREIA MÉDIA ÚMIDA), PREPARO MANUAL. AF_08/2019</t>
  </si>
  <si>
    <t>(COMPOSIÇÃO REPRESENTATIVA) DO SERVIÇO DE EMBOÇO/MASSA ÚNICA, APLICADO MANUALMENTE, TRAÇO 1:2:8, EM BETONEIRA DE 400L, PAREDES INTERNAS, COM EXECUÇÃO DE TALISCAS, EDIFICAÇÃO HABITACIONAL UNIFAMILIAR (CASAS) E EDIFICAÇÃO PÚBLICA PADRÃO. AF_12/2014</t>
  </si>
</sst>
</file>

<file path=xl/styles.xml><?xml version="1.0" encoding="utf-8"?>
<styleSheet xmlns="http://schemas.openxmlformats.org/spreadsheetml/2006/main">
  <numFmts count="6">
    <numFmt numFmtId="164" formatCode="d/m/yyyy"/>
    <numFmt numFmtId="165" formatCode="#,##0.00\ %"/>
    <numFmt numFmtId="166" formatCode="_-* #,##0.00_-;\-* #,##0.00_-;_-* \-??_-;_-@_-"/>
    <numFmt numFmtId="167" formatCode="#,##0.0000000"/>
    <numFmt numFmtId="168" formatCode="#,##0.00_ ;\-#,##0.00\ "/>
    <numFmt numFmtId="169" formatCode="#,##0.0000"/>
  </numFmts>
  <fonts count="41">
    <font>
      <sz val="10"/>
      <name val="Arial"/>
      <family val="2"/>
      <charset val="1"/>
    </font>
    <font>
      <sz val="11"/>
      <name val="Arial"/>
      <family val="1"/>
      <charset val="1"/>
    </font>
    <font>
      <sz val="10"/>
      <name val="Tahoma"/>
      <family val="2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b/>
      <sz val="10"/>
      <name val="Arial"/>
      <family val="1"/>
      <charset val="1"/>
    </font>
    <font>
      <b/>
      <sz val="8"/>
      <color indexed="55"/>
      <name val="Arial"/>
      <family val="1"/>
      <charset val="1"/>
    </font>
    <font>
      <sz val="8"/>
      <name val="Arial"/>
      <family val="1"/>
      <charset val="1"/>
    </font>
    <font>
      <b/>
      <sz val="8"/>
      <name val="Arial"/>
      <family val="1"/>
      <charset val="1"/>
    </font>
    <font>
      <sz val="10"/>
      <name val="Arial"/>
      <family val="1"/>
      <charset val="1"/>
    </font>
    <font>
      <b/>
      <sz val="11"/>
      <name val="Arial"/>
      <family val="2"/>
      <charset val="1"/>
    </font>
    <font>
      <sz val="8"/>
      <color indexed="55"/>
      <name val="Arial"/>
      <family val="1"/>
      <charset val="1"/>
    </font>
    <font>
      <sz val="8"/>
      <color indexed="55"/>
      <name val="Arial"/>
      <family val="2"/>
      <charset val="1"/>
    </font>
    <font>
      <b/>
      <sz val="8"/>
      <color indexed="55"/>
      <name val="Arial"/>
      <family val="2"/>
      <charset val="1"/>
    </font>
    <font>
      <b/>
      <sz val="10"/>
      <name val="Arial"/>
      <family val="2"/>
      <charset val="1"/>
    </font>
    <font>
      <b/>
      <sz val="11"/>
      <color indexed="55"/>
      <name val="Arial"/>
      <family val="2"/>
      <charset val="1"/>
    </font>
    <font>
      <b/>
      <i/>
      <sz val="8"/>
      <name val="Arial"/>
      <family val="1"/>
      <charset val="1"/>
    </font>
    <font>
      <b/>
      <i/>
      <sz val="8"/>
      <name val="Arial"/>
      <family val="2"/>
      <charset val="1"/>
    </font>
    <font>
      <sz val="10"/>
      <color indexed="52"/>
      <name val="Arial"/>
      <family val="2"/>
      <charset val="1"/>
    </font>
    <font>
      <sz val="10"/>
      <name val="Arial"/>
      <family val="2"/>
      <charset val="1"/>
    </font>
    <font>
      <sz val="8"/>
      <name val="Arial"/>
      <family val="2"/>
    </font>
    <font>
      <sz val="10"/>
      <name val="Arial"/>
      <family val="2"/>
    </font>
    <font>
      <sz val="4"/>
      <name val="Arial"/>
      <family val="2"/>
      <charset val="1"/>
    </font>
    <font>
      <b/>
      <sz val="8"/>
      <color indexed="45"/>
      <name val="Arial"/>
      <family val="2"/>
      <charset val="1"/>
    </font>
    <font>
      <b/>
      <u/>
      <sz val="8"/>
      <color indexed="45"/>
      <name val="Arial"/>
      <family val="2"/>
      <charset val="1"/>
    </font>
    <font>
      <b/>
      <sz val="8"/>
      <name val="Arial"/>
      <family val="2"/>
    </font>
    <font>
      <b/>
      <sz val="11"/>
      <name val="Arial"/>
      <family val="1"/>
    </font>
    <font>
      <b/>
      <sz val="10"/>
      <name val="Arial"/>
      <family val="1"/>
    </font>
    <font>
      <b/>
      <sz val="11"/>
      <name val="Arial"/>
      <family val="2"/>
    </font>
    <font>
      <sz val="10"/>
      <name val="Arial"/>
      <family val="1"/>
    </font>
    <font>
      <sz val="10"/>
      <name val="Calibri"/>
      <family val="2"/>
    </font>
    <font>
      <i/>
      <sz val="8"/>
      <color indexed="55"/>
      <name val="Arial"/>
      <family val="2"/>
    </font>
    <font>
      <sz val="8"/>
      <color indexed="55"/>
      <name val="Arial"/>
      <family val="2"/>
    </font>
    <font>
      <b/>
      <sz val="10"/>
      <name val="Arial"/>
      <family val="2"/>
    </font>
    <font>
      <sz val="11"/>
      <name val="Arial"/>
      <family val="2"/>
      <charset val="1"/>
    </font>
    <font>
      <sz val="11"/>
      <name val="Arial"/>
      <family val="2"/>
    </font>
    <font>
      <b/>
      <sz val="8"/>
      <color indexed="55"/>
      <name val="Arial"/>
      <family val="2"/>
    </font>
    <font>
      <sz val="8"/>
      <color indexed="55"/>
      <name val="Arial"/>
      <family val="1"/>
    </font>
    <font>
      <sz val="8"/>
      <name val="Arial"/>
      <family val="1"/>
    </font>
    <font>
      <sz val="8"/>
      <name val="Calibri"/>
      <family val="2"/>
    </font>
    <font>
      <b/>
      <u/>
      <sz val="8"/>
      <color indexed="45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21"/>
      </patternFill>
    </fill>
    <fill>
      <patternFill patternType="solid">
        <fgColor indexed="18"/>
      </patternFill>
    </fill>
    <fill>
      <patternFill patternType="solid">
        <fgColor indexed="18"/>
        <bgColor indexed="18"/>
      </patternFill>
    </fill>
    <fill>
      <patternFill patternType="solid">
        <fgColor indexed="37"/>
        <bgColor indexed="38"/>
      </patternFill>
    </fill>
    <fill>
      <patternFill patternType="solid">
        <fgColor indexed="39"/>
        <bgColor indexed="38"/>
      </patternFill>
    </fill>
    <fill>
      <patternFill patternType="solid">
        <fgColor indexed="26"/>
        <bgColor indexed="26"/>
      </patternFill>
    </fill>
    <fill>
      <patternFill patternType="solid">
        <fgColor indexed="36"/>
        <bgColor indexed="14"/>
      </patternFill>
    </fill>
    <fill>
      <patternFill patternType="solid">
        <fgColor indexed="14"/>
        <bgColor indexed="36"/>
      </patternFill>
    </fill>
    <fill>
      <patternFill patternType="solid">
        <fgColor indexed="33"/>
        <bgColor indexed="19"/>
      </patternFill>
    </fill>
    <fill>
      <patternFill patternType="solid">
        <fgColor indexed="34"/>
        <bgColor indexed="33"/>
      </patternFill>
    </fill>
    <fill>
      <patternFill patternType="solid">
        <fgColor indexed="19"/>
        <bgColor indexed="33"/>
      </patternFill>
    </fill>
    <fill>
      <patternFill patternType="solid">
        <fgColor indexed="39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indexed="39"/>
        <bgColor indexed="18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35"/>
        <bgColor indexed="38"/>
      </patternFill>
    </fill>
    <fill>
      <patternFill patternType="solid">
        <fgColor indexed="21"/>
        <bgColor indexed="18"/>
      </patternFill>
    </fill>
    <fill>
      <patternFill patternType="solid">
        <fgColor indexed="14"/>
        <bgColor indexed="14"/>
      </patternFill>
    </fill>
  </fills>
  <borders count="31">
    <border>
      <left/>
      <right/>
      <top/>
      <bottom/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/>
      <right/>
      <top style="thick">
        <color indexed="64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/>
      <diagonal/>
    </border>
  </borders>
  <cellStyleXfs count="11">
    <xf numFmtId="0" fontId="0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Border="0" applyProtection="0"/>
    <xf numFmtId="9" fontId="1" fillId="0" borderId="0" applyBorder="0" applyProtection="0"/>
    <xf numFmtId="166" fontId="1" fillId="0" borderId="0" applyBorder="0" applyProtection="0"/>
    <xf numFmtId="0" fontId="2" fillId="0" borderId="0"/>
  </cellStyleXfs>
  <cellXfs count="273">
    <xf numFmtId="0" fontId="0" fillId="0" borderId="0" xfId="0"/>
    <xf numFmtId="0" fontId="3" fillId="4" borderId="0" xfId="0" applyFont="1" applyFill="1" applyAlignment="1">
      <alignment horizontal="left" vertical="top" wrapText="1"/>
    </xf>
    <xf numFmtId="0" fontId="0" fillId="0" borderId="0" xfId="0" applyFont="1"/>
    <xf numFmtId="0" fontId="7" fillId="4" borderId="0" xfId="1" applyFont="1" applyFill="1" applyAlignment="1">
      <alignment horizontal="center" vertical="top" wrapText="1"/>
    </xf>
    <xf numFmtId="0" fontId="8" fillId="5" borderId="0" xfId="1" applyFont="1" applyFill="1" applyBorder="1" applyAlignment="1">
      <alignment horizontal="right" vertical="top" wrapText="1"/>
    </xf>
    <xf numFmtId="0" fontId="3" fillId="6" borderId="0" xfId="0" applyFont="1" applyFill="1" applyAlignment="1">
      <alignment horizontal="right" vertical="top" wrapText="1"/>
    </xf>
    <xf numFmtId="166" fontId="3" fillId="6" borderId="0" xfId="9" applyFont="1" applyFill="1" applyBorder="1" applyAlignment="1" applyProtection="1">
      <alignment vertical="top" wrapText="1"/>
    </xf>
    <xf numFmtId="166" fontId="3" fillId="6" borderId="0" xfId="9" applyFont="1" applyFill="1" applyBorder="1" applyAlignment="1" applyProtection="1">
      <alignment horizontal="center" vertical="top" wrapText="1"/>
    </xf>
    <xf numFmtId="0" fontId="5" fillId="4" borderId="0" xfId="1" applyFont="1" applyFill="1" applyAlignment="1">
      <alignment horizontal="center" vertical="top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7" borderId="0" xfId="0" applyFont="1" applyFill="1"/>
    <xf numFmtId="0" fontId="4" fillId="8" borderId="0" xfId="0" applyFont="1" applyFill="1"/>
    <xf numFmtId="0" fontId="7" fillId="0" borderId="0" xfId="0" applyFont="1"/>
    <xf numFmtId="0" fontId="7" fillId="0" borderId="0" xfId="0" applyFont="1" applyAlignment="1">
      <alignment horizontal="center"/>
    </xf>
    <xf numFmtId="0" fontId="7" fillId="9" borderId="0" xfId="0" applyFont="1" applyFill="1"/>
    <xf numFmtId="0" fontId="7" fillId="7" borderId="0" xfId="0" applyFont="1" applyFill="1"/>
    <xf numFmtId="0" fontId="7" fillId="10" borderId="0" xfId="0" applyFont="1" applyFill="1"/>
    <xf numFmtId="0" fontId="3" fillId="6" borderId="0" xfId="0" applyFont="1" applyFill="1"/>
    <xf numFmtId="0" fontId="11" fillId="0" borderId="2" xfId="2" applyFont="1" applyBorder="1" applyAlignment="1">
      <alignment horizontal="left" vertical="top" wrapText="1"/>
    </xf>
    <xf numFmtId="0" fontId="11" fillId="0" borderId="2" xfId="2" applyFont="1" applyBorder="1" applyAlignment="1">
      <alignment horizontal="center" vertical="top" wrapText="1"/>
    </xf>
    <xf numFmtId="0" fontId="7" fillId="11" borderId="0" xfId="0" applyFont="1" applyFill="1"/>
    <xf numFmtId="0" fontId="3" fillId="7" borderId="3" xfId="10" applyFont="1" applyFill="1" applyBorder="1" applyAlignment="1">
      <alignment horizontal="center" vertical="distributed" wrapText="1"/>
    </xf>
    <xf numFmtId="10" fontId="3" fillId="7" borderId="4" xfId="8" applyNumberFormat="1" applyFont="1" applyFill="1" applyBorder="1" applyAlignment="1" applyProtection="1">
      <alignment horizontal="center" vertical="distributed" wrapText="1"/>
    </xf>
    <xf numFmtId="0" fontId="3" fillId="12" borderId="3" xfId="10" applyFont="1" applyFill="1" applyBorder="1" applyAlignment="1">
      <alignment horizontal="center" vertical="distributed" wrapText="1"/>
    </xf>
    <xf numFmtId="10" fontId="3" fillId="12" borderId="4" xfId="8" applyNumberFormat="1" applyFont="1" applyFill="1" applyBorder="1" applyAlignment="1" applyProtection="1">
      <alignment horizontal="center" vertical="distributed" wrapText="1"/>
    </xf>
    <xf numFmtId="0" fontId="7" fillId="0" borderId="5" xfId="1" applyFont="1" applyBorder="1" applyAlignment="1">
      <alignment horizontal="center" vertical="top" wrapText="1"/>
    </xf>
    <xf numFmtId="0" fontId="7" fillId="0" borderId="3" xfId="1" applyFont="1" applyBorder="1" applyAlignment="1">
      <alignment vertical="top"/>
    </xf>
    <xf numFmtId="0" fontId="7" fillId="0" borderId="4" xfId="1" applyFont="1" applyBorder="1" applyAlignment="1">
      <alignment vertical="top"/>
    </xf>
    <xf numFmtId="10" fontId="7" fillId="0" borderId="5" xfId="8" applyNumberFormat="1" applyFont="1" applyBorder="1" applyAlignment="1" applyProtection="1">
      <alignment horizontal="center" vertical="top" wrapText="1"/>
    </xf>
    <xf numFmtId="0" fontId="7" fillId="0" borderId="5" xfId="1" applyFont="1" applyBorder="1" applyAlignment="1">
      <alignment horizontal="left" vertical="top" wrapText="1"/>
    </xf>
    <xf numFmtId="0" fontId="3" fillId="6" borderId="3" xfId="10" applyFont="1" applyFill="1" applyBorder="1" applyAlignment="1">
      <alignment horizontal="center" vertical="distributed" wrapText="1"/>
    </xf>
    <xf numFmtId="10" fontId="3" fillId="6" borderId="4" xfId="8" applyNumberFormat="1" applyFont="1" applyFill="1" applyBorder="1" applyAlignment="1" applyProtection="1">
      <alignment horizontal="center" vertical="distributed" wrapText="1"/>
    </xf>
    <xf numFmtId="0" fontId="4" fillId="0" borderId="5" xfId="1" applyFont="1" applyBorder="1" applyAlignment="1">
      <alignment horizontal="center" vertical="top" wrapText="1"/>
    </xf>
    <xf numFmtId="0" fontId="4" fillId="0" borderId="3" xfId="1" applyFont="1" applyBorder="1" applyAlignment="1">
      <alignment vertical="top"/>
    </xf>
    <xf numFmtId="0" fontId="4" fillId="0" borderId="4" xfId="1" applyFont="1" applyBorder="1" applyAlignment="1">
      <alignment vertical="top"/>
    </xf>
    <xf numFmtId="10" fontId="4" fillId="0" borderId="5" xfId="8" applyNumberFormat="1" applyFont="1" applyBorder="1" applyAlignment="1" applyProtection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3" xfId="1" applyFont="1" applyBorder="1" applyAlignment="1">
      <alignment vertical="top"/>
    </xf>
    <xf numFmtId="0" fontId="3" fillId="0" borderId="4" xfId="1" applyFont="1" applyBorder="1" applyAlignment="1">
      <alignment vertical="top"/>
    </xf>
    <xf numFmtId="10" fontId="3" fillId="0" borderId="5" xfId="8" applyNumberFormat="1" applyFont="1" applyBorder="1" applyAlignment="1" applyProtection="1">
      <alignment horizontal="center" vertical="top" wrapText="1"/>
    </xf>
    <xf numFmtId="0" fontId="3" fillId="4" borderId="6" xfId="0" applyFont="1" applyFill="1" applyBorder="1" applyAlignment="1">
      <alignment horizontal="center" wrapText="1"/>
    </xf>
    <xf numFmtId="10" fontId="16" fillId="7" borderId="7" xfId="8" applyNumberFormat="1" applyFont="1" applyFill="1" applyBorder="1" applyAlignment="1" applyProtection="1">
      <alignment horizontal="right" vertical="top" wrapText="1"/>
    </xf>
    <xf numFmtId="10" fontId="17" fillId="7" borderId="7" xfId="8" applyNumberFormat="1" applyFont="1" applyFill="1" applyBorder="1" applyAlignment="1" applyProtection="1">
      <alignment horizontal="right" vertical="top" wrapText="1"/>
    </xf>
    <xf numFmtId="166" fontId="8" fillId="7" borderId="8" xfId="9" applyFont="1" applyFill="1" applyBorder="1" applyAlignment="1" applyProtection="1">
      <alignment horizontal="right" vertical="top" wrapText="1"/>
    </xf>
    <xf numFmtId="166" fontId="3" fillId="7" borderId="8" xfId="9" applyFont="1" applyFill="1" applyBorder="1" applyAlignment="1" applyProtection="1">
      <alignment horizontal="right" vertical="top" wrapText="1"/>
    </xf>
    <xf numFmtId="0" fontId="18" fillId="0" borderId="0" xfId="0" applyFont="1"/>
    <xf numFmtId="10" fontId="3" fillId="4" borderId="0" xfId="8" applyNumberFormat="1" applyFont="1" applyFill="1" applyBorder="1" applyAlignment="1" applyProtection="1">
      <alignment horizontal="right" vertical="top" wrapText="1"/>
    </xf>
    <xf numFmtId="4" fontId="3" fillId="4" borderId="0" xfId="0" applyNumberFormat="1" applyFont="1" applyFill="1" applyAlignment="1">
      <alignment horizontal="right" vertical="top" wrapText="1"/>
    </xf>
    <xf numFmtId="166" fontId="3" fillId="4" borderId="0" xfId="9" applyFont="1" applyFill="1" applyBorder="1" applyAlignment="1" applyProtection="1">
      <alignment horizontal="right" vertical="top" wrapText="1"/>
    </xf>
    <xf numFmtId="0" fontId="3" fillId="12" borderId="5" xfId="0" applyFont="1" applyFill="1" applyBorder="1" applyAlignment="1">
      <alignment horizontal="right" vertical="top" wrapText="1"/>
    </xf>
    <xf numFmtId="166" fontId="3" fillId="12" borderId="5" xfId="9" applyFont="1" applyFill="1" applyBorder="1" applyAlignment="1" applyProtection="1">
      <alignment horizontal="right" vertical="top" wrapText="1"/>
    </xf>
    <xf numFmtId="0" fontId="0" fillId="13" borderId="0" xfId="0" applyFill="1"/>
    <xf numFmtId="0" fontId="0" fillId="14" borderId="0" xfId="0" applyFill="1"/>
    <xf numFmtId="0" fontId="5" fillId="6" borderId="5" xfId="1" applyFont="1" applyFill="1" applyBorder="1" applyAlignment="1">
      <alignment horizontal="center" vertical="top" wrapText="1"/>
    </xf>
    <xf numFmtId="0" fontId="5" fillId="15" borderId="5" xfId="1" applyFont="1" applyFill="1" applyBorder="1" applyAlignment="1">
      <alignment horizontal="center" vertical="center" wrapText="1"/>
    </xf>
    <xf numFmtId="0" fontId="22" fillId="0" borderId="9" xfId="6" applyFont="1" applyBorder="1"/>
    <xf numFmtId="0" fontId="22" fillId="0" borderId="10" xfId="6" applyFont="1" applyBorder="1"/>
    <xf numFmtId="0" fontId="3" fillId="7" borderId="11" xfId="6" applyFont="1" applyFill="1" applyBorder="1" applyAlignment="1">
      <alignment horizontal="center"/>
    </xf>
    <xf numFmtId="0" fontId="13" fillId="7" borderId="12" xfId="5" applyFont="1" applyFill="1" applyBorder="1" applyAlignment="1">
      <alignment vertical="distributed" wrapText="1"/>
    </xf>
    <xf numFmtId="0" fontId="4" fillId="0" borderId="13" xfId="6" applyFont="1" applyBorder="1" applyAlignment="1">
      <alignment horizontal="center"/>
    </xf>
    <xf numFmtId="0" fontId="4" fillId="0" borderId="14" xfId="6" applyFont="1" applyBorder="1" applyAlignment="1">
      <alignment horizontal="justify" vertical="distributed" wrapText="1"/>
    </xf>
    <xf numFmtId="0" fontId="3" fillId="7" borderId="13" xfId="6" applyFont="1" applyFill="1" applyBorder="1" applyAlignment="1">
      <alignment horizontal="center"/>
    </xf>
    <xf numFmtId="0" fontId="13" fillId="7" borderId="14" xfId="5" applyFont="1" applyFill="1" applyBorder="1" applyAlignment="1">
      <alignment vertical="distributed" wrapText="1"/>
    </xf>
    <xf numFmtId="0" fontId="3" fillId="7" borderId="13" xfId="1" applyFont="1" applyFill="1" applyBorder="1" applyAlignment="1">
      <alignment horizontal="center"/>
    </xf>
    <xf numFmtId="0" fontId="13" fillId="7" borderId="14" xfId="3" applyFont="1" applyFill="1" applyBorder="1" applyAlignment="1">
      <alignment vertical="distributed" wrapText="1"/>
    </xf>
    <xf numFmtId="0" fontId="4" fillId="0" borderId="13" xfId="1" applyFont="1" applyBorder="1" applyAlignment="1">
      <alignment horizontal="center"/>
    </xf>
    <xf numFmtId="0" fontId="4" fillId="0" borderId="14" xfId="1" applyFont="1" applyBorder="1" applyAlignment="1">
      <alignment horizontal="justify" vertical="distributed" wrapText="1"/>
    </xf>
    <xf numFmtId="0" fontId="4" fillId="0" borderId="15" xfId="1" applyFont="1" applyBorder="1" applyAlignment="1">
      <alignment horizontal="center"/>
    </xf>
    <xf numFmtId="0" fontId="4" fillId="0" borderId="16" xfId="1" applyFont="1" applyBorder="1" applyAlignment="1">
      <alignment horizontal="justify" vertical="distributed" wrapText="1"/>
    </xf>
    <xf numFmtId="0" fontId="6" fillId="7" borderId="5" xfId="1" applyFont="1" applyFill="1" applyBorder="1" applyAlignment="1">
      <alignment horizontal="left" vertical="center" wrapText="1"/>
    </xf>
    <xf numFmtId="0" fontId="20" fillId="0" borderId="9" xfId="4" applyFont="1" applyBorder="1" applyAlignment="1">
      <alignment horizontal="left" vertical="center"/>
    </xf>
    <xf numFmtId="0" fontId="20" fillId="0" borderId="17" xfId="4" applyFont="1" applyBorder="1" applyAlignment="1">
      <alignment horizontal="left" vertical="center"/>
    </xf>
    <xf numFmtId="0" fontId="25" fillId="0" borderId="18" xfId="0" applyFont="1" applyBorder="1" applyAlignment="1">
      <alignment horizontal="center" vertical="center"/>
    </xf>
    <xf numFmtId="17" fontId="20" fillId="0" borderId="9" xfId="4" applyNumberFormat="1" applyFont="1" applyBorder="1" applyAlignment="1">
      <alignment horizontal="left" vertical="center"/>
    </xf>
    <xf numFmtId="0" fontId="25" fillId="0" borderId="19" xfId="4" applyFont="1" applyBorder="1" applyAlignment="1">
      <alignment horizontal="center" vertical="center"/>
    </xf>
    <xf numFmtId="14" fontId="25" fillId="0" borderId="18" xfId="4" applyNumberFormat="1" applyFont="1" applyBorder="1" applyAlignment="1">
      <alignment horizontal="center" vertical="center"/>
    </xf>
    <xf numFmtId="14" fontId="25" fillId="0" borderId="19" xfId="4" applyNumberFormat="1" applyFont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top" wrapText="1"/>
    </xf>
    <xf numFmtId="0" fontId="27" fillId="13" borderId="5" xfId="0" applyFont="1" applyFill="1" applyBorder="1" applyAlignment="1">
      <alignment horizontal="center" vertical="top" wrapText="1"/>
    </xf>
    <xf numFmtId="0" fontId="27" fillId="0" borderId="0" xfId="0" applyFont="1" applyFill="1" applyBorder="1" applyAlignment="1">
      <alignment horizontal="center" vertical="top" wrapText="1"/>
    </xf>
    <xf numFmtId="0" fontId="21" fillId="0" borderId="0" xfId="0" applyFont="1"/>
    <xf numFmtId="0" fontId="29" fillId="3" borderId="0" xfId="0" applyFont="1" applyFill="1" applyBorder="1" applyAlignment="1">
      <alignment horizontal="center" vertical="top" wrapText="1"/>
    </xf>
    <xf numFmtId="0" fontId="29" fillId="0" borderId="0" xfId="0" applyFont="1"/>
    <xf numFmtId="0" fontId="29" fillId="0" borderId="0" xfId="0" applyFont="1" applyFill="1" applyBorder="1" applyAlignment="1">
      <alignment horizontal="center" vertical="top" wrapText="1"/>
    </xf>
    <xf numFmtId="0" fontId="30" fillId="0" borderId="0" xfId="0" applyFont="1" applyAlignment="1">
      <alignment vertical="center" wrapText="1"/>
    </xf>
    <xf numFmtId="0" fontId="33" fillId="6" borderId="5" xfId="1" applyFont="1" applyFill="1" applyBorder="1" applyAlignment="1">
      <alignment horizontal="center" vertical="top" wrapText="1"/>
    </xf>
    <xf numFmtId="0" fontId="21" fillId="5" borderId="0" xfId="0" applyFont="1" applyFill="1"/>
    <xf numFmtId="0" fontId="20" fillId="0" borderId="0" xfId="0" applyFont="1"/>
    <xf numFmtId="0" fontId="5" fillId="15" borderId="5" xfId="1" applyFont="1" applyFill="1" applyBorder="1" applyAlignment="1">
      <alignment horizontal="center" vertical="top" wrapText="1"/>
    </xf>
    <xf numFmtId="0" fontId="8" fillId="16" borderId="5" xfId="1" applyFont="1" applyFill="1" applyBorder="1" applyAlignment="1">
      <alignment horizontal="left" vertical="center" wrapText="1"/>
    </xf>
    <xf numFmtId="0" fontId="8" fillId="16" borderId="5" xfId="1" applyFont="1" applyFill="1" applyBorder="1" applyAlignment="1">
      <alignment horizontal="center" vertical="center" wrapText="1"/>
    </xf>
    <xf numFmtId="3" fontId="8" fillId="16" borderId="5" xfId="1" applyNumberFormat="1" applyFont="1" applyFill="1" applyBorder="1" applyAlignment="1">
      <alignment horizontal="right" vertical="center" wrapText="1"/>
    </xf>
    <xf numFmtId="4" fontId="8" fillId="16" borderId="5" xfId="1" applyNumberFormat="1" applyFont="1" applyFill="1" applyBorder="1" applyAlignment="1">
      <alignment horizontal="right" vertical="center" wrapText="1"/>
    </xf>
    <xf numFmtId="0" fontId="6" fillId="17" borderId="5" xfId="1" applyFont="1" applyFill="1" applyBorder="1" applyAlignment="1">
      <alignment horizontal="left" vertical="center" wrapText="1"/>
    </xf>
    <xf numFmtId="0" fontId="6" fillId="17" borderId="5" xfId="1" applyFont="1" applyFill="1" applyBorder="1" applyAlignment="1">
      <alignment horizontal="center" vertical="center" wrapText="1"/>
    </xf>
    <xf numFmtId="3" fontId="6" fillId="17" borderId="5" xfId="1" applyNumberFormat="1" applyFont="1" applyFill="1" applyBorder="1" applyAlignment="1">
      <alignment horizontal="right" vertical="center" wrapText="1"/>
    </xf>
    <xf numFmtId="4" fontId="6" fillId="17" borderId="5" xfId="1" applyNumberFormat="1" applyFont="1" applyFill="1" applyBorder="1" applyAlignment="1">
      <alignment horizontal="right" vertical="center" wrapText="1"/>
    </xf>
    <xf numFmtId="0" fontId="11" fillId="0" borderId="5" xfId="1" applyFont="1" applyBorder="1" applyAlignment="1">
      <alignment horizontal="left" vertical="center" wrapText="1"/>
    </xf>
    <xf numFmtId="0" fontId="11" fillId="0" borderId="5" xfId="1" applyFont="1" applyBorder="1" applyAlignment="1">
      <alignment horizontal="center" vertical="center" wrapText="1"/>
    </xf>
    <xf numFmtId="3" fontId="11" fillId="0" borderId="5" xfId="1" applyNumberFormat="1" applyFont="1" applyBorder="1" applyAlignment="1">
      <alignment horizontal="right" vertical="center" wrapText="1"/>
    </xf>
    <xf numFmtId="4" fontId="11" fillId="0" borderId="5" xfId="1" applyNumberFormat="1" applyFont="1" applyBorder="1" applyAlignment="1">
      <alignment horizontal="right" vertical="center" wrapText="1"/>
    </xf>
    <xf numFmtId="4" fontId="11" fillId="4" borderId="5" xfId="1" applyNumberFormat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9" fontId="25" fillId="6" borderId="1" xfId="8" applyFont="1" applyFill="1" applyBorder="1" applyAlignment="1" applyProtection="1">
      <alignment horizontal="center" vertical="center" wrapText="1"/>
    </xf>
    <xf numFmtId="0" fontId="25" fillId="6" borderId="0" xfId="0" applyFont="1" applyFill="1" applyAlignment="1">
      <alignment horizontal="right" vertical="center" wrapText="1"/>
    </xf>
    <xf numFmtId="0" fontId="25" fillId="6" borderId="0" xfId="0" applyFont="1" applyFill="1" applyAlignment="1">
      <alignment horizontal="right" vertical="center"/>
    </xf>
    <xf numFmtId="166" fontId="25" fillId="6" borderId="0" xfId="9" applyFont="1" applyFill="1" applyBorder="1" applyAlignment="1" applyProtection="1">
      <alignment vertical="center" wrapText="1"/>
    </xf>
    <xf numFmtId="165" fontId="6" fillId="7" borderId="5" xfId="1" applyNumberFormat="1" applyFont="1" applyFill="1" applyBorder="1" applyAlignment="1">
      <alignment horizontal="right" vertical="center" wrapText="1"/>
    </xf>
    <xf numFmtId="4" fontId="6" fillId="7" borderId="5" xfId="1" applyNumberFormat="1" applyFont="1" applyFill="1" applyBorder="1" applyAlignment="1">
      <alignment horizontal="right" vertical="center" wrapText="1"/>
    </xf>
    <xf numFmtId="0" fontId="12" fillId="0" borderId="9" xfId="4" applyFont="1" applyBorder="1" applyAlignment="1">
      <alignment horizontal="left" vertical="top"/>
    </xf>
    <xf numFmtId="0" fontId="12" fillId="0" borderId="17" xfId="4" applyFont="1" applyBorder="1" applyAlignment="1">
      <alignment horizontal="left" vertical="top"/>
    </xf>
    <xf numFmtId="0" fontId="13" fillId="0" borderId="19" xfId="4" applyFont="1" applyBorder="1" applyAlignment="1">
      <alignment horizontal="center" vertical="top"/>
    </xf>
    <xf numFmtId="164" fontId="13" fillId="0" borderId="18" xfId="0" applyNumberFormat="1" applyFont="1" applyBorder="1" applyAlignment="1">
      <alignment horizontal="center" vertical="top"/>
    </xf>
    <xf numFmtId="17" fontId="12" fillId="0" borderId="9" xfId="4" applyNumberFormat="1" applyFont="1" applyBorder="1" applyAlignment="1">
      <alignment horizontal="left" vertical="top"/>
    </xf>
    <xf numFmtId="164" fontId="13" fillId="0" borderId="19" xfId="4" applyNumberFormat="1" applyFont="1" applyBorder="1" applyAlignment="1">
      <alignment horizontal="center" vertical="top"/>
    </xf>
    <xf numFmtId="0" fontId="12" fillId="0" borderId="10" xfId="4" applyFont="1" applyBorder="1" applyAlignment="1">
      <alignment horizontal="center" vertical="top"/>
    </xf>
    <xf numFmtId="0" fontId="13" fillId="0" borderId="17" xfId="0" applyFont="1" applyBorder="1" applyAlignment="1">
      <alignment horizontal="justify" vertical="top"/>
    </xf>
    <xf numFmtId="0" fontId="13" fillId="0" borderId="18" xfId="0" applyFont="1" applyBorder="1" applyAlignment="1">
      <alignment horizontal="center" vertical="top"/>
    </xf>
    <xf numFmtId="0" fontId="13" fillId="0" borderId="18" xfId="0" applyFont="1" applyBorder="1" applyAlignment="1">
      <alignment horizontal="justify" vertical="top"/>
    </xf>
    <xf numFmtId="0" fontId="4" fillId="0" borderId="24" xfId="3" applyFont="1" applyBorder="1" applyAlignment="1">
      <alignment horizontal="left" vertical="top"/>
    </xf>
    <xf numFmtId="0" fontId="12" fillId="0" borderId="25" xfId="4" applyFont="1" applyBorder="1" applyAlignment="1">
      <alignment horizontal="left" vertical="top"/>
    </xf>
    <xf numFmtId="0" fontId="4" fillId="0" borderId="9" xfId="3" applyFont="1" applyBorder="1" applyAlignment="1">
      <alignment horizontal="left" vertical="top"/>
    </xf>
    <xf numFmtId="0" fontId="12" fillId="0" borderId="10" xfId="4" applyFont="1" applyBorder="1" applyAlignment="1">
      <alignment horizontal="justify" vertical="top"/>
    </xf>
    <xf numFmtId="0" fontId="34" fillId="0" borderId="0" xfId="0" applyFont="1"/>
    <xf numFmtId="0" fontId="35" fillId="0" borderId="0" xfId="0" applyFont="1"/>
    <xf numFmtId="4" fontId="4" fillId="0" borderId="10" xfId="0" applyNumberFormat="1" applyFont="1" applyBorder="1" applyAlignment="1">
      <alignment vertical="top"/>
    </xf>
    <xf numFmtId="0" fontId="12" fillId="0" borderId="10" xfId="4" applyFont="1" applyBorder="1" applyAlignment="1">
      <alignment horizontal="left" vertical="top"/>
    </xf>
    <xf numFmtId="0" fontId="32" fillId="0" borderId="9" xfId="4" applyFont="1" applyBorder="1" applyAlignment="1">
      <alignment horizontal="left" vertical="top"/>
    </xf>
    <xf numFmtId="0" fontId="32" fillId="0" borderId="10" xfId="4" applyFont="1" applyBorder="1" applyAlignment="1">
      <alignment horizontal="center" vertical="top"/>
    </xf>
    <xf numFmtId="0" fontId="32" fillId="0" borderId="10" xfId="4" applyFont="1" applyBorder="1" applyAlignment="1">
      <alignment horizontal="left" vertical="top"/>
    </xf>
    <xf numFmtId="0" fontId="36" fillId="0" borderId="18" xfId="0" applyFont="1" applyBorder="1" applyAlignment="1">
      <alignment horizontal="center" vertical="top"/>
    </xf>
    <xf numFmtId="17" fontId="32" fillId="0" borderId="9" xfId="4" applyNumberFormat="1" applyFont="1" applyBorder="1" applyAlignment="1">
      <alignment horizontal="left" vertical="top"/>
    </xf>
    <xf numFmtId="17" fontId="32" fillId="0" borderId="10" xfId="4" applyNumberFormat="1" applyFont="1" applyBorder="1" applyAlignment="1">
      <alignment horizontal="center" vertical="top"/>
    </xf>
    <xf numFmtId="17" fontId="32" fillId="0" borderId="9" xfId="4" applyNumberFormat="1" applyFont="1" applyBorder="1" applyAlignment="1">
      <alignment horizontal="center" vertical="top"/>
    </xf>
    <xf numFmtId="0" fontId="20" fillId="0" borderId="24" xfId="3" applyFont="1" applyBorder="1" applyAlignment="1">
      <alignment horizontal="left" vertical="top"/>
    </xf>
    <xf numFmtId="0" fontId="32" fillId="0" borderId="25" xfId="4" applyFont="1" applyBorder="1" applyAlignment="1">
      <alignment horizontal="left" vertical="top"/>
    </xf>
    <xf numFmtId="0" fontId="19" fillId="0" borderId="0" xfId="0" applyFont="1"/>
    <xf numFmtId="0" fontId="3" fillId="18" borderId="5" xfId="2" applyFont="1" applyFill="1" applyBorder="1" applyAlignment="1">
      <alignment horizontal="left" vertical="center" wrapText="1"/>
    </xf>
    <xf numFmtId="0" fontId="13" fillId="18" borderId="5" xfId="2" applyFont="1" applyFill="1" applyBorder="1" applyAlignment="1">
      <alignment horizontal="center" vertical="center" wrapText="1"/>
    </xf>
    <xf numFmtId="167" fontId="13" fillId="18" borderId="5" xfId="2" applyNumberFormat="1" applyFont="1" applyFill="1" applyBorder="1" applyAlignment="1">
      <alignment horizontal="right" vertical="center" wrapText="1"/>
    </xf>
    <xf numFmtId="4" fontId="13" fillId="18" borderId="5" xfId="2" applyNumberFormat="1" applyFont="1" applyFill="1" applyBorder="1" applyAlignment="1">
      <alignment horizontal="right" vertical="center" wrapText="1"/>
    </xf>
    <xf numFmtId="0" fontId="13" fillId="18" borderId="5" xfId="2" applyFont="1" applyFill="1" applyBorder="1" applyAlignment="1">
      <alignment horizontal="justify" vertical="center" wrapText="1"/>
    </xf>
    <xf numFmtId="0" fontId="7" fillId="0" borderId="5" xfId="2" applyFont="1" applyBorder="1" applyAlignment="1">
      <alignment horizontal="left" vertical="center" wrapText="1"/>
    </xf>
    <xf numFmtId="0" fontId="7" fillId="0" borderId="5" xfId="2" applyFont="1" applyBorder="1" applyAlignment="1">
      <alignment horizontal="center" vertical="center" wrapText="1"/>
    </xf>
    <xf numFmtId="169" fontId="7" fillId="0" borderId="5" xfId="2" applyNumberFormat="1" applyFont="1" applyBorder="1" applyAlignment="1">
      <alignment horizontal="right" vertical="center" wrapText="1"/>
    </xf>
    <xf numFmtId="4" fontId="7" fillId="0" borderId="5" xfId="2" applyNumberFormat="1" applyFont="1" applyBorder="1" applyAlignment="1">
      <alignment horizontal="right" vertical="center" wrapText="1"/>
    </xf>
    <xf numFmtId="0" fontId="7" fillId="0" borderId="5" xfId="2" applyFont="1" applyBorder="1" applyAlignment="1">
      <alignment horizontal="justify" vertical="center" wrapText="1"/>
    </xf>
    <xf numFmtId="0" fontId="33" fillId="13" borderId="5" xfId="0" applyFont="1" applyFill="1" applyBorder="1" applyAlignment="1">
      <alignment horizontal="center" vertical="top" wrapText="1"/>
    </xf>
    <xf numFmtId="0" fontId="37" fillId="0" borderId="5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justify" vertical="center" wrapText="1"/>
    </xf>
    <xf numFmtId="4" fontId="37" fillId="0" borderId="5" xfId="0" applyNumberFormat="1" applyFont="1" applyBorder="1" applyAlignment="1">
      <alignment horizontal="right" vertical="center" wrapText="1"/>
    </xf>
    <xf numFmtId="17" fontId="12" fillId="0" borderId="10" xfId="4" applyNumberFormat="1" applyFont="1" applyBorder="1" applyAlignment="1">
      <alignment horizontal="left" vertical="top"/>
    </xf>
    <xf numFmtId="0" fontId="38" fillId="3" borderId="5" xfId="0" applyFont="1" applyFill="1" applyBorder="1" applyAlignment="1">
      <alignment horizontal="center" vertical="top" wrapText="1"/>
    </xf>
    <xf numFmtId="0" fontId="37" fillId="3" borderId="5" xfId="0" applyFont="1" applyFill="1" applyBorder="1" applyAlignment="1">
      <alignment horizontal="center" vertical="top" wrapText="1"/>
    </xf>
    <xf numFmtId="0" fontId="32" fillId="0" borderId="9" xfId="4" applyFont="1" applyBorder="1" applyAlignment="1">
      <alignment vertical="top"/>
    </xf>
    <xf numFmtId="0" fontId="32" fillId="0" borderId="17" xfId="0" applyFont="1" applyBorder="1" applyAlignment="1">
      <alignment horizontal="justify" vertical="top" wrapText="1"/>
    </xf>
    <xf numFmtId="0" fontId="12" fillId="0" borderId="17" xfId="0" applyFont="1" applyBorder="1" applyAlignment="1">
      <alignment horizontal="justify" vertical="top" wrapText="1"/>
    </xf>
    <xf numFmtId="0" fontId="12" fillId="0" borderId="18" xfId="0" applyFont="1" applyBorder="1" applyAlignment="1">
      <alignment horizontal="justify" vertical="top"/>
    </xf>
    <xf numFmtId="0" fontId="32" fillId="0" borderId="18" xfId="0" applyFont="1" applyBorder="1" applyAlignment="1">
      <alignment horizontal="justify" vertical="top"/>
    </xf>
    <xf numFmtId="0" fontId="20" fillId="0" borderId="9" xfId="4" applyFont="1" applyBorder="1" applyAlignment="1">
      <alignment horizontal="left" vertical="top"/>
    </xf>
    <xf numFmtId="0" fontId="20" fillId="0" borderId="17" xfId="4" applyFont="1" applyBorder="1" applyAlignment="1">
      <alignment horizontal="left" vertical="top"/>
    </xf>
    <xf numFmtId="0" fontId="25" fillId="0" borderId="19" xfId="4" applyFont="1" applyBorder="1" applyAlignment="1">
      <alignment horizontal="center" vertical="top"/>
    </xf>
    <xf numFmtId="0" fontId="25" fillId="0" borderId="18" xfId="0" applyFont="1" applyBorder="1" applyAlignment="1">
      <alignment horizontal="center" vertical="top"/>
    </xf>
    <xf numFmtId="17" fontId="20" fillId="0" borderId="24" xfId="4" applyNumberFormat="1" applyFont="1" applyBorder="1" applyAlignment="1">
      <alignment horizontal="left" vertical="top"/>
    </xf>
    <xf numFmtId="0" fontId="20" fillId="0" borderId="26" xfId="4" applyFont="1" applyBorder="1" applyAlignment="1">
      <alignment horizontal="left" vertical="top"/>
    </xf>
    <xf numFmtId="14" fontId="25" fillId="0" borderId="18" xfId="4" applyNumberFormat="1" applyFont="1" applyBorder="1" applyAlignment="1">
      <alignment horizontal="center" vertical="top"/>
    </xf>
    <xf numFmtId="0" fontId="20" fillId="0" borderId="18" xfId="0" applyFont="1" applyBorder="1" applyAlignment="1">
      <alignment horizontal="justify" vertical="center"/>
    </xf>
    <xf numFmtId="0" fontId="20" fillId="0" borderId="27" xfId="4" applyFont="1" applyBorder="1" applyAlignment="1">
      <alignment horizontal="left" vertical="top"/>
    </xf>
    <xf numFmtId="0" fontId="20" fillId="0" borderId="17" xfId="0" applyFont="1" applyBorder="1" applyAlignment="1">
      <alignment horizontal="justify" vertical="top" wrapText="1"/>
    </xf>
    <xf numFmtId="0" fontId="20" fillId="0" borderId="18" xfId="0" applyFont="1" applyBorder="1" applyAlignment="1">
      <alignment horizontal="justify" vertical="top"/>
    </xf>
    <xf numFmtId="17" fontId="20" fillId="0" borderId="9" xfId="4" applyNumberFormat="1" applyFont="1" applyBorder="1" applyAlignment="1">
      <alignment horizontal="left" vertical="top"/>
    </xf>
    <xf numFmtId="0" fontId="38" fillId="3" borderId="5" xfId="0" applyFont="1" applyFill="1" applyBorder="1" applyAlignment="1">
      <alignment horizontal="justify" vertical="top" wrapText="1"/>
    </xf>
    <xf numFmtId="0" fontId="39" fillId="0" borderId="5" xfId="0" applyFont="1" applyBorder="1" applyAlignment="1">
      <alignment horizontal="center" vertical="top"/>
    </xf>
    <xf numFmtId="0" fontId="39" fillId="0" borderId="5" xfId="0" applyFont="1" applyBorder="1" applyAlignment="1">
      <alignment horizontal="center" vertical="top" wrapText="1"/>
    </xf>
    <xf numFmtId="0" fontId="20" fillId="0" borderId="17" xfId="0" applyFont="1" applyBorder="1" applyAlignment="1">
      <alignment horizontal="justify" vertical="center"/>
    </xf>
    <xf numFmtId="10" fontId="16" fillId="19" borderId="7" xfId="8" applyNumberFormat="1" applyFont="1" applyFill="1" applyBorder="1" applyAlignment="1" applyProtection="1">
      <alignment horizontal="right" vertical="top" wrapText="1"/>
    </xf>
    <xf numFmtId="10" fontId="6" fillId="2" borderId="7" xfId="1" applyNumberFormat="1" applyFont="1" applyFill="1" applyBorder="1" applyAlignment="1">
      <alignment vertical="center" wrapText="1"/>
    </xf>
    <xf numFmtId="4" fontId="6" fillId="2" borderId="8" xfId="1" applyNumberFormat="1" applyFont="1" applyFill="1" applyBorder="1" applyAlignment="1">
      <alignment horizontal="right" vertical="center" wrapText="1"/>
    </xf>
    <xf numFmtId="166" fontId="8" fillId="19" borderId="8" xfId="9" applyFont="1" applyFill="1" applyBorder="1" applyAlignment="1" applyProtection="1">
      <alignment horizontal="right" vertical="top" wrapText="1"/>
    </xf>
    <xf numFmtId="10" fontId="17" fillId="19" borderId="7" xfId="8" applyNumberFormat="1" applyFont="1" applyFill="1" applyBorder="1" applyAlignment="1" applyProtection="1">
      <alignment horizontal="right" vertical="top" wrapText="1"/>
    </xf>
    <xf numFmtId="166" fontId="3" fillId="19" borderId="8" xfId="9" applyFont="1" applyFill="1" applyBorder="1" applyAlignment="1" applyProtection="1">
      <alignment horizontal="right" vertical="top" wrapText="1"/>
    </xf>
    <xf numFmtId="10" fontId="16" fillId="4" borderId="7" xfId="8" applyNumberFormat="1" applyFont="1" applyFill="1" applyBorder="1" applyAlignment="1" applyProtection="1">
      <alignment horizontal="right" vertical="top" wrapText="1"/>
    </xf>
    <xf numFmtId="10" fontId="17" fillId="4" borderId="7" xfId="8" applyNumberFormat="1" applyFont="1" applyFill="1" applyBorder="1" applyAlignment="1" applyProtection="1">
      <alignment horizontal="right" vertical="top" wrapText="1"/>
    </xf>
    <xf numFmtId="166" fontId="8" fillId="4" borderId="8" xfId="9" applyFont="1" applyFill="1" applyBorder="1" applyAlignment="1" applyProtection="1">
      <alignment horizontal="right" vertical="top" wrapText="1"/>
    </xf>
    <xf numFmtId="166" fontId="3" fillId="4" borderId="8" xfId="9" applyFont="1" applyFill="1" applyBorder="1" applyAlignment="1" applyProtection="1">
      <alignment horizontal="right" vertical="top" wrapText="1"/>
    </xf>
    <xf numFmtId="0" fontId="20" fillId="0" borderId="14" xfId="6" applyFont="1" applyBorder="1" applyAlignment="1">
      <alignment horizontal="justify" vertical="distributed" wrapText="1"/>
    </xf>
    <xf numFmtId="10" fontId="31" fillId="0" borderId="7" xfId="7" applyNumberFormat="1" applyFont="1" applyBorder="1" applyAlignment="1">
      <alignment horizontal="right" vertical="center" wrapText="1"/>
    </xf>
    <xf numFmtId="166" fontId="32" fillId="0" borderId="8" xfId="9" applyFont="1" applyBorder="1" applyAlignment="1">
      <alignment horizontal="right" vertical="center" wrapText="1"/>
    </xf>
    <xf numFmtId="0" fontId="14" fillId="15" borderId="5" xfId="0" applyFont="1" applyFill="1" applyBorder="1" applyAlignment="1">
      <alignment horizontal="center" vertical="center" wrapText="1"/>
    </xf>
    <xf numFmtId="0" fontId="14" fillId="15" borderId="5" xfId="0" applyFont="1" applyFill="1" applyBorder="1" applyAlignment="1">
      <alignment horizontal="center" vertical="top" wrapText="1"/>
    </xf>
    <xf numFmtId="0" fontId="14" fillId="20" borderId="29" xfId="6" applyFont="1" applyFill="1" applyBorder="1" applyAlignment="1">
      <alignment horizontal="center"/>
    </xf>
    <xf numFmtId="0" fontId="9" fillId="4" borderId="0" xfId="1" applyFont="1" applyFill="1" applyBorder="1" applyAlignment="1">
      <alignment horizontal="center" vertical="top" wrapText="1"/>
    </xf>
    <xf numFmtId="0" fontId="28" fillId="4" borderId="6" xfId="0" applyFont="1" applyFill="1" applyBorder="1" applyAlignment="1">
      <alignment horizontal="center" wrapText="1"/>
    </xf>
    <xf numFmtId="0" fontId="4" fillId="0" borderId="29" xfId="0" applyFont="1" applyBorder="1" applyAlignment="1">
      <alignment horizontal="center" vertical="top"/>
    </xf>
    <xf numFmtId="17" fontId="12" fillId="0" borderId="17" xfId="4" applyNumberFormat="1" applyFont="1" applyBorder="1" applyAlignment="1">
      <alignment horizontal="justify" vertical="top"/>
    </xf>
    <xf numFmtId="0" fontId="13" fillId="0" borderId="9" xfId="3" applyFont="1" applyBorder="1" applyAlignment="1">
      <alignment horizontal="center" vertical="top"/>
    </xf>
    <xf numFmtId="0" fontId="13" fillId="0" borderId="10" xfId="3" applyFont="1" applyBorder="1" applyAlignment="1">
      <alignment horizontal="center" vertical="top"/>
    </xf>
    <xf numFmtId="0" fontId="13" fillId="0" borderId="19" xfId="4" applyFont="1" applyBorder="1" applyAlignment="1">
      <alignment horizontal="center" vertical="top"/>
    </xf>
    <xf numFmtId="0" fontId="13" fillId="0" borderId="23" xfId="4" applyFont="1" applyBorder="1" applyAlignment="1">
      <alignment horizontal="center" vertical="top"/>
    </xf>
    <xf numFmtId="164" fontId="13" fillId="0" borderId="19" xfId="3" applyNumberFormat="1" applyFont="1" applyBorder="1" applyAlignment="1">
      <alignment horizontal="center" vertical="top"/>
    </xf>
    <xf numFmtId="164" fontId="13" fillId="0" borderId="23" xfId="3" applyNumberFormat="1" applyFont="1" applyBorder="1" applyAlignment="1">
      <alignment horizontal="center" vertical="top"/>
    </xf>
    <xf numFmtId="0" fontId="13" fillId="0" borderId="24" xfId="3" applyFont="1" applyBorder="1" applyAlignment="1">
      <alignment horizontal="center" vertical="top"/>
    </xf>
    <xf numFmtId="0" fontId="13" fillId="0" borderId="25" xfId="3" applyFont="1" applyBorder="1" applyAlignment="1">
      <alignment horizontal="center" vertical="top"/>
    </xf>
    <xf numFmtId="168" fontId="25" fillId="6" borderId="0" xfId="9" applyNumberFormat="1" applyFont="1" applyFill="1" applyBorder="1" applyAlignment="1" applyProtection="1">
      <alignment vertical="center" wrapText="1"/>
    </xf>
    <xf numFmtId="0" fontId="25" fillId="6" borderId="1" xfId="0" applyFont="1" applyFill="1" applyBorder="1" applyAlignment="1">
      <alignment horizontal="center" vertical="center" wrapText="1"/>
    </xf>
    <xf numFmtId="9" fontId="25" fillId="6" borderId="1" xfId="8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3" fillId="0" borderId="19" xfId="3" applyFont="1" applyBorder="1" applyAlignment="1">
      <alignment horizontal="center" vertical="top"/>
    </xf>
    <xf numFmtId="0" fontId="13" fillId="0" borderId="23" xfId="3" applyFont="1" applyBorder="1" applyAlignment="1">
      <alignment horizontal="center" vertical="top"/>
    </xf>
    <xf numFmtId="0" fontId="13" fillId="0" borderId="18" xfId="4" applyFont="1" applyBorder="1" applyAlignment="1">
      <alignment horizontal="center" vertical="top"/>
    </xf>
    <xf numFmtId="0" fontId="36" fillId="0" borderId="9" xfId="3" applyFont="1" applyBorder="1" applyAlignment="1">
      <alignment horizontal="center" vertical="top"/>
    </xf>
    <xf numFmtId="0" fontId="36" fillId="0" borderId="10" xfId="3" applyFont="1" applyBorder="1" applyAlignment="1">
      <alignment horizontal="center" vertical="top"/>
    </xf>
    <xf numFmtId="164" fontId="36" fillId="0" borderId="19" xfId="4" applyNumberFormat="1" applyFont="1" applyBorder="1" applyAlignment="1">
      <alignment horizontal="center" vertical="top"/>
    </xf>
    <xf numFmtId="164" fontId="36" fillId="0" borderId="23" xfId="4" applyNumberFormat="1" applyFont="1" applyBorder="1" applyAlignment="1">
      <alignment horizontal="center" vertical="top"/>
    </xf>
    <xf numFmtId="0" fontId="36" fillId="0" borderId="24" xfId="3" applyFont="1" applyBorder="1" applyAlignment="1">
      <alignment horizontal="center" vertical="top"/>
    </xf>
    <xf numFmtId="0" fontId="36" fillId="0" borderId="25" xfId="3" applyFont="1" applyBorder="1" applyAlignment="1">
      <alignment horizontal="center" vertical="top"/>
    </xf>
    <xf numFmtId="0" fontId="36" fillId="0" borderId="19" xfId="4" applyFont="1" applyBorder="1" applyAlignment="1">
      <alignment horizontal="center" vertical="top"/>
    </xf>
    <xf numFmtId="0" fontId="36" fillId="0" borderId="23" xfId="4" applyFont="1" applyBorder="1" applyAlignment="1">
      <alignment horizontal="center" vertical="top"/>
    </xf>
    <xf numFmtId="0" fontId="36" fillId="0" borderId="19" xfId="3" applyFont="1" applyBorder="1" applyAlignment="1">
      <alignment horizontal="center" vertical="top"/>
    </xf>
    <xf numFmtId="0" fontId="36" fillId="0" borderId="23" xfId="3" applyFont="1" applyBorder="1" applyAlignment="1">
      <alignment horizontal="center" vertical="top"/>
    </xf>
    <xf numFmtId="0" fontId="10" fillId="0" borderId="28" xfId="0" applyFont="1" applyBorder="1" applyAlignment="1">
      <alignment horizontal="center" wrapText="1"/>
    </xf>
    <xf numFmtId="164" fontId="13" fillId="0" borderId="19" xfId="4" applyNumberFormat="1" applyFont="1" applyBorder="1" applyAlignment="1">
      <alignment horizontal="center" vertical="top"/>
    </xf>
    <xf numFmtId="164" fontId="13" fillId="0" borderId="23" xfId="4" applyNumberFormat="1" applyFont="1" applyBorder="1" applyAlignment="1">
      <alignment horizontal="center" vertical="top"/>
    </xf>
    <xf numFmtId="0" fontId="20" fillId="0" borderId="9" xfId="0" applyFont="1" applyBorder="1" applyAlignment="1">
      <alignment horizontal="left" vertical="top"/>
    </xf>
    <xf numFmtId="0" fontId="20" fillId="0" borderId="21" xfId="0" applyFont="1" applyBorder="1" applyAlignment="1">
      <alignment horizontal="left" vertical="top"/>
    </xf>
    <xf numFmtId="0" fontId="20" fillId="0" borderId="10" xfId="0" applyFont="1" applyBorder="1" applyAlignment="1">
      <alignment horizontal="left" vertical="top"/>
    </xf>
    <xf numFmtId="0" fontId="25" fillId="0" borderId="19" xfId="0" applyFont="1" applyBorder="1" applyAlignment="1">
      <alignment horizontal="center" vertical="top"/>
    </xf>
    <xf numFmtId="0" fontId="25" fillId="0" borderId="22" xfId="0" applyFont="1" applyBorder="1" applyAlignment="1">
      <alignment horizontal="center" vertical="top"/>
    </xf>
    <xf numFmtId="0" fontId="25" fillId="0" borderId="23" xfId="0" applyFont="1" applyBorder="1" applyAlignment="1">
      <alignment horizontal="center" vertical="top"/>
    </xf>
    <xf numFmtId="0" fontId="20" fillId="0" borderId="9" xfId="0" applyFont="1" applyBorder="1" applyAlignment="1">
      <alignment horizontal="justify" vertical="top"/>
    </xf>
    <xf numFmtId="0" fontId="20" fillId="0" borderId="21" xfId="0" applyFont="1" applyBorder="1" applyAlignment="1">
      <alignment horizontal="justify" vertical="top"/>
    </xf>
    <xf numFmtId="0" fontId="20" fillId="0" borderId="10" xfId="0" applyFont="1" applyBorder="1" applyAlignment="1">
      <alignment horizontal="justify" vertical="top"/>
    </xf>
    <xf numFmtId="0" fontId="20" fillId="0" borderId="19" xfId="0" applyFont="1" applyBorder="1" applyAlignment="1">
      <alignment horizontal="justify" vertical="top"/>
    </xf>
    <xf numFmtId="0" fontId="20" fillId="0" borderId="22" xfId="0" applyFont="1" applyBorder="1" applyAlignment="1">
      <alignment horizontal="justify" vertical="top"/>
    </xf>
    <xf numFmtId="0" fontId="20" fillId="0" borderId="23" xfId="0" applyFont="1" applyBorder="1" applyAlignment="1">
      <alignment horizontal="justify" vertical="top"/>
    </xf>
    <xf numFmtId="17" fontId="20" fillId="0" borderId="9" xfId="0" applyNumberFormat="1" applyFont="1" applyBorder="1" applyAlignment="1">
      <alignment horizontal="left" vertical="top"/>
    </xf>
    <xf numFmtId="0" fontId="28" fillId="3" borderId="0" xfId="0" applyFont="1" applyFill="1" applyAlignment="1">
      <alignment horizontal="center" wrapText="1"/>
    </xf>
    <xf numFmtId="0" fontId="21" fillId="0" borderId="0" xfId="0" applyFont="1"/>
    <xf numFmtId="0" fontId="27" fillId="13" borderId="5" xfId="0" applyFont="1" applyFill="1" applyBorder="1" applyAlignment="1">
      <alignment horizontal="center" vertical="center" wrapText="1"/>
    </xf>
    <xf numFmtId="0" fontId="27" fillId="13" borderId="5" xfId="0" applyFont="1" applyFill="1" applyBorder="1" applyAlignment="1">
      <alignment horizontal="center" vertical="top" wrapText="1"/>
    </xf>
    <xf numFmtId="0" fontId="25" fillId="0" borderId="19" xfId="4" applyFont="1" applyBorder="1" applyAlignment="1">
      <alignment horizontal="center" vertical="top"/>
    </xf>
    <xf numFmtId="0" fontId="25" fillId="0" borderId="23" xfId="4" applyFont="1" applyBorder="1" applyAlignment="1">
      <alignment horizontal="center" vertical="top"/>
    </xf>
    <xf numFmtId="0" fontId="3" fillId="7" borderId="20" xfId="10" applyFont="1" applyFill="1" applyBorder="1" applyAlignment="1">
      <alignment horizontal="justify" vertical="distributed" wrapText="1"/>
    </xf>
    <xf numFmtId="0" fontId="3" fillId="12" borderId="20" xfId="10" applyFont="1" applyFill="1" applyBorder="1" applyAlignment="1">
      <alignment horizontal="justify" vertical="distributed" wrapText="1"/>
    </xf>
    <xf numFmtId="0" fontId="3" fillId="6" borderId="20" xfId="10" applyFont="1" applyFill="1" applyBorder="1" applyAlignment="1">
      <alignment horizontal="justify" vertical="distributed" wrapText="1"/>
    </xf>
    <xf numFmtId="0" fontId="15" fillId="0" borderId="6" xfId="1" applyFont="1" applyBorder="1" applyAlignment="1">
      <alignment horizontal="center" vertical="center" wrapText="1"/>
    </xf>
    <xf numFmtId="0" fontId="5" fillId="6" borderId="5" xfId="1" applyFont="1" applyFill="1" applyBorder="1" applyAlignment="1">
      <alignment horizontal="center" vertical="top"/>
    </xf>
    <xf numFmtId="0" fontId="3" fillId="6" borderId="3" xfId="10" applyFont="1" applyFill="1" applyBorder="1" applyAlignment="1">
      <alignment horizontal="center" vertical="distributed" wrapText="1"/>
    </xf>
    <xf numFmtId="0" fontId="15" fillId="0" borderId="6" xfId="10" applyFont="1" applyBorder="1" applyAlignment="1">
      <alignment horizontal="center" vertical="center"/>
    </xf>
    <xf numFmtId="0" fontId="3" fillId="12" borderId="5" xfId="10" applyFont="1" applyFill="1" applyBorder="1" applyAlignment="1">
      <alignment horizontal="center" vertical="distributed" wrapText="1"/>
    </xf>
    <xf numFmtId="0" fontId="6" fillId="17" borderId="7" xfId="1" applyFont="1" applyFill="1" applyBorder="1" applyAlignment="1">
      <alignment vertical="center" wrapText="1"/>
    </xf>
    <xf numFmtId="0" fontId="6" fillId="17" borderId="8" xfId="1" applyFont="1" applyFill="1" applyBorder="1" applyAlignment="1">
      <alignment vertical="center" wrapText="1"/>
    </xf>
    <xf numFmtId="0" fontId="10" fillId="4" borderId="6" xfId="0" applyFont="1" applyFill="1" applyBorder="1" applyAlignment="1">
      <alignment horizontal="center" wrapText="1"/>
    </xf>
    <xf numFmtId="0" fontId="8" fillId="7" borderId="5" xfId="0" applyFont="1" applyFill="1" applyBorder="1" applyAlignment="1">
      <alignment vertical="center" wrapText="1"/>
    </xf>
    <xf numFmtId="0" fontId="8" fillId="7" borderId="5" xfId="0" applyFont="1" applyFill="1" applyBorder="1" applyAlignment="1">
      <alignment horizontal="justify" vertical="center" wrapText="1"/>
    </xf>
    <xf numFmtId="0" fontId="32" fillId="0" borderId="5" xfId="0" applyFont="1" applyBorder="1" applyAlignment="1">
      <alignment horizontal="justify" vertical="center" wrapText="1"/>
    </xf>
    <xf numFmtId="0" fontId="32" fillId="0" borderId="7" xfId="0" applyFont="1" applyBorder="1" applyAlignment="1">
      <alignment horizontal="justify" vertical="center" wrapText="1"/>
    </xf>
    <xf numFmtId="0" fontId="32" fillId="0" borderId="8" xfId="0" applyFont="1" applyBorder="1" applyAlignment="1">
      <alignment horizontal="justify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right" vertical="top" wrapText="1"/>
    </xf>
    <xf numFmtId="0" fontId="3" fillId="4" borderId="28" xfId="0" applyFont="1" applyFill="1" applyBorder="1" applyAlignment="1">
      <alignment horizontal="right" vertical="top" wrapText="1"/>
    </xf>
    <xf numFmtId="0" fontId="3" fillId="12" borderId="5" xfId="0" applyFont="1" applyFill="1" applyBorder="1" applyAlignment="1">
      <alignment horizontal="right" vertical="top" wrapText="1"/>
    </xf>
    <xf numFmtId="0" fontId="3" fillId="4" borderId="0" xfId="0" applyFont="1" applyFill="1" applyBorder="1" applyAlignment="1">
      <alignment horizontal="right" vertical="top" wrapText="1"/>
    </xf>
  </cellXfs>
  <cellStyles count="11">
    <cellStyle name="Normal" xfId="0" builtinId="0"/>
    <cellStyle name="Normal 2" xfId="1"/>
    <cellStyle name="Normal 3" xfId="2"/>
    <cellStyle name="Normal_Orç 041_2009 Adaptação Copa PJ Ceilândia" xfId="3"/>
    <cellStyle name="Normal_Orç 041_2009 Adaptação Copa PJ Ceilândia_Orçamento Sintético" xfId="4"/>
    <cellStyle name="Normal_Orç 041_2009 Adaptação Copa PJ Ceilândia_Plan1" xfId="5"/>
    <cellStyle name="Normal_Plan1_1 2" xfId="6"/>
    <cellStyle name="Porcentagem" xfId="7" builtinId="5"/>
    <cellStyle name="Porcentagem 2" xfId="8"/>
    <cellStyle name="Separador de milhares" xfId="9" builtinId="3"/>
    <cellStyle name="Texto Explicativo 2" xfId="10"/>
  </cellStyles>
  <dxfs count="789"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ont>
        <color theme="5" tint="0.79998168889431442"/>
      </font>
    </dxf>
    <dxf>
      <font>
        <color theme="5" tint="0.79998168889431442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39994506668294322"/>
      </font>
    </dxf>
    <dxf>
      <font>
        <color theme="5" tint="0.39994506668294322"/>
        <name val="Arial"/>
        <scheme val="none"/>
      </font>
    </dxf>
    <dxf>
      <font>
        <color theme="5" tint="0.39994506668294322"/>
      </font>
    </dxf>
    <dxf>
      <font>
        <color theme="5" tint="0.39994506668294322"/>
        <name val="Arial"/>
        <scheme val="none"/>
      </font>
    </dxf>
    <dxf>
      <font>
        <color theme="5" tint="0.39994506668294322"/>
      </font>
    </dxf>
    <dxf>
      <font>
        <color theme="5" tint="0.39994506668294322"/>
        <name val="Arial"/>
        <scheme val="none"/>
      </font>
    </dxf>
    <dxf>
      <font>
        <color theme="5" tint="0.39994506668294322"/>
      </font>
    </dxf>
    <dxf>
      <font>
        <color theme="5" tint="0.39994506668294322"/>
        <name val="Arial"/>
        <scheme val="none"/>
      </font>
    </dxf>
    <dxf>
      <font>
        <color theme="5" tint="0.39994506668294322"/>
      </font>
    </dxf>
    <dxf>
      <font>
        <color theme="5" tint="0.39994506668294322"/>
        <name val="Arial"/>
        <scheme val="none"/>
      </font>
    </dxf>
    <dxf>
      <font>
        <color theme="5" tint="0.39994506668294322"/>
      </font>
    </dxf>
    <dxf>
      <font>
        <color theme="5" tint="0.39994506668294322"/>
        <name val="Arial"/>
        <scheme val="none"/>
      </font>
    </dxf>
    <dxf>
      <font>
        <color theme="5" tint="0.39994506668294322"/>
      </font>
    </dxf>
    <dxf>
      <font>
        <color theme="5" tint="0.39994506668294322"/>
        <name val="Arial"/>
        <scheme val="none"/>
      </font>
    </dxf>
    <dxf>
      <font>
        <color theme="5" tint="0.39994506668294322"/>
      </font>
    </dxf>
    <dxf>
      <font>
        <color theme="5" tint="0.39994506668294322"/>
        <name val="Arial"/>
        <scheme val="none"/>
      </font>
    </dxf>
    <dxf>
      <font>
        <color theme="5" tint="0.39994506668294322"/>
      </font>
    </dxf>
    <dxf>
      <font>
        <color theme="5" tint="0.39994506668294322"/>
        <name val="Arial"/>
        <scheme val="none"/>
      </font>
    </dxf>
    <dxf>
      <font>
        <color theme="5" tint="0.39994506668294322"/>
      </font>
    </dxf>
    <dxf>
      <font>
        <color theme="5" tint="0.39994506668294322"/>
        <name val="Arial"/>
        <scheme val="none"/>
      </font>
    </dxf>
    <dxf>
      <font>
        <color theme="5" tint="0.39994506668294322"/>
      </font>
    </dxf>
    <dxf>
      <font>
        <color theme="5" tint="0.39994506668294322"/>
        <name val="Arial"/>
        <scheme val="none"/>
      </font>
    </dxf>
    <dxf>
      <font>
        <color theme="5" tint="0.39994506668294322"/>
      </font>
    </dxf>
    <dxf>
      <font>
        <color theme="5" tint="0.39994506668294322"/>
        <name val="Arial"/>
        <scheme val="none"/>
      </font>
    </dxf>
    <dxf>
      <font>
        <color theme="5" tint="0.39994506668294322"/>
      </font>
    </dxf>
    <dxf>
      <font>
        <color theme="5" tint="0.39994506668294322"/>
        <name val="Arial"/>
        <scheme val="none"/>
      </font>
    </dxf>
    <dxf>
      <font>
        <color theme="5" tint="0.39994506668294322"/>
      </font>
    </dxf>
    <dxf>
      <font>
        <color theme="5" tint="0.39994506668294322"/>
        <name val="Arial"/>
        <scheme val="none"/>
      </font>
    </dxf>
    <dxf>
      <font>
        <color theme="5" tint="0.39994506668294322"/>
      </font>
    </dxf>
    <dxf>
      <font>
        <color theme="5" tint="0.39994506668294322"/>
        <name val="Arial"/>
        <scheme val="none"/>
      </font>
    </dxf>
    <dxf>
      <font>
        <color theme="5" tint="0.39994506668294322"/>
      </font>
    </dxf>
    <dxf>
      <font>
        <color theme="5" tint="0.39994506668294322"/>
        <name val="Arial"/>
        <scheme val="none"/>
      </font>
    </dxf>
    <dxf>
      <font>
        <color theme="5" tint="0.39994506668294322"/>
      </font>
    </dxf>
    <dxf>
      <font>
        <color theme="5" tint="0.39994506668294322"/>
        <name val="Arial"/>
        <scheme val="none"/>
      </font>
    </dxf>
    <dxf>
      <font>
        <color theme="5" tint="0.39994506668294322"/>
      </font>
    </dxf>
    <dxf>
      <font>
        <color theme="5" tint="0.39994506668294322"/>
        <name val="Arial"/>
        <scheme val="none"/>
      </font>
    </dxf>
    <dxf>
      <font>
        <color theme="5" tint="0.39994506668294322"/>
      </font>
    </dxf>
    <dxf>
      <font>
        <color theme="5" tint="0.39994506668294322"/>
        <name val="Arial"/>
        <scheme val="none"/>
      </font>
    </dxf>
    <dxf>
      <font>
        <color theme="5" tint="0.39994506668294322"/>
      </font>
    </dxf>
    <dxf>
      <font>
        <color theme="5" tint="0.39994506668294322"/>
        <name val="Arial"/>
        <scheme val="none"/>
      </font>
    </dxf>
    <dxf>
      <font>
        <color theme="5" tint="0.79998168889431442"/>
      </font>
    </dxf>
    <dxf>
      <font>
        <color theme="5" tint="0.79998168889431442"/>
      </font>
    </dxf>
    <dxf>
      <font>
        <color rgb="FFFFFF00"/>
        <name val="Arial"/>
        <scheme val="none"/>
      </font>
    </dxf>
    <dxf>
      <font>
        <color rgb="FFFFFF00"/>
        <name val="Arial"/>
        <scheme val="none"/>
      </font>
    </dxf>
    <dxf>
      <font>
        <color rgb="FFFFFF00"/>
        <name val="Arial"/>
        <scheme val="none"/>
      </font>
    </dxf>
    <dxf>
      <font>
        <color rgb="FFFFFF00"/>
        <name val="Arial"/>
        <scheme val="none"/>
      </font>
    </dxf>
    <dxf>
      <font>
        <color rgb="FFFFFF00"/>
        <name val="Arial"/>
        <scheme val="none"/>
      </font>
    </dxf>
    <dxf>
      <font>
        <color rgb="FFFFFF00"/>
        <name val="Arial"/>
        <scheme val="none"/>
      </font>
    </dxf>
    <dxf>
      <font>
        <color rgb="FFFFFF00"/>
        <name val="Arial"/>
        <scheme val="none"/>
      </font>
    </dxf>
    <dxf>
      <font>
        <color theme="5" tint="0.39994506668294322"/>
      </font>
    </dxf>
    <dxf>
      <font>
        <color theme="5" tint="0.39994506668294322"/>
        <name val="Arial"/>
        <scheme val="none"/>
      </font>
    </dxf>
    <dxf>
      <fill>
        <gradientFill degree="90">
          <stop position="0">
            <color theme="0" tint="-5.0965910824915313E-2"/>
          </stop>
          <stop position="1">
            <color theme="0" tint="-0.1490218817712943"/>
          </stop>
        </gradientFill>
      </fill>
    </dxf>
    <dxf>
      <font>
        <color theme="0"/>
      </font>
    </dxf>
    <dxf>
      <font>
        <color theme="9" tint="0.79998168889431442"/>
        <name val="Arial"/>
        <scheme val="none"/>
      </font>
    </dxf>
    <dxf>
      <font>
        <color theme="9" tint="0.79998168889431442"/>
        <name val="Arial"/>
        <scheme val="none"/>
      </font>
    </dxf>
    <dxf>
      <font>
        <color rgb="FFFFFF00"/>
        <name val="Arial"/>
        <scheme val="none"/>
      </font>
    </dxf>
    <dxf>
      <font>
        <color rgb="FFFFFF00"/>
        <name val="Arial"/>
        <scheme val="none"/>
      </font>
    </dxf>
    <dxf>
      <font>
        <color rgb="FFFFFF00"/>
        <name val="Arial"/>
        <scheme val="none"/>
      </font>
    </dxf>
    <dxf>
      <font>
        <color rgb="FFFFFF00"/>
        <name val="Arial"/>
        <scheme val="none"/>
      </font>
    </dxf>
    <dxf>
      <font>
        <color rgb="FFFFFF00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theme="7" tint="0.79998168889431442"/>
        <name val="Arial"/>
        <scheme val="none"/>
      </font>
    </dxf>
    <dxf>
      <font>
        <color rgb="FFD8ECF6"/>
        <name val="Arial"/>
        <scheme val="none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CFDFC"/>
      <rgbColor rgb="00D8ECF6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EEBF7"/>
      <rgbColor rgb="00DAE3F3"/>
      <rgbColor rgb="00F2F2F2"/>
      <rgbColor rgb="00B4C7DC"/>
      <rgbColor rgb="00DDDDDD"/>
      <rgbColor rgb="00DBDBDB"/>
      <rgbColor rgb="00D9D9D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C9211E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3"/>
  <sheetViews>
    <sheetView showGridLines="0" workbookViewId="0">
      <selection activeCell="I8" sqref="I8"/>
    </sheetView>
  </sheetViews>
  <sheetFormatPr defaultRowHeight="12.75"/>
  <cols>
    <col min="2" max="2" width="73.85546875" customWidth="1"/>
  </cols>
  <sheetData>
    <row r="1" spans="1:2">
      <c r="A1" s="192" t="s">
        <v>195</v>
      </c>
      <c r="B1" s="192"/>
    </row>
    <row r="2" spans="1:2">
      <c r="A2" s="56"/>
      <c r="B2" s="57"/>
    </row>
    <row r="3" spans="1:2">
      <c r="A3" s="58"/>
      <c r="B3" s="59" t="s">
        <v>196</v>
      </c>
    </row>
    <row r="4" spans="1:2" ht="33.75">
      <c r="A4" s="60">
        <v>1</v>
      </c>
      <c r="B4" s="61" t="s">
        <v>197</v>
      </c>
    </row>
    <row r="5" spans="1:2">
      <c r="A5" s="60">
        <v>2</v>
      </c>
      <c r="B5" s="61" t="s">
        <v>198</v>
      </c>
    </row>
    <row r="6" spans="1:2" ht="22.5">
      <c r="A6" s="60" t="s">
        <v>199</v>
      </c>
      <c r="B6" s="61" t="s">
        <v>200</v>
      </c>
    </row>
    <row r="7" spans="1:2" ht="22.5">
      <c r="A7" s="60" t="s">
        <v>201</v>
      </c>
      <c r="B7" s="61" t="s">
        <v>202</v>
      </c>
    </row>
    <row r="8" spans="1:2" ht="33.75">
      <c r="A8" s="60" t="s">
        <v>203</v>
      </c>
      <c r="B8" s="61" t="s">
        <v>204</v>
      </c>
    </row>
    <row r="9" spans="1:2" ht="22.5">
      <c r="A9" s="60" t="s">
        <v>205</v>
      </c>
      <c r="B9" s="61" t="s">
        <v>364</v>
      </c>
    </row>
    <row r="10" spans="1:2" ht="22.5">
      <c r="A10" s="60" t="s">
        <v>206</v>
      </c>
      <c r="B10" s="61" t="s">
        <v>207</v>
      </c>
    </row>
    <row r="11" spans="1:2">
      <c r="A11" s="62" t="s">
        <v>126</v>
      </c>
      <c r="B11" s="63" t="s">
        <v>208</v>
      </c>
    </row>
    <row r="12" spans="1:2" ht="22.5">
      <c r="A12" s="60" t="s">
        <v>86</v>
      </c>
      <c r="B12" s="61" t="s">
        <v>209</v>
      </c>
    </row>
    <row r="13" spans="1:2" ht="33.75">
      <c r="A13" s="60" t="s">
        <v>110</v>
      </c>
      <c r="B13" s="61" t="s">
        <v>210</v>
      </c>
    </row>
    <row r="14" spans="1:2">
      <c r="A14" s="62" t="s">
        <v>148</v>
      </c>
      <c r="B14" s="63" t="s">
        <v>211</v>
      </c>
    </row>
    <row r="15" spans="1:2" ht="22.5">
      <c r="A15" s="60" t="s">
        <v>100</v>
      </c>
      <c r="B15" s="61" t="s">
        <v>212</v>
      </c>
    </row>
    <row r="16" spans="1:2" ht="22.5">
      <c r="A16" s="60" t="s">
        <v>130</v>
      </c>
      <c r="B16" s="61" t="s">
        <v>213</v>
      </c>
    </row>
    <row r="17" spans="1:2" ht="22.5">
      <c r="A17" s="60" t="s">
        <v>132</v>
      </c>
      <c r="B17" s="61" t="s">
        <v>214</v>
      </c>
    </row>
    <row r="18" spans="1:2">
      <c r="A18" s="62" t="s">
        <v>161</v>
      </c>
      <c r="B18" s="63" t="s">
        <v>215</v>
      </c>
    </row>
    <row r="19" spans="1:2">
      <c r="A19" s="60" t="s">
        <v>151</v>
      </c>
      <c r="B19" s="61" t="s">
        <v>216</v>
      </c>
    </row>
    <row r="20" spans="1:2" ht="22.5">
      <c r="A20" s="60" t="s">
        <v>153</v>
      </c>
      <c r="B20" s="61" t="s">
        <v>217</v>
      </c>
    </row>
    <row r="21" spans="1:2" ht="33.75">
      <c r="A21" s="60" t="s">
        <v>155</v>
      </c>
      <c r="B21" s="61" t="s">
        <v>218</v>
      </c>
    </row>
    <row r="22" spans="1:2">
      <c r="A22" s="62" t="s">
        <v>219</v>
      </c>
      <c r="B22" s="63" t="s">
        <v>370</v>
      </c>
    </row>
    <row r="23" spans="1:2" ht="22.5">
      <c r="A23" s="60" t="s">
        <v>163</v>
      </c>
      <c r="B23" s="187" t="s">
        <v>371</v>
      </c>
    </row>
    <row r="24" spans="1:2">
      <c r="A24" s="62" t="s">
        <v>224</v>
      </c>
      <c r="B24" s="63" t="s">
        <v>220</v>
      </c>
    </row>
    <row r="25" spans="1:2" ht="45">
      <c r="A25" s="60" t="s">
        <v>226</v>
      </c>
      <c r="B25" s="61" t="s">
        <v>221</v>
      </c>
    </row>
    <row r="26" spans="1:2" ht="33.75">
      <c r="A26" s="60" t="s">
        <v>372</v>
      </c>
      <c r="B26" s="61" t="s">
        <v>222</v>
      </c>
    </row>
    <row r="27" spans="1:2">
      <c r="A27" s="60" t="s">
        <v>373</v>
      </c>
      <c r="B27" s="61" t="s">
        <v>223</v>
      </c>
    </row>
    <row r="28" spans="1:2">
      <c r="A28" s="62" t="s">
        <v>228</v>
      </c>
      <c r="B28" s="63" t="s">
        <v>225</v>
      </c>
    </row>
    <row r="29" spans="1:2">
      <c r="A29" s="60" t="s">
        <v>374</v>
      </c>
      <c r="B29" s="61" t="s">
        <v>227</v>
      </c>
    </row>
    <row r="30" spans="1:2">
      <c r="A30" s="64" t="s">
        <v>241</v>
      </c>
      <c r="B30" s="65" t="s">
        <v>229</v>
      </c>
    </row>
    <row r="31" spans="1:2">
      <c r="A31" s="66" t="s">
        <v>375</v>
      </c>
      <c r="B31" s="67" t="s">
        <v>230</v>
      </c>
    </row>
    <row r="32" spans="1:2" ht="22.5">
      <c r="A32" s="66" t="s">
        <v>376</v>
      </c>
      <c r="B32" s="67" t="s">
        <v>231</v>
      </c>
    </row>
    <row r="33" spans="1:2" ht="22.5">
      <c r="A33" s="68" t="s">
        <v>377</v>
      </c>
      <c r="B33" s="69" t="s">
        <v>232</v>
      </c>
    </row>
  </sheetData>
  <mergeCells count="1">
    <mergeCell ref="A1:B1"/>
  </mergeCells>
  <phoneticPr fontId="4" type="noConversion"/>
  <printOptions horizontalCentered="1" verticalCentered="1"/>
  <pageMargins left="0.59055118110236227" right="0.59055118110236227" top="0.59055118110236227" bottom="0.59055118110236227" header="0.19685039370078741" footer="0.19685039370078741"/>
  <pageSetup paperSize="9" orientation="portrait" r:id="rId1"/>
  <headerFooter>
    <oddHeader>&amp;C&amp;"Arial,Negrito itálico"&amp;20ESTA PÁGINA NÃO PRECISA SER IMPRESSA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2"/>
  <sheetViews>
    <sheetView showGridLines="0" tabSelected="1" view="pageBreakPreview" zoomScaleNormal="140" zoomScaleSheetLayoutView="100" zoomScalePageLayoutView="110" workbookViewId="0"/>
  </sheetViews>
  <sheetFormatPr defaultColWidth="9.42578125" defaultRowHeight="12.75"/>
  <cols>
    <col min="1" max="1" width="11.7109375" customWidth="1"/>
    <col min="2" max="2" width="66" customWidth="1"/>
    <col min="3" max="3" width="11" customWidth="1"/>
    <col min="4" max="4" width="20.140625" customWidth="1"/>
  </cols>
  <sheetData>
    <row r="1" spans="1:4" s="138" customFormat="1" ht="22.5">
      <c r="A1" s="111" t="str">
        <f ca="1">'Orçamento Sintético'!A1</f>
        <v>P. Execução:</v>
      </c>
      <c r="B1" s="158" t="str">
        <f ca="1">'Orçamento Sintético'!D1</f>
        <v>Objeto: Recuperação das coberturas e Fachadas no edifício das Promotorias de Justiça da Infância e Juventude</v>
      </c>
      <c r="C1" s="112" t="str">
        <f ca="1">'Orçamento Sintético'!C1</f>
        <v>Licitação:</v>
      </c>
      <c r="D1" s="195"/>
    </row>
    <row r="2" spans="1:4" s="138" customFormat="1" ht="12.75" customHeight="1">
      <c r="A2" s="113" t="str">
        <f ca="1">'Orçamento Sintético'!A2</f>
        <v>A</v>
      </c>
      <c r="B2" s="159" t="str">
        <f ca="1">'Orçamento Sintético'!D2</f>
        <v>Local: SEPN 711/911, - Asa Norte Bloco B - Brasília – DF</v>
      </c>
      <c r="C2" s="114" t="str">
        <f ca="1">'Orçamento Sintético'!C2</f>
        <v>B</v>
      </c>
      <c r="D2" s="195"/>
    </row>
    <row r="3" spans="1:4" s="138" customFormat="1" ht="12.75" customHeight="1">
      <c r="A3" s="115" t="str">
        <f ca="1">'Orçamento Sintético'!A3</f>
        <v>P. Validade:</v>
      </c>
      <c r="B3" s="115" t="str">
        <f ca="1">'Orçamento Sintético'!C3</f>
        <v>Razão Social:</v>
      </c>
      <c r="C3" s="111" t="str">
        <f ca="1">'Orçamento Sintético'!E1</f>
        <v>Data:</v>
      </c>
      <c r="D3" s="195"/>
    </row>
    <row r="4" spans="1:4" s="138" customFormat="1" ht="12.75" customHeight="1">
      <c r="A4" s="113" t="str">
        <f ca="1">'Orçamento Sintético'!A4</f>
        <v>C</v>
      </c>
      <c r="B4" s="116" t="str">
        <f ca="1">'Orçamento Sintético'!C4</f>
        <v>D</v>
      </c>
      <c r="C4" s="116">
        <f ca="1">'Orçamento Sintético'!E2</f>
        <v>1</v>
      </c>
      <c r="D4" s="195"/>
    </row>
    <row r="5" spans="1:4" s="138" customFormat="1">
      <c r="A5" s="111" t="str">
        <f ca="1">'Orçamento Sintético'!A5</f>
        <v>P. Garantia:</v>
      </c>
      <c r="B5" s="115" t="str">
        <f ca="1">'Orçamento Sintético'!C5</f>
        <v>CNPJ:</v>
      </c>
      <c r="C5" s="111" t="str">
        <f ca="1">'Orçamento Sintético'!E3</f>
        <v>Telefone:</v>
      </c>
      <c r="D5" s="195"/>
    </row>
    <row r="6" spans="1:4" s="138" customFormat="1">
      <c r="A6" s="113" t="str">
        <f ca="1">'Orçamento Sintético'!A6</f>
        <v>F</v>
      </c>
      <c r="B6" s="116" t="str">
        <f ca="1">'Orçamento Sintético'!C6</f>
        <v>G</v>
      </c>
      <c r="C6" s="116" t="str">
        <f ca="1">'Orçamento Sintético'!E4</f>
        <v>E</v>
      </c>
      <c r="D6" s="195"/>
    </row>
    <row r="7" spans="1:4" s="126" customFormat="1" ht="15">
      <c r="A7" s="194" t="s">
        <v>378</v>
      </c>
      <c r="B7" s="194"/>
      <c r="C7" s="194"/>
      <c r="D7" s="194"/>
    </row>
    <row r="8" spans="1:4" s="2" customFormat="1" ht="12.75" customHeight="1">
      <c r="A8" s="55" t="s">
        <v>379</v>
      </c>
      <c r="B8" s="89" t="s">
        <v>380</v>
      </c>
      <c r="C8" s="89" t="s">
        <v>381</v>
      </c>
      <c r="D8" s="89" t="s">
        <v>366</v>
      </c>
    </row>
    <row r="9" spans="1:4" ht="23.25" customHeight="1">
      <c r="A9" s="70" t="s">
        <v>382</v>
      </c>
      <c r="B9" s="70" t="s">
        <v>383</v>
      </c>
      <c r="C9" s="109">
        <f t="shared" ref="C9:C16" si="0">ROUND(D9/$D$18,4)</f>
        <v>9.1000000000000004E-3</v>
      </c>
      <c r="D9" s="110">
        <f ca="1">VLOOKUP(A9,'Orçamento Sintético'!$A:$H,8,0)</f>
        <v>12363.539999999999</v>
      </c>
    </row>
    <row r="10" spans="1:4" ht="23.25" customHeight="1">
      <c r="A10" s="70" t="s">
        <v>384</v>
      </c>
      <c r="B10" s="70" t="s">
        <v>385</v>
      </c>
      <c r="C10" s="109">
        <f t="shared" si="0"/>
        <v>0.10730000000000001</v>
      </c>
      <c r="D10" s="110">
        <f ca="1">VLOOKUP(A10,'Orçamento Sintético'!$A:$H,8,0)</f>
        <v>145260.43</v>
      </c>
    </row>
    <row r="11" spans="1:4" ht="23.25" customHeight="1">
      <c r="A11" s="70" t="s">
        <v>386</v>
      </c>
      <c r="B11" s="70" t="s">
        <v>387</v>
      </c>
      <c r="C11" s="109">
        <f t="shared" si="0"/>
        <v>1.8599999999999998E-2</v>
      </c>
      <c r="D11" s="110">
        <f ca="1">VLOOKUP(A11,'Orçamento Sintético'!$A:$H,8,0)</f>
        <v>25179.690000000002</v>
      </c>
    </row>
    <row r="12" spans="1:4" ht="23.25" customHeight="1">
      <c r="A12" s="70" t="s">
        <v>388</v>
      </c>
      <c r="B12" s="70" t="s">
        <v>389</v>
      </c>
      <c r="C12" s="109">
        <f t="shared" si="0"/>
        <v>0.85470000000000002</v>
      </c>
      <c r="D12" s="110">
        <f ca="1">VLOOKUP(A12,'Orçamento Sintético'!$A:$H,8,0)</f>
        <v>1157190.6200000001</v>
      </c>
    </row>
    <row r="13" spans="1:4" ht="23.25" customHeight="1">
      <c r="A13" s="70" t="s">
        <v>390</v>
      </c>
      <c r="B13" s="70" t="s">
        <v>391</v>
      </c>
      <c r="C13" s="109">
        <f t="shared" si="0"/>
        <v>5.9999999999999995E-4</v>
      </c>
      <c r="D13" s="110">
        <f ca="1">VLOOKUP(A13,'Orçamento Sintético'!$A:$H,8,0)</f>
        <v>873.18000000000006</v>
      </c>
    </row>
    <row r="14" spans="1:4" ht="23.25" customHeight="1">
      <c r="A14" s="70" t="s">
        <v>392</v>
      </c>
      <c r="B14" s="70" t="s">
        <v>393</v>
      </c>
      <c r="C14" s="109">
        <f t="shared" si="0"/>
        <v>5.0000000000000001E-4</v>
      </c>
      <c r="D14" s="110">
        <f ca="1">VLOOKUP(A14,'Orçamento Sintético'!$A:$H,8,0)</f>
        <v>629.08000000000004</v>
      </c>
    </row>
    <row r="15" spans="1:4" ht="23.25" customHeight="1">
      <c r="A15" s="70" t="s">
        <v>394</v>
      </c>
      <c r="B15" s="70" t="s">
        <v>395</v>
      </c>
      <c r="C15" s="109">
        <f t="shared" si="0"/>
        <v>6.3E-3</v>
      </c>
      <c r="D15" s="110">
        <f ca="1">VLOOKUP(A15,'Orçamento Sintético'!$A:$H,8,0)</f>
        <v>8486.48</v>
      </c>
    </row>
    <row r="16" spans="1:4" ht="23.25" customHeight="1">
      <c r="A16" s="70" t="s">
        <v>396</v>
      </c>
      <c r="B16" s="70" t="s">
        <v>397</v>
      </c>
      <c r="C16" s="109">
        <f t="shared" si="0"/>
        <v>2.8999999999999998E-3</v>
      </c>
      <c r="D16" s="110">
        <f ca="1">VLOOKUP(A16,'Orçamento Sintético'!$A:$H,8,0)</f>
        <v>3893.41</v>
      </c>
    </row>
    <row r="17" spans="1:4" ht="13.35" customHeight="1">
      <c r="A17" s="3"/>
      <c r="B17" s="3"/>
      <c r="C17" s="3"/>
      <c r="D17" s="3"/>
    </row>
    <row r="18" spans="1:4">
      <c r="A18" s="4"/>
      <c r="B18" s="5" t="s">
        <v>398</v>
      </c>
      <c r="C18" s="6"/>
      <c r="D18" s="6">
        <f>SUM(D9:D16)</f>
        <v>1353876.43</v>
      </c>
    </row>
    <row r="19" spans="1:4">
      <c r="A19" s="4"/>
      <c r="B19" s="5" t="s">
        <v>399</v>
      </c>
      <c r="C19" s="7" t="str">
        <f ca="1">"("&amp;'Composição de BDI'!$D$23*100&amp;"%)"</f>
        <v>(22,12%)</v>
      </c>
      <c r="D19" s="6">
        <f ca="1">TRUNC(D18*'Composição de BDI'!D23,2)</f>
        <v>299477.46000000002</v>
      </c>
    </row>
    <row r="20" spans="1:4">
      <c r="A20" s="4"/>
      <c r="B20" s="5" t="s">
        <v>400</v>
      </c>
      <c r="C20" s="6"/>
      <c r="D20" s="6">
        <f>SUM(D18:D19)</f>
        <v>1653353.89</v>
      </c>
    </row>
    <row r="21" spans="1:4">
      <c r="A21" s="8"/>
      <c r="B21" s="8"/>
      <c r="C21" s="8"/>
      <c r="D21" s="8"/>
    </row>
    <row r="22" spans="1:4" ht="35.1" customHeight="1">
      <c r="A22" s="193"/>
      <c r="B22" s="193"/>
      <c r="C22" s="193"/>
      <c r="D22" s="193"/>
    </row>
  </sheetData>
  <sheetCalcPr fullCalcOnLoad="1"/>
  <mergeCells count="3">
    <mergeCell ref="A22:D22"/>
    <mergeCell ref="A7:D7"/>
    <mergeCell ref="D1:D6"/>
  </mergeCells>
  <phoneticPr fontId="4" type="noConversion"/>
  <printOptions horizontalCentered="1"/>
  <pageMargins left="0.59055118110236227" right="0.59055118110236227" top="0.59055118110236227" bottom="0.59055118110236227" header="0.19685039370078741" footer="0.19685039370078741"/>
  <pageSetup paperSize="9" scale="84" firstPageNumber="0" fitToHeight="0" orientation="portrait" horizontalDpi="300" verticalDpi="300" r:id="rId1"/>
  <headerFooter>
    <oddHeader xml:space="preserve">&amp;L&amp;11 </oddHeader>
    <oddFooter xml:space="preserve">&amp;L&amp;11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61"/>
  <sheetViews>
    <sheetView showGridLines="0" view="pageBreakPreview" zoomScaleNormal="140" zoomScaleSheetLayoutView="100" zoomScalePageLayoutView="110" workbookViewId="0">
      <pane ySplit="8" topLeftCell="A9" activePane="bottomLeft" state="frozen"/>
      <selection activeCell="D13" sqref="D13"/>
      <selection pane="bottomLeft" activeCell="A9" sqref="A9"/>
    </sheetView>
  </sheetViews>
  <sheetFormatPr defaultColWidth="9.42578125" defaultRowHeight="12.75"/>
  <cols>
    <col min="1" max="1" width="12.7109375" style="9" customWidth="1"/>
    <col min="2" max="2" width="10.7109375" style="9" customWidth="1"/>
    <col min="3" max="3" width="9.7109375" style="9" customWidth="1"/>
    <col min="4" max="4" width="60.7109375" style="9" customWidth="1"/>
    <col min="5" max="5" width="8.7109375" style="10" customWidth="1"/>
    <col min="6" max="6" width="10.7109375" style="9" customWidth="1"/>
    <col min="7" max="8" width="13.7109375" style="9" customWidth="1"/>
  </cols>
  <sheetData>
    <row r="1" spans="1:8" s="138" customFormat="1" ht="22.5">
      <c r="A1" s="111" t="s">
        <v>233</v>
      </c>
      <c r="B1" s="117"/>
      <c r="C1" s="112" t="s">
        <v>234</v>
      </c>
      <c r="D1" s="118" t="s">
        <v>242</v>
      </c>
      <c r="E1" s="111" t="s">
        <v>401</v>
      </c>
      <c r="F1" s="127"/>
      <c r="G1" s="197"/>
      <c r="H1" s="198"/>
    </row>
    <row r="2" spans="1:8" s="138" customFormat="1">
      <c r="A2" s="199" t="s">
        <v>126</v>
      </c>
      <c r="B2" s="200"/>
      <c r="C2" s="119" t="s">
        <v>148</v>
      </c>
      <c r="D2" s="120" t="s">
        <v>243</v>
      </c>
      <c r="E2" s="201">
        <v>1</v>
      </c>
      <c r="F2" s="202"/>
      <c r="G2" s="203"/>
      <c r="H2" s="204"/>
    </row>
    <row r="3" spans="1:8" s="138" customFormat="1">
      <c r="A3" s="196" t="s">
        <v>235</v>
      </c>
      <c r="B3" s="196"/>
      <c r="C3" s="196" t="s">
        <v>236</v>
      </c>
      <c r="D3" s="196"/>
      <c r="E3" s="111" t="s">
        <v>237</v>
      </c>
      <c r="F3" s="128"/>
      <c r="G3" s="121"/>
      <c r="H3" s="122"/>
    </row>
    <row r="4" spans="1:8" s="138" customFormat="1">
      <c r="A4" s="211" t="s">
        <v>161</v>
      </c>
      <c r="B4" s="211"/>
      <c r="C4" s="211" t="s">
        <v>219</v>
      </c>
      <c r="D4" s="211"/>
      <c r="E4" s="199" t="s">
        <v>224</v>
      </c>
      <c r="F4" s="200"/>
      <c r="G4" s="203"/>
      <c r="H4" s="204"/>
    </row>
    <row r="5" spans="1:8" s="138" customFormat="1">
      <c r="A5" s="123" t="s">
        <v>238</v>
      </c>
      <c r="B5" s="117"/>
      <c r="C5" s="111" t="s">
        <v>239</v>
      </c>
      <c r="D5" s="124"/>
      <c r="E5" s="111" t="s">
        <v>240</v>
      </c>
      <c r="F5" s="128"/>
      <c r="G5" s="121"/>
      <c r="H5" s="122"/>
    </row>
    <row r="6" spans="1:8" s="138" customFormat="1">
      <c r="A6" s="209" t="s">
        <v>228</v>
      </c>
      <c r="B6" s="210"/>
      <c r="C6" s="199" t="s">
        <v>241</v>
      </c>
      <c r="D6" s="200"/>
      <c r="E6" s="199" t="s">
        <v>1210</v>
      </c>
      <c r="F6" s="200"/>
      <c r="G6" s="209"/>
      <c r="H6" s="210"/>
    </row>
    <row r="7" spans="1:8" s="125" customFormat="1" ht="15">
      <c r="A7" s="208" t="s">
        <v>402</v>
      </c>
      <c r="B7" s="208"/>
      <c r="C7" s="208"/>
      <c r="D7" s="208"/>
      <c r="E7" s="208"/>
      <c r="F7" s="208"/>
      <c r="G7" s="208"/>
      <c r="H7" s="208"/>
    </row>
    <row r="8" spans="1:8" s="87" customFormat="1">
      <c r="A8" s="86" t="s">
        <v>379</v>
      </c>
      <c r="B8" s="86" t="s">
        <v>403</v>
      </c>
      <c r="C8" s="86" t="s">
        <v>404</v>
      </c>
      <c r="D8" s="86" t="s">
        <v>380</v>
      </c>
      <c r="E8" s="86" t="s">
        <v>405</v>
      </c>
      <c r="F8" s="86" t="s">
        <v>406</v>
      </c>
      <c r="G8" s="86" t="s">
        <v>367</v>
      </c>
      <c r="H8" s="86" t="s">
        <v>366</v>
      </c>
    </row>
    <row r="9" spans="1:8" s="11" customFormat="1" ht="11.25">
      <c r="A9" s="90" t="s">
        <v>382</v>
      </c>
      <c r="B9" s="91"/>
      <c r="C9" s="91"/>
      <c r="D9" s="90" t="s">
        <v>383</v>
      </c>
      <c r="E9" s="91"/>
      <c r="F9" s="92"/>
      <c r="G9" s="90"/>
      <c r="H9" s="93">
        <f>H10+H13</f>
        <v>12363.539999999999</v>
      </c>
    </row>
    <row r="10" spans="1:8" s="12" customFormat="1" ht="11.25">
      <c r="A10" s="94" t="s">
        <v>407</v>
      </c>
      <c r="B10" s="95"/>
      <c r="C10" s="95"/>
      <c r="D10" s="94" t="s">
        <v>408</v>
      </c>
      <c r="E10" s="95"/>
      <c r="F10" s="96"/>
      <c r="G10" s="94"/>
      <c r="H10" s="97">
        <f>SUM(H11:H12)</f>
        <v>12129.599999999999</v>
      </c>
    </row>
    <row r="11" spans="1:8" ht="22.5">
      <c r="A11" s="98" t="s">
        <v>409</v>
      </c>
      <c r="B11" s="99" t="s">
        <v>410</v>
      </c>
      <c r="C11" s="99" t="s">
        <v>411</v>
      </c>
      <c r="D11" s="98" t="s">
        <v>412</v>
      </c>
      <c r="E11" s="99" t="s">
        <v>413</v>
      </c>
      <c r="F11" s="100">
        <v>6</v>
      </c>
      <c r="G11" s="101">
        <f ca="1">VLOOKUP(A11,'Orçamento Analítico'!$A:$H,8,0)</f>
        <v>1732.8</v>
      </c>
      <c r="H11" s="101">
        <f>TRUNC(F11*G11,2)</f>
        <v>10396.799999999999</v>
      </c>
    </row>
    <row r="12" spans="1:8">
      <c r="A12" s="98" t="s">
        <v>414</v>
      </c>
      <c r="B12" s="102" t="s">
        <v>415</v>
      </c>
      <c r="C12" s="99" t="s">
        <v>411</v>
      </c>
      <c r="D12" s="98" t="s">
        <v>416</v>
      </c>
      <c r="E12" s="99" t="s">
        <v>413</v>
      </c>
      <c r="F12" s="100">
        <v>1</v>
      </c>
      <c r="G12" s="101">
        <f ca="1">VLOOKUP(A12,'Orçamento Analítico'!$A:$H,8,0)</f>
        <v>1732.8</v>
      </c>
      <c r="H12" s="101">
        <f>TRUNC(F12*G12,2)</f>
        <v>1732.8</v>
      </c>
    </row>
    <row r="13" spans="1:8" s="12" customFormat="1" ht="11.25">
      <c r="A13" s="94" t="s">
        <v>417</v>
      </c>
      <c r="B13" s="95"/>
      <c r="C13" s="95"/>
      <c r="D13" s="94" t="s">
        <v>418</v>
      </c>
      <c r="E13" s="95"/>
      <c r="F13" s="96"/>
      <c r="G13" s="94"/>
      <c r="H13" s="97">
        <f>H14</f>
        <v>233.94</v>
      </c>
    </row>
    <row r="14" spans="1:8">
      <c r="A14" s="98" t="s">
        <v>419</v>
      </c>
      <c r="B14" s="99" t="s">
        <v>420</v>
      </c>
      <c r="C14" s="99" t="s">
        <v>411</v>
      </c>
      <c r="D14" s="98" t="s">
        <v>421</v>
      </c>
      <c r="E14" s="99" t="s">
        <v>413</v>
      </c>
      <c r="F14" s="100">
        <v>1</v>
      </c>
      <c r="G14" s="101">
        <f ca="1">VLOOKUP(A14,'Orçamento Analítico'!$A:$H,8,0)</f>
        <v>233.94</v>
      </c>
      <c r="H14" s="101">
        <f>TRUNC(F14*G14,2)</f>
        <v>233.94</v>
      </c>
    </row>
    <row r="15" spans="1:8" s="11" customFormat="1" ht="11.25">
      <c r="A15" s="90" t="s">
        <v>384</v>
      </c>
      <c r="B15" s="91"/>
      <c r="C15" s="91"/>
      <c r="D15" s="90" t="s">
        <v>385</v>
      </c>
      <c r="E15" s="91"/>
      <c r="F15" s="92"/>
      <c r="G15" s="90"/>
      <c r="H15" s="93">
        <f>H16+H35</f>
        <v>145260.43</v>
      </c>
    </row>
    <row r="16" spans="1:8" s="12" customFormat="1" ht="11.25">
      <c r="A16" s="94" t="s">
        <v>422</v>
      </c>
      <c r="B16" s="95"/>
      <c r="C16" s="95"/>
      <c r="D16" s="94" t="s">
        <v>423</v>
      </c>
      <c r="E16" s="95"/>
      <c r="F16" s="96"/>
      <c r="G16" s="94"/>
      <c r="H16" s="97">
        <f>H17+H21</f>
        <v>68678.13</v>
      </c>
    </row>
    <row r="17" spans="1:8">
      <c r="A17" s="94" t="s">
        <v>424</v>
      </c>
      <c r="B17" s="95"/>
      <c r="C17" s="95"/>
      <c r="D17" s="94" t="s">
        <v>425</v>
      </c>
      <c r="E17" s="95"/>
      <c r="F17" s="96"/>
      <c r="G17" s="94"/>
      <c r="H17" s="97">
        <f>H18</f>
        <v>3617.71</v>
      </c>
    </row>
    <row r="18" spans="1:8">
      <c r="A18" s="94" t="s">
        <v>426</v>
      </c>
      <c r="B18" s="95"/>
      <c r="C18" s="95"/>
      <c r="D18" s="94" t="s">
        <v>427</v>
      </c>
      <c r="E18" s="95"/>
      <c r="F18" s="96"/>
      <c r="G18" s="94"/>
      <c r="H18" s="97">
        <f>SUM(H19:H20)</f>
        <v>3617.71</v>
      </c>
    </row>
    <row r="19" spans="1:8" ht="22.5">
      <c r="A19" s="98" t="s">
        <v>428</v>
      </c>
      <c r="B19" s="99" t="s">
        <v>429</v>
      </c>
      <c r="C19" s="99" t="str">
        <f ca="1">VLOOKUP(B19,'Insumos e Serviços'!$A:$F,2,0)</f>
        <v>SINAPI</v>
      </c>
      <c r="D19" s="98" t="str">
        <f ca="1">VLOOKUP(B19,'Insumos e Serviços'!$A:$F,4,0)</f>
        <v>LOCACAO DE CONTAINER 2,30  X  6,00 M, ALT. 2,50 M, PARA ESCRITORIO, SEM DIVISORIAS INTERNAS E SEM SANITARIO</v>
      </c>
      <c r="E19" s="99" t="str">
        <f ca="1">VLOOKUP(B19,'Insumos e Serviços'!$A:$F,5,0)</f>
        <v>MES</v>
      </c>
      <c r="F19" s="100">
        <v>4</v>
      </c>
      <c r="G19" s="101">
        <f ca="1">VLOOKUP(B19,'Insumos e Serviços'!$A:$F,6,0)</f>
        <v>742.18</v>
      </c>
      <c r="H19" s="101">
        <f>TRUNC(F19*G19,2)</f>
        <v>2968.72</v>
      </c>
    </row>
    <row r="20" spans="1:8">
      <c r="A20" s="98" t="s">
        <v>430</v>
      </c>
      <c r="B20" s="99" t="s">
        <v>431</v>
      </c>
      <c r="C20" s="99" t="s">
        <v>411</v>
      </c>
      <c r="D20" s="98" t="s">
        <v>432</v>
      </c>
      <c r="E20" s="99" t="s">
        <v>433</v>
      </c>
      <c r="F20" s="100">
        <v>1</v>
      </c>
      <c r="G20" s="101">
        <f ca="1">VLOOKUP(A20,'Orçamento Analítico'!$A:$H,8,0)</f>
        <v>648.99</v>
      </c>
      <c r="H20" s="101">
        <f>TRUNC(F20*G20,2)</f>
        <v>648.99</v>
      </c>
    </row>
    <row r="21" spans="1:8">
      <c r="A21" s="94" t="s">
        <v>434</v>
      </c>
      <c r="B21" s="95"/>
      <c r="C21" s="95"/>
      <c r="D21" s="94" t="s">
        <v>435</v>
      </c>
      <c r="E21" s="95"/>
      <c r="F21" s="96"/>
      <c r="G21" s="94"/>
      <c r="H21" s="97">
        <f>H22+H28+H30</f>
        <v>65060.42</v>
      </c>
    </row>
    <row r="22" spans="1:8">
      <c r="A22" s="94" t="s">
        <v>436</v>
      </c>
      <c r="B22" s="95"/>
      <c r="C22" s="95"/>
      <c r="D22" s="94" t="s">
        <v>437</v>
      </c>
      <c r="E22" s="95"/>
      <c r="F22" s="96"/>
      <c r="G22" s="94"/>
      <c r="H22" s="97">
        <f>SUM(H23:H27)</f>
        <v>21953.25</v>
      </c>
    </row>
    <row r="23" spans="1:8" ht="22.5">
      <c r="A23" s="98" t="s">
        <v>438</v>
      </c>
      <c r="B23" s="99" t="s">
        <v>439</v>
      </c>
      <c r="C23" s="99" t="str">
        <f ca="1">VLOOKUP(B23,'Insumos e Serviços'!$A:$F,2,0)</f>
        <v>SINAPI</v>
      </c>
      <c r="D23" s="98" t="str">
        <f ca="1">VLOOKUP(B23,'Insumos e Serviços'!$A:$F,4,0)</f>
        <v>COBERTURA PARA PROTEÇÃO DE PEDESTRES SOBRE ESTRUTURA DE ANDAIME, INCLUSIVE MONTAGEM E DESMONTAGEM. AF_11/2017</v>
      </c>
      <c r="E23" s="99" t="str">
        <f ca="1">VLOOKUP(B23,'Insumos e Serviços'!$A:$F,5,0)</f>
        <v>m²</v>
      </c>
      <c r="F23" s="100">
        <v>27</v>
      </c>
      <c r="G23" s="101">
        <f ca="1">VLOOKUP(B23,'Insumos e Serviços'!$A:$F,6,0)</f>
        <v>112.32</v>
      </c>
      <c r="H23" s="101">
        <f>TRUNC(F23*G23,2)</f>
        <v>3032.64</v>
      </c>
    </row>
    <row r="24" spans="1:8">
      <c r="A24" s="98" t="s">
        <v>182</v>
      </c>
      <c r="B24" s="99" t="s">
        <v>459</v>
      </c>
      <c r="C24" s="99" t="str">
        <f ca="1">VLOOKUP(B24,'Insumos e Serviços'!$A:$F,2,0)</f>
        <v>SINAPI</v>
      </c>
      <c r="D24" s="98" t="str">
        <f ca="1">VLOOKUP(B24,'Insumos e Serviços'!$A:$F,4,0)</f>
        <v>TAPUME COM COMPENSADO DE MADEIRA. AF_05/2018</v>
      </c>
      <c r="E24" s="99" t="str">
        <f ca="1">VLOOKUP(B24,'Insumos e Serviços'!$A:$F,5,0)</f>
        <v>m²</v>
      </c>
      <c r="F24" s="100">
        <v>108</v>
      </c>
      <c r="G24" s="101">
        <f ca="1">VLOOKUP(B24,'Insumos e Serviços'!$A:$F,6,0)</f>
        <v>156.24</v>
      </c>
      <c r="H24" s="101">
        <f>TRUNC(F24*G24,2)</f>
        <v>16873.919999999998</v>
      </c>
    </row>
    <row r="25" spans="1:8" ht="22.5">
      <c r="A25" s="98" t="s">
        <v>183</v>
      </c>
      <c r="B25" s="99" t="s">
        <v>460</v>
      </c>
      <c r="C25" s="99" t="s">
        <v>411</v>
      </c>
      <c r="D25" s="98" t="s">
        <v>461</v>
      </c>
      <c r="E25" s="99" t="s">
        <v>462</v>
      </c>
      <c r="F25" s="100">
        <v>708</v>
      </c>
      <c r="G25" s="101">
        <f ca="1">VLOOKUP(A25,'Orçamento Analítico'!$A:$H,8,0)</f>
        <v>2.5700000000000003</v>
      </c>
      <c r="H25" s="101">
        <f>TRUNC(F25*G25,2)</f>
        <v>1819.56</v>
      </c>
    </row>
    <row r="26" spans="1:8" ht="22.5">
      <c r="A26" s="98" t="s">
        <v>184</v>
      </c>
      <c r="B26" s="99" t="s">
        <v>456</v>
      </c>
      <c r="C26" s="99" t="s">
        <v>411</v>
      </c>
      <c r="D26" s="98" t="s">
        <v>457</v>
      </c>
      <c r="E26" s="99" t="s">
        <v>458</v>
      </c>
      <c r="F26" s="100">
        <v>6</v>
      </c>
      <c r="G26" s="101">
        <f ca="1">VLOOKUP(A26,'Orçamento Analítico'!$A:$H,8,0)</f>
        <v>12.55</v>
      </c>
      <c r="H26" s="101">
        <f>TRUNC(F26*G26,2)</f>
        <v>75.3</v>
      </c>
    </row>
    <row r="27" spans="1:8">
      <c r="A27" s="98" t="s">
        <v>185</v>
      </c>
      <c r="B27" s="99" t="s">
        <v>463</v>
      </c>
      <c r="C27" s="99" t="s">
        <v>411</v>
      </c>
      <c r="D27" s="98" t="s">
        <v>464</v>
      </c>
      <c r="E27" s="99" t="s">
        <v>462</v>
      </c>
      <c r="F27" s="100">
        <v>63</v>
      </c>
      <c r="G27" s="101">
        <f ca="1">VLOOKUP(A27,'Orçamento Analítico'!$A:$H,8,0)</f>
        <v>2.41</v>
      </c>
      <c r="H27" s="101">
        <f>TRUNC(F27*G27,2)</f>
        <v>151.83000000000001</v>
      </c>
    </row>
    <row r="28" spans="1:8">
      <c r="A28" s="94" t="s">
        <v>440</v>
      </c>
      <c r="B28" s="95"/>
      <c r="C28" s="95"/>
      <c r="D28" s="94" t="s">
        <v>441</v>
      </c>
      <c r="E28" s="95"/>
      <c r="F28" s="96"/>
      <c r="G28" s="94"/>
      <c r="H28" s="97">
        <f>H29</f>
        <v>1389.66</v>
      </c>
    </row>
    <row r="29" spans="1:8" ht="22.5">
      <c r="A29" s="98" t="s">
        <v>442</v>
      </c>
      <c r="B29" s="99" t="s">
        <v>443</v>
      </c>
      <c r="C29" s="99" t="s">
        <v>411</v>
      </c>
      <c r="D29" s="98" t="s">
        <v>444</v>
      </c>
      <c r="E29" s="99" t="s">
        <v>445</v>
      </c>
      <c r="F29" s="100">
        <v>2</v>
      </c>
      <c r="G29" s="101">
        <f ca="1">VLOOKUP(A29,'Orçamento Analítico'!$A:$H,8,0)</f>
        <v>694.83</v>
      </c>
      <c r="H29" s="101">
        <f>TRUNC(F29*G29,2)</f>
        <v>1389.66</v>
      </c>
    </row>
    <row r="30" spans="1:8">
      <c r="A30" s="94" t="s">
        <v>446</v>
      </c>
      <c r="B30" s="95"/>
      <c r="C30" s="95"/>
      <c r="D30" s="94" t="s">
        <v>447</v>
      </c>
      <c r="E30" s="95"/>
      <c r="F30" s="96"/>
      <c r="G30" s="94"/>
      <c r="H30" s="97">
        <f>SUM(H31:H34)</f>
        <v>41717.51</v>
      </c>
    </row>
    <row r="31" spans="1:8" ht="33.75">
      <c r="A31" s="98" t="s">
        <v>448</v>
      </c>
      <c r="B31" s="99" t="s">
        <v>449</v>
      </c>
      <c r="C31" s="99" t="str">
        <f ca="1">VLOOKUP(B31,'Insumos e Serviços'!$A:$F,2,0)</f>
        <v>SINAPI</v>
      </c>
      <c r="D31" s="98" t="str">
        <f ca="1">VLOOKUP(B31,'Insumos e Serviços'!$A:$F,4,0)</f>
        <v>LOCACAO DE ANDAIME METALICO TIPO FACHADEIRO, LARGURA DE 1,20 M, ALTURA POR PECA DE 2,0 M, INCLUINDO SAPATAS E ITENS NECESSARIOS A INSTALACAO</v>
      </c>
      <c r="E31" s="99" t="str">
        <f ca="1">VLOOKUP(B31,'Insumos e Serviços'!$A:$F,5,0)</f>
        <v>M2XMES</v>
      </c>
      <c r="F31" s="100">
        <v>3086</v>
      </c>
      <c r="G31" s="101">
        <f ca="1">VLOOKUP(B31,'Insumos e Serviços'!$A:$F,6,0)</f>
        <v>5.99</v>
      </c>
      <c r="H31" s="101">
        <f>TRUNC(F31*G31,2)</f>
        <v>18485.14</v>
      </c>
    </row>
    <row r="32" spans="1:8" ht="33.75">
      <c r="A32" s="98" t="s">
        <v>450</v>
      </c>
      <c r="B32" s="99" t="s">
        <v>451</v>
      </c>
      <c r="C32" s="99" t="str">
        <f ca="1">VLOOKUP(B32,'Insumos e Serviços'!$A:$F,2,0)</f>
        <v>SINAPI</v>
      </c>
      <c r="D32" s="98" t="str">
        <f ca="1">VLOOKUP(B32,'Insumos e Serviços'!$A:$F,4,0)</f>
        <v>LOCACAO DE ANDAIME METALICO TUBULAR DE ENCAIXE, TIPO DE TORRE, COM LARGURA DE 1 ATE 1,5 M E ALTURA DE *1,00* M (INCLUSO SAPATAS FIXAS OU RODIZIOS)</v>
      </c>
      <c r="E32" s="99" t="str">
        <f ca="1">VLOOKUP(B32,'Insumos e Serviços'!$A:$F,5,0)</f>
        <v>MXMES</v>
      </c>
      <c r="F32" s="100">
        <v>40</v>
      </c>
      <c r="G32" s="101">
        <f ca="1">VLOOKUP(B32,'Insumos e Serviços'!$A:$F,6,0)</f>
        <v>18</v>
      </c>
      <c r="H32" s="101">
        <f>TRUNC(F32*G32,2)</f>
        <v>720</v>
      </c>
    </row>
    <row r="33" spans="1:8" ht="33.75">
      <c r="A33" s="98" t="s">
        <v>452</v>
      </c>
      <c r="B33" s="99" t="s">
        <v>453</v>
      </c>
      <c r="C33" s="99" t="str">
        <f ca="1">VLOOKUP(B33,'Insumos e Serviços'!$A:$F,2,0)</f>
        <v>SINAPI</v>
      </c>
      <c r="D33" s="98" t="str">
        <f ca="1">VLOOKUP(B33,'Insumos e Serviços'!$A:$F,4,0)</f>
        <v>MONTAGEM E DESMONTAGEM DE ANDAIME MODULAR FACHADEIRO, COM PISO METÁLICO, PARA EDIFICAÇÕES COM MÚLTIPLOS PAVIMENTOS (EXCLUSIVE ANDAIME E LIMPEZA). AF_11/2017</v>
      </c>
      <c r="E33" s="99" t="str">
        <f ca="1">VLOOKUP(B33,'Insumos e Serviços'!$A:$F,5,0)</f>
        <v>m²</v>
      </c>
      <c r="F33" s="100">
        <v>1543</v>
      </c>
      <c r="G33" s="101">
        <f ca="1">VLOOKUP(B33,'Insumos e Serviços'!$A:$F,6,0)</f>
        <v>8.6300000000000008</v>
      </c>
      <c r="H33" s="101">
        <f>TRUNC(F33*G33,2)</f>
        <v>13316.09</v>
      </c>
    </row>
    <row r="34" spans="1:8">
      <c r="A34" s="98" t="s">
        <v>454</v>
      </c>
      <c r="B34" s="99" t="s">
        <v>455</v>
      </c>
      <c r="C34" s="99" t="str">
        <f ca="1">VLOOKUP(B34,'Insumos e Serviços'!$A:$F,2,0)</f>
        <v>SINAPI</v>
      </c>
      <c r="D34" s="98" t="str">
        <f ca="1">VLOOKUP(B34,'Insumos e Serviços'!$A:$F,4,0)</f>
        <v>COLOCAÇÃO DE TELA EM ANDAIME FACHADEIRO. AF_11/2017</v>
      </c>
      <c r="E34" s="99" t="str">
        <f ca="1">VLOOKUP(B34,'Insumos e Serviços'!$A:$F,5,0)</f>
        <v>m²</v>
      </c>
      <c r="F34" s="100">
        <v>1543</v>
      </c>
      <c r="G34" s="101">
        <f ca="1">VLOOKUP(B34,'Insumos e Serviços'!$A:$F,6,0)</f>
        <v>5.96</v>
      </c>
      <c r="H34" s="101">
        <f>TRUNC(F34*G34,2)</f>
        <v>9196.2800000000007</v>
      </c>
    </row>
    <row r="35" spans="1:8" s="12" customFormat="1" ht="11.25">
      <c r="A35" s="94" t="s">
        <v>465</v>
      </c>
      <c r="B35" s="95"/>
      <c r="C35" s="95"/>
      <c r="D35" s="94" t="s">
        <v>466</v>
      </c>
      <c r="E35" s="95"/>
      <c r="F35" s="96"/>
      <c r="G35" s="94"/>
      <c r="H35" s="97">
        <f>H36+H50</f>
        <v>76582.3</v>
      </c>
    </row>
    <row r="36" spans="1:8">
      <c r="A36" s="94" t="s">
        <v>467</v>
      </c>
      <c r="B36" s="95"/>
      <c r="C36" s="95"/>
      <c r="D36" s="94" t="s">
        <v>468</v>
      </c>
      <c r="E36" s="95"/>
      <c r="F36" s="96"/>
      <c r="G36" s="94"/>
      <c r="H36" s="97">
        <f>H37+H42+H44+H48</f>
        <v>28281.58</v>
      </c>
    </row>
    <row r="37" spans="1:8">
      <c r="A37" s="94" t="s">
        <v>469</v>
      </c>
      <c r="B37" s="95"/>
      <c r="C37" s="95"/>
      <c r="D37" s="94" t="s">
        <v>470</v>
      </c>
      <c r="E37" s="95"/>
      <c r="F37" s="96"/>
      <c r="G37" s="94"/>
      <c r="H37" s="97">
        <f>SUM(H38:H41)</f>
        <v>5372.08</v>
      </c>
    </row>
    <row r="38" spans="1:8">
      <c r="A38" s="98" t="s">
        <v>471</v>
      </c>
      <c r="B38" s="99" t="s">
        <v>472</v>
      </c>
      <c r="C38" s="99" t="s">
        <v>411</v>
      </c>
      <c r="D38" s="98" t="s">
        <v>473</v>
      </c>
      <c r="E38" s="99" t="s">
        <v>474</v>
      </c>
      <c r="F38" s="100">
        <v>3</v>
      </c>
      <c r="G38" s="101">
        <f ca="1">VLOOKUP(A38,'Orçamento Analítico'!$A:$H,8,0)</f>
        <v>314.58000000000004</v>
      </c>
      <c r="H38" s="101">
        <f>TRUNC(F38*G38,2)</f>
        <v>943.74</v>
      </c>
    </row>
    <row r="39" spans="1:8">
      <c r="A39" s="98" t="s">
        <v>475</v>
      </c>
      <c r="B39" s="99" t="s">
        <v>476</v>
      </c>
      <c r="C39" s="99" t="s">
        <v>411</v>
      </c>
      <c r="D39" s="98" t="s">
        <v>477</v>
      </c>
      <c r="E39" s="99" t="s">
        <v>474</v>
      </c>
      <c r="F39" s="100">
        <v>8</v>
      </c>
      <c r="G39" s="101">
        <f ca="1">VLOOKUP(A39,'Orçamento Analítico'!$A:$H,8,0)</f>
        <v>275.03999999999996</v>
      </c>
      <c r="H39" s="101">
        <f>TRUNC(F39*G39,2)</f>
        <v>2200.3200000000002</v>
      </c>
    </row>
    <row r="40" spans="1:8" ht="22.5">
      <c r="A40" s="98" t="s">
        <v>478</v>
      </c>
      <c r="B40" s="99" t="s">
        <v>479</v>
      </c>
      <c r="C40" s="99" t="str">
        <f ca="1">VLOOKUP(B40,'Insumos e Serviços'!$A:$F,2,0)</f>
        <v>SINAPI</v>
      </c>
      <c r="D40" s="98" t="str">
        <f ca="1">VLOOKUP(B40,'Insumos e Serviços'!$A:$F,4,0)</f>
        <v>DEMOLIÇÃO DE LAJES, DE FORMA MECANIZADA COM MARTELETE, SEM REAPROVEITAMENTO. AF_12/2017</v>
      </c>
      <c r="E40" s="99" t="str">
        <f ca="1">VLOOKUP(B40,'Insumos e Serviços'!$A:$F,5,0)</f>
        <v>m³</v>
      </c>
      <c r="F40" s="100">
        <v>1</v>
      </c>
      <c r="G40" s="101">
        <f ca="1">VLOOKUP(B40,'Insumos e Serviços'!$A:$F,6,0)</f>
        <v>110.86</v>
      </c>
      <c r="H40" s="101">
        <f>TRUNC(F40*G40,2)</f>
        <v>110.86</v>
      </c>
    </row>
    <row r="41" spans="1:8">
      <c r="A41" s="98" t="s">
        <v>480</v>
      </c>
      <c r="B41" s="99" t="s">
        <v>481</v>
      </c>
      <c r="C41" s="99" t="str">
        <f ca="1">VLOOKUP(B41,'Insumos e Serviços'!$A:$F,2,0)</f>
        <v>SINAPI</v>
      </c>
      <c r="D41" s="98" t="str">
        <f ca="1">VLOOKUP(B41,'Insumos e Serviços'!$A:$F,4,0)</f>
        <v>FURO EM CONCRETO PARA DIÂMETROS MAIORES QUE 75 MM. AF_05/2015</v>
      </c>
      <c r="E41" s="99" t="str">
        <f ca="1">VLOOKUP(B41,'Insumos e Serviços'!$A:$F,5,0)</f>
        <v>UN</v>
      </c>
      <c r="F41" s="100">
        <v>18</v>
      </c>
      <c r="G41" s="101">
        <f ca="1">VLOOKUP(B41,'Insumos e Serviços'!$A:$F,6,0)</f>
        <v>117.62</v>
      </c>
      <c r="H41" s="101">
        <f>TRUNC(F41*G41,2)</f>
        <v>2117.16</v>
      </c>
    </row>
    <row r="42" spans="1:8">
      <c r="A42" s="94" t="s">
        <v>482</v>
      </c>
      <c r="B42" s="95"/>
      <c r="C42" s="95"/>
      <c r="D42" s="94" t="s">
        <v>483</v>
      </c>
      <c r="E42" s="95"/>
      <c r="F42" s="96"/>
      <c r="G42" s="94"/>
      <c r="H42" s="97">
        <f>H43</f>
        <v>538.89</v>
      </c>
    </row>
    <row r="43" spans="1:8" ht="22.5">
      <c r="A43" s="98" t="s">
        <v>484</v>
      </c>
      <c r="B43" s="99" t="s">
        <v>485</v>
      </c>
      <c r="C43" s="99" t="str">
        <f ca="1">VLOOKUP(B43,'Insumos e Serviços'!$A:$F,2,0)</f>
        <v>SINAPI</v>
      </c>
      <c r="D43" s="98" t="str">
        <f ca="1">VLOOKUP(B43,'Insumos e Serviços'!$A:$F,4,0)</f>
        <v>DEMOLIÇÃO DE ALVENARIA DE BLOCO FURADO, DE FORMA MANUAL, SEM REAPROVEITAMENTO. AF_12/2017</v>
      </c>
      <c r="E43" s="99" t="str">
        <f ca="1">VLOOKUP(B43,'Insumos e Serviços'!$A:$F,5,0)</f>
        <v>m³</v>
      </c>
      <c r="F43" s="100">
        <v>11</v>
      </c>
      <c r="G43" s="101">
        <f ca="1">VLOOKUP(B43,'Insumos e Serviços'!$A:$F,6,0)</f>
        <v>48.99</v>
      </c>
      <c r="H43" s="101">
        <f>TRUNC(F43*G43,2)</f>
        <v>538.89</v>
      </c>
    </row>
    <row r="44" spans="1:8">
      <c r="A44" s="94" t="s">
        <v>486</v>
      </c>
      <c r="B44" s="95"/>
      <c r="C44" s="95"/>
      <c r="D44" s="94" t="s">
        <v>487</v>
      </c>
      <c r="E44" s="95"/>
      <c r="F44" s="96"/>
      <c r="G44" s="94"/>
      <c r="H44" s="97">
        <f>SUM(H45:H47)</f>
        <v>22233.200000000001</v>
      </c>
    </row>
    <row r="45" spans="1:8" ht="22.5">
      <c r="A45" s="98" t="s">
        <v>488</v>
      </c>
      <c r="B45" s="99" t="s">
        <v>489</v>
      </c>
      <c r="C45" s="99" t="str">
        <f ca="1">VLOOKUP(B45,'Insumos e Serviços'!$A:$F,2,0)</f>
        <v>SINAPI</v>
      </c>
      <c r="D45" s="98" t="str">
        <f ca="1">VLOOKUP(B45,'Insumos e Serviços'!$A:$F,4,0)</f>
        <v>DEMOLIÇÃO DE REVESTIMENTO CERÂMICO, DE FORMA MECANIZADA COM MARTELETE, SEM REAPROVEITAMENTO. AF_12/2017</v>
      </c>
      <c r="E45" s="99" t="str">
        <f ca="1">VLOOKUP(B45,'Insumos e Serviços'!$A:$F,5,0)</f>
        <v>m²</v>
      </c>
      <c r="F45" s="100">
        <v>195</v>
      </c>
      <c r="G45" s="101">
        <f ca="1">VLOOKUP(B45,'Insumos e Serviços'!$A:$F,6,0)</f>
        <v>10.75</v>
      </c>
      <c r="H45" s="101">
        <f>TRUNC(F45*G45,2)</f>
        <v>2096.25</v>
      </c>
    </row>
    <row r="46" spans="1:8" ht="22.5">
      <c r="A46" s="98" t="s">
        <v>490</v>
      </c>
      <c r="B46" s="99" t="s">
        <v>491</v>
      </c>
      <c r="C46" s="99" t="str">
        <f ca="1">VLOOKUP(B46,'Insumos e Serviços'!$A:$F,2,0)</f>
        <v>SINAPI</v>
      </c>
      <c r="D46" s="98" t="str">
        <f ca="1">VLOOKUP(B46,'Insumos e Serviços'!$A:$F,4,0)</f>
        <v>DEMOLIÇÃO DE ARGAMASSAS, DE FORMA MANUAL, SEM REAPROVEITAMENTO. AF_12/2017</v>
      </c>
      <c r="E46" s="99" t="str">
        <f ca="1">VLOOKUP(B46,'Insumos e Serviços'!$A:$F,5,0)</f>
        <v>m²</v>
      </c>
      <c r="F46" s="100">
        <v>195</v>
      </c>
      <c r="G46" s="101">
        <f ca="1">VLOOKUP(B46,'Insumos e Serviços'!$A:$F,6,0)</f>
        <v>2.89</v>
      </c>
      <c r="H46" s="101">
        <f>TRUNC(F46*G46,2)</f>
        <v>563.54999999999995</v>
      </c>
    </row>
    <row r="47" spans="1:8" ht="22.5">
      <c r="A47" s="98" t="s">
        <v>492</v>
      </c>
      <c r="B47" s="99" t="s">
        <v>493</v>
      </c>
      <c r="C47" s="99" t="s">
        <v>411</v>
      </c>
      <c r="D47" s="98" t="s">
        <v>494</v>
      </c>
      <c r="E47" s="99" t="s">
        <v>462</v>
      </c>
      <c r="F47" s="100">
        <v>1435</v>
      </c>
      <c r="G47" s="101">
        <f ca="1">VLOOKUP(A47,'Orçamento Analítico'!$A:$H,8,0)</f>
        <v>13.64</v>
      </c>
      <c r="H47" s="101">
        <f>TRUNC(F47*G47,2)</f>
        <v>19573.400000000001</v>
      </c>
    </row>
    <row r="48" spans="1:8">
      <c r="A48" s="94" t="s">
        <v>495</v>
      </c>
      <c r="B48" s="95"/>
      <c r="C48" s="95"/>
      <c r="D48" s="94" t="s">
        <v>496</v>
      </c>
      <c r="E48" s="95"/>
      <c r="F48" s="96"/>
      <c r="G48" s="94"/>
      <c r="H48" s="97">
        <f>H49</f>
        <v>137.41</v>
      </c>
    </row>
    <row r="49" spans="1:8" ht="22.5">
      <c r="A49" s="98" t="s">
        <v>497</v>
      </c>
      <c r="B49" s="99" t="s">
        <v>498</v>
      </c>
      <c r="C49" s="99" t="s">
        <v>411</v>
      </c>
      <c r="D49" s="98" t="s">
        <v>499</v>
      </c>
      <c r="E49" s="99" t="s">
        <v>458</v>
      </c>
      <c r="F49" s="100">
        <v>13</v>
      </c>
      <c r="G49" s="101">
        <f ca="1">VLOOKUP(A49,'Orçamento Analítico'!$A:$H,8,0)</f>
        <v>10.57</v>
      </c>
      <c r="H49" s="101">
        <f>TRUNC(F49*G49,2)</f>
        <v>137.41</v>
      </c>
    </row>
    <row r="50" spans="1:8">
      <c r="A50" s="94" t="s">
        <v>500</v>
      </c>
      <c r="B50" s="95"/>
      <c r="C50" s="95"/>
      <c r="D50" s="94" t="s">
        <v>501</v>
      </c>
      <c r="E50" s="95"/>
      <c r="F50" s="96"/>
      <c r="G50" s="94"/>
      <c r="H50" s="97">
        <f>H51+H66+H70</f>
        <v>48300.72</v>
      </c>
    </row>
    <row r="51" spans="1:8">
      <c r="A51" s="94" t="s">
        <v>502</v>
      </c>
      <c r="B51" s="95"/>
      <c r="C51" s="95"/>
      <c r="D51" s="94" t="s">
        <v>503</v>
      </c>
      <c r="E51" s="95"/>
      <c r="F51" s="96"/>
      <c r="G51" s="94"/>
      <c r="H51" s="97">
        <f>SUM(H52:H65)</f>
        <v>23753.32</v>
      </c>
    </row>
    <row r="52" spans="1:8" ht="33.75">
      <c r="A52" s="98" t="s">
        <v>504</v>
      </c>
      <c r="B52" s="99" t="s">
        <v>505</v>
      </c>
      <c r="C52" s="99" t="str">
        <f ca="1">VLOOKUP(B52,'Insumos e Serviços'!$A:$F,2,0)</f>
        <v>SINAPI</v>
      </c>
      <c r="D52" s="98" t="str">
        <f ca="1">VLOOKUP(B52,'Insumos e Serviços'!$A:$F,4,0)</f>
        <v>RECOMPOSIÇÃO DE PAVIMENTO EM PISO INTERTRAVADO, COM REAPROVEITAMENTO DOS BLOCOS INTERTRAVADOS, PARA FECHAMENTO DE VALAS - INCLUSO RETIRADA E COLOCAÇÃO DO MATERIAL. AF_12/2020</v>
      </c>
      <c r="E52" s="99" t="str">
        <f ca="1">VLOOKUP(B52,'Insumos e Serviços'!$A:$F,5,0)</f>
        <v>m²</v>
      </c>
      <c r="F52" s="100">
        <v>5</v>
      </c>
      <c r="G52" s="101">
        <f ca="1">VLOOKUP(B52,'Insumos e Serviços'!$A:$F,6,0)</f>
        <v>52.11</v>
      </c>
      <c r="H52" s="101">
        <f t="shared" ref="H52:H65" si="0">TRUNC(F52*G52,2)</f>
        <v>260.55</v>
      </c>
    </row>
    <row r="53" spans="1:8" ht="22.5">
      <c r="A53" s="98" t="s">
        <v>506</v>
      </c>
      <c r="B53" s="99" t="s">
        <v>507</v>
      </c>
      <c r="C53" s="99" t="s">
        <v>411</v>
      </c>
      <c r="D53" s="98" t="s">
        <v>508</v>
      </c>
      <c r="E53" s="99" t="s">
        <v>433</v>
      </c>
      <c r="F53" s="100">
        <v>1</v>
      </c>
      <c r="G53" s="101">
        <f ca="1">VLOOKUP(A53,'Orçamento Analítico'!$A:$H,8,0)</f>
        <v>439.40999999999997</v>
      </c>
      <c r="H53" s="101">
        <f t="shared" si="0"/>
        <v>439.41</v>
      </c>
    </row>
    <row r="54" spans="1:8">
      <c r="A54" s="98" t="s">
        <v>509</v>
      </c>
      <c r="B54" s="99" t="s">
        <v>510</v>
      </c>
      <c r="C54" s="99" t="s">
        <v>411</v>
      </c>
      <c r="D54" s="98" t="s">
        <v>511</v>
      </c>
      <c r="E54" s="99" t="s">
        <v>462</v>
      </c>
      <c r="F54" s="100">
        <v>506</v>
      </c>
      <c r="G54" s="101">
        <f ca="1">VLOOKUP(A54,'Orçamento Analítico'!$A:$H,8,0)</f>
        <v>8.92</v>
      </c>
      <c r="H54" s="101">
        <f t="shared" si="0"/>
        <v>4513.5200000000004</v>
      </c>
    </row>
    <row r="55" spans="1:8" ht="22.5">
      <c r="A55" s="98" t="s">
        <v>512</v>
      </c>
      <c r="B55" s="99" t="s">
        <v>513</v>
      </c>
      <c r="C55" s="99" t="s">
        <v>411</v>
      </c>
      <c r="D55" s="98" t="s">
        <v>514</v>
      </c>
      <c r="E55" s="99" t="s">
        <v>462</v>
      </c>
      <c r="F55" s="100">
        <v>651</v>
      </c>
      <c r="G55" s="101">
        <f ca="1">VLOOKUP(A55,'Orçamento Analítico'!$A:$H,8,0)</f>
        <v>7.79</v>
      </c>
      <c r="H55" s="101">
        <f t="shared" si="0"/>
        <v>5071.29</v>
      </c>
    </row>
    <row r="56" spans="1:8" ht="22.5">
      <c r="A56" s="98" t="s">
        <v>515</v>
      </c>
      <c r="B56" s="99" t="s">
        <v>516</v>
      </c>
      <c r="C56" s="99" t="s">
        <v>411</v>
      </c>
      <c r="D56" s="98" t="s">
        <v>517</v>
      </c>
      <c r="E56" s="99" t="s">
        <v>462</v>
      </c>
      <c r="F56" s="100">
        <v>651</v>
      </c>
      <c r="G56" s="101">
        <f ca="1">VLOOKUP(A56,'Orçamento Analítico'!$A:$H,8,0)</f>
        <v>3.62</v>
      </c>
      <c r="H56" s="101">
        <f t="shared" si="0"/>
        <v>2356.62</v>
      </c>
    </row>
    <row r="57" spans="1:8">
      <c r="A57" s="98" t="s">
        <v>518</v>
      </c>
      <c r="B57" s="99" t="s">
        <v>519</v>
      </c>
      <c r="C57" s="99" t="s">
        <v>411</v>
      </c>
      <c r="D57" s="98" t="s">
        <v>520</v>
      </c>
      <c r="E57" s="99" t="s">
        <v>462</v>
      </c>
      <c r="F57" s="100">
        <v>25</v>
      </c>
      <c r="G57" s="101">
        <f ca="1">VLOOKUP(A57,'Orçamento Analítico'!$A:$H,8,0)</f>
        <v>47.45</v>
      </c>
      <c r="H57" s="101">
        <f t="shared" si="0"/>
        <v>1186.25</v>
      </c>
    </row>
    <row r="58" spans="1:8" ht="22.5">
      <c r="A58" s="98" t="s">
        <v>521</v>
      </c>
      <c r="B58" s="99" t="s">
        <v>522</v>
      </c>
      <c r="C58" s="99" t="s">
        <v>411</v>
      </c>
      <c r="D58" s="98" t="s">
        <v>523</v>
      </c>
      <c r="E58" s="99" t="s">
        <v>462</v>
      </c>
      <c r="F58" s="100">
        <v>75</v>
      </c>
      <c r="G58" s="101">
        <f ca="1">VLOOKUP(A58,'Orçamento Analítico'!$A:$H,8,0)</f>
        <v>5.96</v>
      </c>
      <c r="H58" s="101">
        <f t="shared" si="0"/>
        <v>447</v>
      </c>
    </row>
    <row r="59" spans="1:8">
      <c r="A59" s="98" t="s">
        <v>524</v>
      </c>
      <c r="B59" s="99" t="s">
        <v>525</v>
      </c>
      <c r="C59" s="99" t="s">
        <v>411</v>
      </c>
      <c r="D59" s="98" t="s">
        <v>526</v>
      </c>
      <c r="E59" s="99" t="s">
        <v>462</v>
      </c>
      <c r="F59" s="100">
        <v>227</v>
      </c>
      <c r="G59" s="101">
        <f ca="1">VLOOKUP(A59,'Orçamento Analítico'!$A:$H,8,0)</f>
        <v>14.350000000000001</v>
      </c>
      <c r="H59" s="101">
        <f t="shared" si="0"/>
        <v>3257.45</v>
      </c>
    </row>
    <row r="60" spans="1:8">
      <c r="A60" s="98" t="s">
        <v>527</v>
      </c>
      <c r="B60" s="99" t="s">
        <v>528</v>
      </c>
      <c r="C60" s="99" t="s">
        <v>411</v>
      </c>
      <c r="D60" s="98" t="s">
        <v>529</v>
      </c>
      <c r="E60" s="99" t="s">
        <v>462</v>
      </c>
      <c r="F60" s="100">
        <v>1</v>
      </c>
      <c r="G60" s="101">
        <f ca="1">VLOOKUP(A60,'Orçamento Analítico'!$A:$H,8,0)</f>
        <v>22.47</v>
      </c>
      <c r="H60" s="101">
        <f t="shared" si="0"/>
        <v>22.47</v>
      </c>
    </row>
    <row r="61" spans="1:8" ht="22.5">
      <c r="A61" s="98" t="s">
        <v>530</v>
      </c>
      <c r="B61" s="99" t="s">
        <v>531</v>
      </c>
      <c r="C61" s="99" t="s">
        <v>411</v>
      </c>
      <c r="D61" s="98" t="s">
        <v>532</v>
      </c>
      <c r="E61" s="99" t="s">
        <v>533</v>
      </c>
      <c r="F61" s="100">
        <v>13</v>
      </c>
      <c r="G61" s="101">
        <f ca="1">VLOOKUP(A61,'Orçamento Analítico'!$A:$H,8,0)</f>
        <v>7.52</v>
      </c>
      <c r="H61" s="101">
        <f t="shared" si="0"/>
        <v>97.76</v>
      </c>
    </row>
    <row r="62" spans="1:8" ht="22.5">
      <c r="A62" s="98" t="s">
        <v>534</v>
      </c>
      <c r="B62" s="99" t="s">
        <v>535</v>
      </c>
      <c r="C62" s="99" t="s">
        <v>411</v>
      </c>
      <c r="D62" s="98" t="s">
        <v>536</v>
      </c>
      <c r="E62" s="99" t="s">
        <v>462</v>
      </c>
      <c r="F62" s="100">
        <v>436</v>
      </c>
      <c r="G62" s="101">
        <f ca="1">VLOOKUP(A62,'Orçamento Analítico'!$A:$H,8,0)</f>
        <v>7.46</v>
      </c>
      <c r="H62" s="101">
        <f t="shared" si="0"/>
        <v>3252.56</v>
      </c>
    </row>
    <row r="63" spans="1:8">
      <c r="A63" s="98" t="s">
        <v>537</v>
      </c>
      <c r="B63" s="99" t="s">
        <v>538</v>
      </c>
      <c r="C63" s="99" t="s">
        <v>411</v>
      </c>
      <c r="D63" s="98" t="s">
        <v>539</v>
      </c>
      <c r="E63" s="99" t="s">
        <v>462</v>
      </c>
      <c r="F63" s="100">
        <v>21</v>
      </c>
      <c r="G63" s="101">
        <f ca="1">VLOOKUP(A63,'Orçamento Analítico'!$A:$H,8,0)</f>
        <v>30.59</v>
      </c>
      <c r="H63" s="101">
        <f t="shared" si="0"/>
        <v>642.39</v>
      </c>
    </row>
    <row r="64" spans="1:8" ht="22.5">
      <c r="A64" s="98" t="s">
        <v>540</v>
      </c>
      <c r="B64" s="99" t="s">
        <v>541</v>
      </c>
      <c r="C64" s="99" t="s">
        <v>411</v>
      </c>
      <c r="D64" s="98" t="s">
        <v>542</v>
      </c>
      <c r="E64" s="99" t="s">
        <v>462</v>
      </c>
      <c r="F64" s="100">
        <v>25</v>
      </c>
      <c r="G64" s="101">
        <f ca="1">VLOOKUP(A64,'Orçamento Analítico'!$A:$H,8,0)</f>
        <v>29.22</v>
      </c>
      <c r="H64" s="101">
        <f t="shared" si="0"/>
        <v>730.5</v>
      </c>
    </row>
    <row r="65" spans="1:8">
      <c r="A65" s="98" t="s">
        <v>543</v>
      </c>
      <c r="B65" s="99" t="s">
        <v>544</v>
      </c>
      <c r="C65" s="99" t="s">
        <v>411</v>
      </c>
      <c r="D65" s="98" t="s">
        <v>545</v>
      </c>
      <c r="E65" s="99" t="s">
        <v>458</v>
      </c>
      <c r="F65" s="100">
        <v>135</v>
      </c>
      <c r="G65" s="101">
        <f ca="1">VLOOKUP(A65,'Orçamento Analítico'!$A:$H,8,0)</f>
        <v>10.93</v>
      </c>
      <c r="H65" s="101">
        <f t="shared" si="0"/>
        <v>1475.55</v>
      </c>
    </row>
    <row r="66" spans="1:8">
      <c r="A66" s="94" t="s">
        <v>546</v>
      </c>
      <c r="B66" s="95"/>
      <c r="C66" s="95"/>
      <c r="D66" s="94" t="s">
        <v>547</v>
      </c>
      <c r="E66" s="95"/>
      <c r="F66" s="96"/>
      <c r="G66" s="94"/>
      <c r="H66" s="97">
        <f>SUM(H67:H69)</f>
        <v>2389.88</v>
      </c>
    </row>
    <row r="67" spans="1:8" ht="22.5">
      <c r="A67" s="98" t="s">
        <v>548</v>
      </c>
      <c r="B67" s="99" t="s">
        <v>549</v>
      </c>
      <c r="C67" s="99" t="str">
        <f ca="1">VLOOKUP(B67,'Insumos e Serviços'!$A:$F,2,0)</f>
        <v>SINAPI</v>
      </c>
      <c r="D67" s="98" t="str">
        <f ca="1">VLOOKUP(B67,'Insumos e Serviços'!$A:$F,4,0)</f>
        <v>REMOÇÃO DE LUMINÁRIAS, DE FORMA MANUAL, SEM REAPROVEITAMENTO. AF_12/2017</v>
      </c>
      <c r="E67" s="99" t="str">
        <f ca="1">VLOOKUP(B67,'Insumos e Serviços'!$A:$F,5,0)</f>
        <v>UN</v>
      </c>
      <c r="F67" s="100">
        <v>34</v>
      </c>
      <c r="G67" s="101">
        <f ca="1">VLOOKUP(B67,'Insumos e Serviços'!$A:$F,6,0)</f>
        <v>1.1200000000000001</v>
      </c>
      <c r="H67" s="101">
        <f>TRUNC(F67*G67,2)</f>
        <v>38.08</v>
      </c>
    </row>
    <row r="68" spans="1:8" ht="22.5">
      <c r="A68" s="98" t="s">
        <v>550</v>
      </c>
      <c r="B68" s="99" t="s">
        <v>551</v>
      </c>
      <c r="C68" s="99" t="s">
        <v>411</v>
      </c>
      <c r="D68" s="98" t="s">
        <v>552</v>
      </c>
      <c r="E68" s="99" t="s">
        <v>433</v>
      </c>
      <c r="F68" s="100">
        <v>1</v>
      </c>
      <c r="G68" s="101">
        <f ca="1">VLOOKUP(A68,'Orçamento Analítico'!$A:$H,8,0)</f>
        <v>1755</v>
      </c>
      <c r="H68" s="101">
        <f>TRUNC(F68*G68,2)</f>
        <v>1755</v>
      </c>
    </row>
    <row r="69" spans="1:8" ht="22.5">
      <c r="A69" s="98" t="s">
        <v>553</v>
      </c>
      <c r="B69" s="99" t="s">
        <v>554</v>
      </c>
      <c r="C69" s="99" t="s">
        <v>411</v>
      </c>
      <c r="D69" s="98" t="s">
        <v>555</v>
      </c>
      <c r="E69" s="99" t="s">
        <v>533</v>
      </c>
      <c r="F69" s="100">
        <v>80</v>
      </c>
      <c r="G69" s="101">
        <f ca="1">VLOOKUP(A69,'Orçamento Analítico'!$A:$H,8,0)</f>
        <v>7.46</v>
      </c>
      <c r="H69" s="101">
        <f>TRUNC(F69*G69,2)</f>
        <v>596.79999999999995</v>
      </c>
    </row>
    <row r="70" spans="1:8" ht="22.5">
      <c r="A70" s="94" t="s">
        <v>556</v>
      </c>
      <c r="B70" s="95"/>
      <c r="C70" s="95"/>
      <c r="D70" s="94" t="s">
        <v>557</v>
      </c>
      <c r="E70" s="95"/>
      <c r="F70" s="96"/>
      <c r="G70" s="94"/>
      <c r="H70" s="97">
        <f>SUM(H71:H74)</f>
        <v>22157.52</v>
      </c>
    </row>
    <row r="71" spans="1:8">
      <c r="A71" s="98" t="s">
        <v>558</v>
      </c>
      <c r="B71" s="99" t="s">
        <v>559</v>
      </c>
      <c r="C71" s="99" t="s">
        <v>411</v>
      </c>
      <c r="D71" s="98" t="s">
        <v>560</v>
      </c>
      <c r="E71" s="99" t="s">
        <v>474</v>
      </c>
      <c r="F71" s="100">
        <v>115</v>
      </c>
      <c r="G71" s="101">
        <f ca="1">VLOOKUP(A71,'Orçamento Analítico'!$A:$H,8,0)</f>
        <v>123.18</v>
      </c>
      <c r="H71" s="101">
        <f>TRUNC(F71*G71,2)</f>
        <v>14165.7</v>
      </c>
    </row>
    <row r="72" spans="1:8" ht="22.5">
      <c r="A72" s="98" t="s">
        <v>561</v>
      </c>
      <c r="B72" s="99" t="s">
        <v>562</v>
      </c>
      <c r="C72" s="99" t="str">
        <f ca="1">VLOOKUP(B72,'Insumos e Serviços'!$A:$F,2,0)</f>
        <v>SINAPI</v>
      </c>
      <c r="D72" s="98" t="str">
        <f ca="1">VLOOKUP(B72,'Insumos e Serviços'!$A:$F,4,0)</f>
        <v>TRANSPORTE COM CAMINHÃO CARROCERIA 9T, EM VIA URBANA PAVIMENTADA, DMT ATÉ 30KM (UNIDADE: TXKM). AF_07/2020</v>
      </c>
      <c r="E72" s="99" t="str">
        <f ca="1">VLOOKUP(B72,'Insumos e Serviços'!$A:$F,5,0)</f>
        <v>TXKM</v>
      </c>
      <c r="F72" s="100">
        <v>540</v>
      </c>
      <c r="G72" s="101">
        <f ca="1">VLOOKUP(B72,'Insumos e Serviços'!$A:$F,6,0)</f>
        <v>1.76</v>
      </c>
      <c r="H72" s="101">
        <f>TRUNC(F72*G72,2)</f>
        <v>950.4</v>
      </c>
    </row>
    <row r="73" spans="1:8" ht="22.5">
      <c r="A73" s="98" t="s">
        <v>563</v>
      </c>
      <c r="B73" s="99" t="s">
        <v>564</v>
      </c>
      <c r="C73" s="99" t="str">
        <f ca="1">VLOOKUP(B73,'Insumos e Serviços'!$A:$F,2,0)</f>
        <v>SINAPI</v>
      </c>
      <c r="D73" s="98" t="str">
        <f ca="1">VLOOKUP(B73,'Insumos e Serviços'!$A:$F,4,0)</f>
        <v>TRANSPORTE COM CAMINHÃO CARROCERIA 9T, EM VIA URBANA PAVIMENTADA, ADICIONAL PARA DMT EXCEDENTE A 30 KM (UNIDADE: TXKM). AF_07/2020</v>
      </c>
      <c r="E73" s="99" t="str">
        <f ca="1">VLOOKUP(B73,'Insumos e Serviços'!$A:$F,5,0)</f>
        <v>TXKM</v>
      </c>
      <c r="F73" s="100">
        <v>180</v>
      </c>
      <c r="G73" s="101">
        <f ca="1">VLOOKUP(B73,'Insumos e Serviços'!$A:$F,6,0)</f>
        <v>0.7</v>
      </c>
      <c r="H73" s="101">
        <f>TRUNC(F73*G73,2)</f>
        <v>126</v>
      </c>
    </row>
    <row r="74" spans="1:8">
      <c r="A74" s="98" t="s">
        <v>565</v>
      </c>
      <c r="B74" s="99" t="s">
        <v>566</v>
      </c>
      <c r="C74" s="99" t="s">
        <v>411</v>
      </c>
      <c r="D74" s="98" t="s">
        <v>567</v>
      </c>
      <c r="E74" s="99" t="s">
        <v>474</v>
      </c>
      <c r="F74" s="100">
        <v>309</v>
      </c>
      <c r="G74" s="101">
        <f ca="1">VLOOKUP(A74,'Orçamento Analítico'!$A:$H,8,0)</f>
        <v>22.38</v>
      </c>
      <c r="H74" s="101">
        <f>TRUNC(F74*G74,2)</f>
        <v>6915.42</v>
      </c>
    </row>
    <row r="75" spans="1:8" s="11" customFormat="1" ht="11.25">
      <c r="A75" s="90" t="s">
        <v>386</v>
      </c>
      <c r="B75" s="91"/>
      <c r="C75" s="91"/>
      <c r="D75" s="90" t="s">
        <v>387</v>
      </c>
      <c r="E75" s="91"/>
      <c r="F75" s="92"/>
      <c r="G75" s="90"/>
      <c r="H75" s="93">
        <f>H76</f>
        <v>25179.690000000002</v>
      </c>
    </row>
    <row r="76" spans="1:8" s="12" customFormat="1" ht="11.25">
      <c r="A76" s="94" t="s">
        <v>568</v>
      </c>
      <c r="B76" s="95"/>
      <c r="C76" s="95"/>
      <c r="D76" s="94" t="s">
        <v>569</v>
      </c>
      <c r="E76" s="95"/>
      <c r="F76" s="96"/>
      <c r="G76" s="94"/>
      <c r="H76" s="97">
        <f>H77+H79</f>
        <v>25179.690000000002</v>
      </c>
    </row>
    <row r="77" spans="1:8">
      <c r="A77" s="94" t="s">
        <v>570</v>
      </c>
      <c r="B77" s="95"/>
      <c r="C77" s="95"/>
      <c r="D77" s="94" t="s">
        <v>571</v>
      </c>
      <c r="E77" s="95"/>
      <c r="F77" s="96"/>
      <c r="G77" s="94"/>
      <c r="H77" s="97">
        <f>H78</f>
        <v>10752.17</v>
      </c>
    </row>
    <row r="78" spans="1:8">
      <c r="A78" s="98" t="s">
        <v>572</v>
      </c>
      <c r="B78" s="99" t="s">
        <v>573</v>
      </c>
      <c r="C78" s="99" t="str">
        <f ca="1">VLOOKUP(B78,'Insumos e Serviços'!$A:$F,2,0)</f>
        <v>SINAPI</v>
      </c>
      <c r="D78" s="98" t="str">
        <f ca="1">VLOOKUP(B78,'Insumos e Serviços'!$A:$F,4,0)</f>
        <v>ENGENHEIRO CIVIL DE OBRA PLENO COM ENCARGOS COMPLEMENTARES</v>
      </c>
      <c r="E78" s="99" t="str">
        <f ca="1">VLOOKUP(B78,'Insumos e Serviços'!$A:$F,5,0)</f>
        <v>H</v>
      </c>
      <c r="F78" s="100">
        <v>103</v>
      </c>
      <c r="G78" s="101">
        <f ca="1">VLOOKUP(B78,'Insumos e Serviços'!$A:$F,6,0)</f>
        <v>104.39</v>
      </c>
      <c r="H78" s="101">
        <f>TRUNC(F78*G78,2)</f>
        <v>10752.17</v>
      </c>
    </row>
    <row r="79" spans="1:8">
      <c r="A79" s="94" t="s">
        <v>574</v>
      </c>
      <c r="B79" s="95"/>
      <c r="C79" s="95"/>
      <c r="D79" s="94" t="s">
        <v>575</v>
      </c>
      <c r="E79" s="95"/>
      <c r="F79" s="96"/>
      <c r="G79" s="94"/>
      <c r="H79" s="97">
        <f>H80</f>
        <v>14427.52</v>
      </c>
    </row>
    <row r="80" spans="1:8">
      <c r="A80" s="98" t="s">
        <v>576</v>
      </c>
      <c r="B80" s="99" t="s">
        <v>577</v>
      </c>
      <c r="C80" s="99" t="str">
        <f ca="1">VLOOKUP(B80,'Insumos e Serviços'!$A:$F,2,0)</f>
        <v>SINAPI</v>
      </c>
      <c r="D80" s="98" t="str">
        <f ca="1">VLOOKUP(B80,'Insumos e Serviços'!$A:$F,4,0)</f>
        <v>ENCARREGADO GERAL DE OBRAS COM ENCARGOS COMPLEMENTARES</v>
      </c>
      <c r="E80" s="99" t="str">
        <f ca="1">VLOOKUP(B80,'Insumos e Serviços'!$A:$F,5,0)</f>
        <v>MES</v>
      </c>
      <c r="F80" s="100">
        <v>4</v>
      </c>
      <c r="G80" s="101">
        <f ca="1">VLOOKUP(B80,'Insumos e Serviços'!$A:$F,6,0)</f>
        <v>3606.88</v>
      </c>
      <c r="H80" s="101">
        <f>TRUNC(F80*G80,2)</f>
        <v>14427.52</v>
      </c>
    </row>
    <row r="81" spans="1:8" s="11" customFormat="1" ht="11.25">
      <c r="A81" s="90" t="s">
        <v>388</v>
      </c>
      <c r="B81" s="91"/>
      <c r="C81" s="91"/>
      <c r="D81" s="90" t="s">
        <v>389</v>
      </c>
      <c r="E81" s="91"/>
      <c r="F81" s="92"/>
      <c r="G81" s="90"/>
      <c r="H81" s="93">
        <f>H82+H94+H102+H106+H112+H121+H167+H182+H200</f>
        <v>1157190.6200000001</v>
      </c>
    </row>
    <row r="82" spans="1:8" s="12" customFormat="1" ht="11.25">
      <c r="A82" s="94" t="s">
        <v>578</v>
      </c>
      <c r="B82" s="95"/>
      <c r="C82" s="95"/>
      <c r="D82" s="94" t="s">
        <v>579</v>
      </c>
      <c r="E82" s="95"/>
      <c r="F82" s="96"/>
      <c r="G82" s="94"/>
      <c r="H82" s="97">
        <f>H83+H91</f>
        <v>16153.8</v>
      </c>
    </row>
    <row r="83" spans="1:8">
      <c r="A83" s="94" t="s">
        <v>580</v>
      </c>
      <c r="B83" s="95"/>
      <c r="C83" s="95"/>
      <c r="D83" s="94" t="s">
        <v>581</v>
      </c>
      <c r="E83" s="95"/>
      <c r="F83" s="96"/>
      <c r="G83" s="94"/>
      <c r="H83" s="97">
        <f>H84+H86+H88</f>
        <v>13545.65</v>
      </c>
    </row>
    <row r="84" spans="1:8">
      <c r="A84" s="94" t="s">
        <v>582</v>
      </c>
      <c r="B84" s="95"/>
      <c r="C84" s="95"/>
      <c r="D84" s="94" t="s">
        <v>583</v>
      </c>
      <c r="E84" s="95"/>
      <c r="F84" s="96"/>
      <c r="G84" s="94"/>
      <c r="H84" s="97">
        <f>H85</f>
        <v>7947</v>
      </c>
    </row>
    <row r="85" spans="1:8" ht="33.75">
      <c r="A85" s="98" t="s">
        <v>584</v>
      </c>
      <c r="B85" s="99" t="s">
        <v>585</v>
      </c>
      <c r="C85" s="99" t="str">
        <f ca="1">VLOOKUP(B85,'Insumos e Serviços'!$A:$F,2,0)</f>
        <v>SINAPI</v>
      </c>
      <c r="D85" s="98" t="str">
        <f ca="1">VLOOKUP(B85,'Insumos e Serviços'!$A:$F,4,0)</f>
        <v>ALVENARIA DE VEDAÇÃO DE BLOCOS CERÂMICOS MACIÇOS DE 5X10X20CM (ESPESSURA 10CM) E ARGAMASSA DE ASSENTAMENTO COM PREPARO EM BETONEIRA. AF_05/2020</v>
      </c>
      <c r="E85" s="99" t="str">
        <f ca="1">VLOOKUP(B85,'Insumos e Serviços'!$A:$F,5,0)</f>
        <v>m²</v>
      </c>
      <c r="F85" s="100">
        <v>60</v>
      </c>
      <c r="G85" s="101">
        <f ca="1">VLOOKUP(B85,'Insumos e Serviços'!$A:$F,6,0)</f>
        <v>132.44999999999999</v>
      </c>
      <c r="H85" s="101">
        <f>TRUNC(F85*G85,2)</f>
        <v>7947</v>
      </c>
    </row>
    <row r="86" spans="1:8">
      <c r="A86" s="94" t="s">
        <v>586</v>
      </c>
      <c r="B86" s="95"/>
      <c r="C86" s="95"/>
      <c r="D86" s="94" t="s">
        <v>587</v>
      </c>
      <c r="E86" s="95"/>
      <c r="F86" s="96"/>
      <c r="G86" s="94"/>
      <c r="H86" s="97">
        <f>H87</f>
        <v>4650.25</v>
      </c>
    </row>
    <row r="87" spans="1:8" ht="33.75">
      <c r="A87" s="98" t="s">
        <v>588</v>
      </c>
      <c r="B87" s="99" t="s">
        <v>589</v>
      </c>
      <c r="C87" s="99" t="str">
        <f ca="1">VLOOKUP(B87,'Insumos e Serviços'!$A:$F,2,0)</f>
        <v>SINAPI</v>
      </c>
      <c r="D87" s="98" t="str">
        <f ca="1">VLOOKUP(B87,'Insumos e Serviços'!$A:$F,4,0)</f>
        <v>ALVENARIA DE VEDAÇÃO DE BLOCOS CERÂMICOS FURADOS NA HORIZONTAL DE 9X19X19 CM (ESPESSURA 9 CM) E ARGAMASSA DE ASSENTAMENTO COM PREPARO EM BETONEIRA. AF_12/2021</v>
      </c>
      <c r="E87" s="99" t="str">
        <f ca="1">VLOOKUP(B87,'Insumos e Serviços'!$A:$F,5,0)</f>
        <v>m²</v>
      </c>
      <c r="F87" s="100">
        <v>55</v>
      </c>
      <c r="G87" s="101">
        <f ca="1">VLOOKUP(B87,'Insumos e Serviços'!$A:$F,6,0)</f>
        <v>84.55</v>
      </c>
      <c r="H87" s="101">
        <f>TRUNC(F87*G87,2)</f>
        <v>4650.25</v>
      </c>
    </row>
    <row r="88" spans="1:8">
      <c r="A88" s="94" t="s">
        <v>590</v>
      </c>
      <c r="B88" s="95"/>
      <c r="C88" s="95"/>
      <c r="D88" s="94" t="s">
        <v>591</v>
      </c>
      <c r="E88" s="95"/>
      <c r="F88" s="96"/>
      <c r="G88" s="94"/>
      <c r="H88" s="97">
        <f>SUM(H89:H90)</f>
        <v>948.4</v>
      </c>
    </row>
    <row r="89" spans="1:8" ht="33.75">
      <c r="A89" s="98" t="s">
        <v>592</v>
      </c>
      <c r="B89" s="99" t="s">
        <v>593</v>
      </c>
      <c r="C89" s="99" t="str">
        <f ca="1">VLOOKUP(B89,'Insumos e Serviços'!$A:$F,2,0)</f>
        <v>SINAPI</v>
      </c>
      <c r="D89" s="98" t="str">
        <f ca="1">VLOOKUP(B89,'Insumos e Serviços'!$A:$F,4,0)</f>
        <v>ALVENARIA DE VEDAÇÃO DE BLOCOS  VAZADOS DE CONCRETO APARENTE DE 9X19X39 CM (ESPESSURA 9 CM) E ARGAMASSA DE ASSENTAMENTO COM PREPARO EM BETONEIRA. AF_12/2021</v>
      </c>
      <c r="E89" s="99" t="str">
        <f ca="1">VLOOKUP(B89,'Insumos e Serviços'!$A:$F,5,0)</f>
        <v>m²</v>
      </c>
      <c r="F89" s="100">
        <v>5</v>
      </c>
      <c r="G89" s="101">
        <f ca="1">VLOOKUP(B89,'Insumos e Serviços'!$A:$F,6,0)</f>
        <v>76.92</v>
      </c>
      <c r="H89" s="101">
        <f>TRUNC(F89*G89,2)</f>
        <v>384.6</v>
      </c>
    </row>
    <row r="90" spans="1:8" ht="33.75">
      <c r="A90" s="98" t="s">
        <v>594</v>
      </c>
      <c r="B90" s="99" t="s">
        <v>595</v>
      </c>
      <c r="C90" s="99" t="str">
        <f ca="1">VLOOKUP(B90,'Insumos e Serviços'!$A:$F,2,0)</f>
        <v>SINAPI</v>
      </c>
      <c r="D90" s="98" t="str">
        <f ca="1">VLOOKUP(B90,'Insumos e Serviços'!$A:$F,4,0)</f>
        <v>ARGAMASSA TRAÇO 1:2:8 (EM VOLUME DE CIMENTO, CAL E AREIA MÉDIA ÚMIDA) PARA EMBOÇO/MASSA ÚNICA/ASSENTAMENTO DE ALVENARIA DE VEDAÇÃO, PREPARO MECÂNICO COM BETONEIRA 400 L. AF_08/2019</v>
      </c>
      <c r="E90" s="99" t="str">
        <f ca="1">VLOOKUP(B90,'Insumos e Serviços'!$A:$F,5,0)</f>
        <v>m³</v>
      </c>
      <c r="F90" s="100">
        <v>1</v>
      </c>
      <c r="G90" s="101">
        <f ca="1">VLOOKUP(B90,'Insumos e Serviços'!$A:$F,6,0)</f>
        <v>563.79999999999995</v>
      </c>
      <c r="H90" s="101">
        <f>TRUNC(F90*G90,2)</f>
        <v>563.79999999999995</v>
      </c>
    </row>
    <row r="91" spans="1:8">
      <c r="A91" s="94" t="s">
        <v>596</v>
      </c>
      <c r="B91" s="95"/>
      <c r="C91" s="95"/>
      <c r="D91" s="94" t="s">
        <v>597</v>
      </c>
      <c r="E91" s="95"/>
      <c r="F91" s="96"/>
      <c r="G91" s="94"/>
      <c r="H91" s="97">
        <f>SUM(H92:H93)</f>
        <v>2608.15</v>
      </c>
    </row>
    <row r="92" spans="1:8" ht="45">
      <c r="A92" s="98" t="s">
        <v>598</v>
      </c>
      <c r="B92" s="99" t="s">
        <v>599</v>
      </c>
      <c r="C92" s="99" t="s">
        <v>411</v>
      </c>
      <c r="D92" s="98" t="s">
        <v>600</v>
      </c>
      <c r="E92" s="99" t="s">
        <v>462</v>
      </c>
      <c r="F92" s="100">
        <v>3</v>
      </c>
      <c r="G92" s="101">
        <f ca="1">VLOOKUP(A92,'Orçamento Analítico'!$A:$H,8,0)</f>
        <v>760.53</v>
      </c>
      <c r="H92" s="101">
        <f>TRUNC(F92*G92,2)</f>
        <v>2281.59</v>
      </c>
    </row>
    <row r="93" spans="1:8" ht="33.75">
      <c r="A93" s="98" t="s">
        <v>601</v>
      </c>
      <c r="B93" s="99" t="s">
        <v>602</v>
      </c>
      <c r="C93" s="99" t="str">
        <f ca="1">VLOOKUP(B93,'Insumos e Serviços'!$A:$F,2,0)</f>
        <v>SINAPI</v>
      </c>
      <c r="D93" s="98" t="str">
        <f ca="1">VLOOKUP(B93,'Insumos e Serviços'!$A:$F,4,0)</f>
        <v>PAREDE COM PLACAS DE GESSO ACARTONADO (DRYWALL), PARA USO INTERNO, COM DUAS FACES SIMPLES E ESTRUTURA METÁLICA COM GUIAS SIMPLES, SEM VÃOS. AF_06/2017_P</v>
      </c>
      <c r="E93" s="99" t="str">
        <f ca="1">VLOOKUP(B93,'Insumos e Serviços'!$A:$F,5,0)</f>
        <v>m²</v>
      </c>
      <c r="F93" s="100">
        <v>4</v>
      </c>
      <c r="G93" s="101">
        <f ca="1">VLOOKUP(B93,'Insumos e Serviços'!$A:$F,6,0)</f>
        <v>81.64</v>
      </c>
      <c r="H93" s="101">
        <f>TRUNC(F93*G93,2)</f>
        <v>326.56</v>
      </c>
    </row>
    <row r="94" spans="1:8" s="12" customFormat="1" ht="11.25">
      <c r="A94" s="94" t="s">
        <v>603</v>
      </c>
      <c r="B94" s="95"/>
      <c r="C94" s="95"/>
      <c r="D94" s="94" t="s">
        <v>604</v>
      </c>
      <c r="E94" s="95"/>
      <c r="F94" s="96"/>
      <c r="G94" s="94"/>
      <c r="H94" s="97">
        <f>H95+H98</f>
        <v>38841.880000000005</v>
      </c>
    </row>
    <row r="95" spans="1:8">
      <c r="A95" s="94" t="s">
        <v>605</v>
      </c>
      <c r="B95" s="95"/>
      <c r="C95" s="95"/>
      <c r="D95" s="94" t="s">
        <v>606</v>
      </c>
      <c r="E95" s="95"/>
      <c r="F95" s="96"/>
      <c r="G95" s="94"/>
      <c r="H95" s="97">
        <f>H96</f>
        <v>978.5</v>
      </c>
    </row>
    <row r="96" spans="1:8">
      <c r="A96" s="94" t="s">
        <v>607</v>
      </c>
      <c r="B96" s="95"/>
      <c r="C96" s="95"/>
      <c r="D96" s="94" t="s">
        <v>608</v>
      </c>
      <c r="E96" s="95"/>
      <c r="F96" s="96"/>
      <c r="G96" s="94"/>
      <c r="H96" s="97">
        <f>H97</f>
        <v>978.5</v>
      </c>
    </row>
    <row r="97" spans="1:8" ht="22.5">
      <c r="A97" s="98" t="s">
        <v>609</v>
      </c>
      <c r="B97" s="99" t="s">
        <v>610</v>
      </c>
      <c r="C97" s="99" t="s">
        <v>411</v>
      </c>
      <c r="D97" s="98" t="s">
        <v>611</v>
      </c>
      <c r="E97" s="99" t="s">
        <v>462</v>
      </c>
      <c r="F97" s="100">
        <v>25</v>
      </c>
      <c r="G97" s="101">
        <f ca="1">VLOOKUP(A97,'Orçamento Analítico'!$A:$H,8,0)</f>
        <v>39.14</v>
      </c>
      <c r="H97" s="101">
        <f>TRUNC(F97*G97,2)</f>
        <v>978.5</v>
      </c>
    </row>
    <row r="98" spans="1:8">
      <c r="A98" s="94" t="s">
        <v>612</v>
      </c>
      <c r="B98" s="95"/>
      <c r="C98" s="95"/>
      <c r="D98" s="94" t="s">
        <v>613</v>
      </c>
      <c r="E98" s="95"/>
      <c r="F98" s="96"/>
      <c r="G98" s="94"/>
      <c r="H98" s="97">
        <f>H99</f>
        <v>37863.380000000005</v>
      </c>
    </row>
    <row r="99" spans="1:8">
      <c r="A99" s="94" t="s">
        <v>614</v>
      </c>
      <c r="B99" s="95"/>
      <c r="C99" s="95"/>
      <c r="D99" s="94" t="s">
        <v>615</v>
      </c>
      <c r="E99" s="95"/>
      <c r="F99" s="96"/>
      <c r="G99" s="94"/>
      <c r="H99" s="97">
        <f>SUM(H100:H101)</f>
        <v>37863.380000000005</v>
      </c>
    </row>
    <row r="100" spans="1:8" ht="22.5">
      <c r="A100" s="98" t="s">
        <v>616</v>
      </c>
      <c r="B100" s="99" t="s">
        <v>617</v>
      </c>
      <c r="C100" s="99" t="s">
        <v>411</v>
      </c>
      <c r="D100" s="98" t="s">
        <v>618</v>
      </c>
      <c r="E100" s="99" t="s">
        <v>533</v>
      </c>
      <c r="F100" s="100">
        <v>3774</v>
      </c>
      <c r="G100" s="101">
        <f ca="1">VLOOKUP(A100,'Orçamento Analítico'!$A:$H,8,0)</f>
        <v>9.27</v>
      </c>
      <c r="H100" s="101">
        <f>TRUNC(F100*G100,2)</f>
        <v>34984.980000000003</v>
      </c>
    </row>
    <row r="101" spans="1:8" ht="22.5">
      <c r="A101" s="98" t="s">
        <v>619</v>
      </c>
      <c r="B101" s="99" t="s">
        <v>620</v>
      </c>
      <c r="C101" s="99" t="s">
        <v>411</v>
      </c>
      <c r="D101" s="98" t="s">
        <v>621</v>
      </c>
      <c r="E101" s="99" t="s">
        <v>533</v>
      </c>
      <c r="F101" s="100">
        <v>257</v>
      </c>
      <c r="G101" s="101">
        <f ca="1">VLOOKUP(A101,'Orçamento Analítico'!$A:$H,8,0)</f>
        <v>11.2</v>
      </c>
      <c r="H101" s="101">
        <f>TRUNC(F101*G101,2)</f>
        <v>2878.4</v>
      </c>
    </row>
    <row r="102" spans="1:8" s="12" customFormat="1" ht="11.25">
      <c r="A102" s="94" t="s">
        <v>622</v>
      </c>
      <c r="B102" s="95"/>
      <c r="C102" s="95"/>
      <c r="D102" s="94" t="s">
        <v>623</v>
      </c>
      <c r="E102" s="95"/>
      <c r="F102" s="96"/>
      <c r="G102" s="94"/>
      <c r="H102" s="97">
        <f>H103</f>
        <v>11616.5</v>
      </c>
    </row>
    <row r="103" spans="1:8">
      <c r="A103" s="94" t="s">
        <v>624</v>
      </c>
      <c r="B103" s="95"/>
      <c r="C103" s="95"/>
      <c r="D103" s="94" t="s">
        <v>625</v>
      </c>
      <c r="E103" s="95"/>
      <c r="F103" s="96"/>
      <c r="G103" s="94"/>
      <c r="H103" s="97">
        <f>H104</f>
        <v>11616.5</v>
      </c>
    </row>
    <row r="104" spans="1:8">
      <c r="A104" s="94" t="s">
        <v>626</v>
      </c>
      <c r="B104" s="95"/>
      <c r="C104" s="95"/>
      <c r="D104" s="94" t="s">
        <v>627</v>
      </c>
      <c r="E104" s="95"/>
      <c r="F104" s="96"/>
      <c r="G104" s="94"/>
      <c r="H104" s="97">
        <f>H105</f>
        <v>11616.5</v>
      </c>
    </row>
    <row r="105" spans="1:8" ht="22.5">
      <c r="A105" s="98" t="s">
        <v>628</v>
      </c>
      <c r="B105" s="99" t="s">
        <v>629</v>
      </c>
      <c r="C105" s="99" t="s">
        <v>411</v>
      </c>
      <c r="D105" s="98" t="s">
        <v>630</v>
      </c>
      <c r="E105" s="99" t="s">
        <v>462</v>
      </c>
      <c r="F105" s="100">
        <v>25</v>
      </c>
      <c r="G105" s="101">
        <f ca="1">VLOOKUP(A105,'Orçamento Analítico'!$A:$H,8,0)</f>
        <v>464.66</v>
      </c>
      <c r="H105" s="101">
        <f>TRUNC(F105*G105,2)</f>
        <v>11616.5</v>
      </c>
    </row>
    <row r="106" spans="1:8" s="12" customFormat="1" ht="11.25">
      <c r="A106" s="94" t="s">
        <v>631</v>
      </c>
      <c r="B106" s="95"/>
      <c r="C106" s="95"/>
      <c r="D106" s="94" t="s">
        <v>632</v>
      </c>
      <c r="E106" s="95"/>
      <c r="F106" s="96"/>
      <c r="G106" s="94"/>
      <c r="H106" s="97">
        <f>H107</f>
        <v>282034.08</v>
      </c>
    </row>
    <row r="107" spans="1:8">
      <c r="A107" s="94" t="s">
        <v>633</v>
      </c>
      <c r="B107" s="95"/>
      <c r="C107" s="95"/>
      <c r="D107" s="94" t="s">
        <v>634</v>
      </c>
      <c r="E107" s="95"/>
      <c r="F107" s="96"/>
      <c r="G107" s="94"/>
      <c r="H107" s="97">
        <f>SUM(H108:H111)</f>
        <v>282034.08</v>
      </c>
    </row>
    <row r="108" spans="1:8" ht="33.75">
      <c r="A108" s="98" t="s">
        <v>635</v>
      </c>
      <c r="B108" s="99" t="s">
        <v>636</v>
      </c>
      <c r="C108" s="99" t="s">
        <v>411</v>
      </c>
      <c r="D108" s="98" t="s">
        <v>637</v>
      </c>
      <c r="E108" s="99" t="s">
        <v>462</v>
      </c>
      <c r="F108" s="100">
        <v>585</v>
      </c>
      <c r="G108" s="101">
        <f ca="1">VLOOKUP(A108,'Orçamento Analítico'!$A:$H,8,0)</f>
        <v>287.5</v>
      </c>
      <c r="H108" s="101">
        <f>TRUNC(F108*G108,2)</f>
        <v>168187.5</v>
      </c>
    </row>
    <row r="109" spans="1:8" ht="33.75">
      <c r="A109" s="98" t="s">
        <v>638</v>
      </c>
      <c r="B109" s="99" t="s">
        <v>639</v>
      </c>
      <c r="C109" s="99" t="s">
        <v>411</v>
      </c>
      <c r="D109" s="98" t="s">
        <v>640</v>
      </c>
      <c r="E109" s="99" t="s">
        <v>462</v>
      </c>
      <c r="F109" s="100">
        <v>232</v>
      </c>
      <c r="G109" s="101">
        <f ca="1">VLOOKUP(A109,'Orçamento Analítico'!$A:$H,8,0)</f>
        <v>373.68</v>
      </c>
      <c r="H109" s="101">
        <f>TRUNC(F109*G109,2)</f>
        <v>86693.759999999995</v>
      </c>
    </row>
    <row r="110" spans="1:8" ht="33.75">
      <c r="A110" s="98" t="s">
        <v>641</v>
      </c>
      <c r="B110" s="99" t="s">
        <v>642</v>
      </c>
      <c r="C110" s="99" t="s">
        <v>411</v>
      </c>
      <c r="D110" s="98" t="s">
        <v>643</v>
      </c>
      <c r="E110" s="99" t="s">
        <v>462</v>
      </c>
      <c r="F110" s="100">
        <v>651</v>
      </c>
      <c r="G110" s="101">
        <f ca="1">VLOOKUP(A110,'Orçamento Analítico'!$A:$H,8,0)</f>
        <v>36.119999999999997</v>
      </c>
      <c r="H110" s="101">
        <f>TRUNC(F110*G110,2)</f>
        <v>23514.12</v>
      </c>
    </row>
    <row r="111" spans="1:8">
      <c r="A111" s="98" t="s">
        <v>644</v>
      </c>
      <c r="B111" s="99" t="s">
        <v>645</v>
      </c>
      <c r="C111" s="99" t="s">
        <v>411</v>
      </c>
      <c r="D111" s="98" t="s">
        <v>646</v>
      </c>
      <c r="E111" s="99" t="s">
        <v>533</v>
      </c>
      <c r="F111" s="100">
        <v>65</v>
      </c>
      <c r="G111" s="101">
        <f ca="1">VLOOKUP(A111,'Orçamento Analítico'!$A:$H,8,0)</f>
        <v>55.980000000000004</v>
      </c>
      <c r="H111" s="101">
        <f>TRUNC(F111*G111,2)</f>
        <v>3638.7</v>
      </c>
    </row>
    <row r="112" spans="1:8" s="12" customFormat="1" ht="11.25">
      <c r="A112" s="94" t="s">
        <v>647</v>
      </c>
      <c r="B112" s="95"/>
      <c r="C112" s="95"/>
      <c r="D112" s="94" t="s">
        <v>648</v>
      </c>
      <c r="E112" s="95"/>
      <c r="F112" s="96"/>
      <c r="G112" s="94"/>
      <c r="H112" s="97">
        <f>H113</f>
        <v>3673.84</v>
      </c>
    </row>
    <row r="113" spans="1:8">
      <c r="A113" s="94" t="s">
        <v>649</v>
      </c>
      <c r="B113" s="95"/>
      <c r="C113" s="95"/>
      <c r="D113" s="94" t="s">
        <v>650</v>
      </c>
      <c r="E113" s="95"/>
      <c r="F113" s="96"/>
      <c r="G113" s="94"/>
      <c r="H113" s="97">
        <f>H114</f>
        <v>3673.84</v>
      </c>
    </row>
    <row r="114" spans="1:8">
      <c r="A114" s="94" t="s">
        <v>651</v>
      </c>
      <c r="B114" s="95"/>
      <c r="C114" s="95"/>
      <c r="D114" s="94" t="s">
        <v>652</v>
      </c>
      <c r="E114" s="95"/>
      <c r="F114" s="96"/>
      <c r="G114" s="94"/>
      <c r="H114" s="97">
        <f>SUM(H115:H120)</f>
        <v>3673.84</v>
      </c>
    </row>
    <row r="115" spans="1:8" ht="33.75">
      <c r="A115" s="98" t="s">
        <v>653</v>
      </c>
      <c r="B115" s="99" t="s">
        <v>654</v>
      </c>
      <c r="C115" s="99" t="str">
        <f ca="1">VLOOKUP(B115,'Insumos e Serviços'!$A:$F,2,0)</f>
        <v>SINAPI</v>
      </c>
      <c r="D115" s="98" t="str">
        <f ca="1">VLOOKUP(B115,'Insumos e Serviços'!$A:$F,4,0)</f>
        <v>EXECUÇÃO DE PASSEIO (CALÇADA) OU PISO DE CONCRETO COM CONCRETO MOLDADO IN LOCO, FEITO EM OBRA, ACABAMENTO CONVENCIONAL, ESPESSURA 10 CM, ARMADO. AF_07/2016</v>
      </c>
      <c r="E115" s="99" t="str">
        <f ca="1">VLOOKUP(B115,'Insumos e Serviços'!$A:$F,5,0)</f>
        <v>m²</v>
      </c>
      <c r="F115" s="100">
        <v>13</v>
      </c>
      <c r="G115" s="101">
        <f ca="1">VLOOKUP(B115,'Insumos e Serviços'!$A:$F,6,0)</f>
        <v>133.28</v>
      </c>
      <c r="H115" s="101">
        <f t="shared" ref="H115:H120" si="1">TRUNC(F115*G115,2)</f>
        <v>1732.64</v>
      </c>
    </row>
    <row r="116" spans="1:8" ht="22.5">
      <c r="A116" s="98" t="s">
        <v>655</v>
      </c>
      <c r="B116" s="99" t="s">
        <v>656</v>
      </c>
      <c r="C116" s="99" t="s">
        <v>411</v>
      </c>
      <c r="D116" s="98" t="s">
        <v>657</v>
      </c>
      <c r="E116" s="99" t="s">
        <v>474</v>
      </c>
      <c r="F116" s="100">
        <v>13</v>
      </c>
      <c r="G116" s="101">
        <f ca="1">VLOOKUP(A116,'Orçamento Analítico'!$A:$H,8,0)</f>
        <v>69.989999999999995</v>
      </c>
      <c r="H116" s="101">
        <f t="shared" si="1"/>
        <v>909.87</v>
      </c>
    </row>
    <row r="117" spans="1:8" ht="45">
      <c r="A117" s="98" t="s">
        <v>658</v>
      </c>
      <c r="B117" s="99" t="s">
        <v>659</v>
      </c>
      <c r="C117" s="99" t="str">
        <f ca="1">VLOOKUP(B117,'Insumos e Serviços'!$A:$F,2,0)</f>
        <v>SINAPI</v>
      </c>
      <c r="D117" s="98" t="str">
        <f ca="1">VLOOKUP(B117,'Insumos e Serviços'!$A:$F,4,0)</f>
        <v>ASSENTAMENTO DE GUIA (MEIO-FIO) EM TRECHO CURVO, CONFECCIONADA EM CONCRETO PRÉ-FABRICADO, DIMENSÕES 100X15X13X20 CM (COMPRIMENTO X BASE INFERIOR X BASE SUPERIOR X ALTURA), PARA URBANIZAÇÃO INTERNA DE EMPREENDIMENTOS. AF_06/2016_P</v>
      </c>
      <c r="E117" s="99" t="str">
        <f ca="1">VLOOKUP(B117,'Insumos e Serviços'!$A:$F,5,0)</f>
        <v>M</v>
      </c>
      <c r="F117" s="100">
        <v>7</v>
      </c>
      <c r="G117" s="101">
        <f ca="1">VLOOKUP(B117,'Insumos e Serviços'!$A:$F,6,0)</f>
        <v>54.2</v>
      </c>
      <c r="H117" s="101">
        <f t="shared" si="1"/>
        <v>379.4</v>
      </c>
    </row>
    <row r="118" spans="1:8" ht="45">
      <c r="A118" s="98" t="s">
        <v>660</v>
      </c>
      <c r="B118" s="99" t="s">
        <v>661</v>
      </c>
      <c r="C118" s="99" t="str">
        <f ca="1">VLOOKUP(B118,'Insumos e Serviços'!$A:$F,2,0)</f>
        <v>SINAPI</v>
      </c>
      <c r="D118" s="98" t="str">
        <f ca="1">VLOOKUP(B118,'Insumos e Serviços'!$A:$F,4,0)</f>
        <v>ASSENTAMENTO DE GUIA (MEIO-FIO) EM TRECHO RETO, CONFECCIONADA EM CONCRETO PRÉ-FABRICADO, DIMENSÕES 100X15X13X30 CM (COMPRIMENTO X BASE INFERIOR X BASE SUPERIOR X ALTURA), PARA VIAS URBANAS (USO VIÁRIO). AF_06/2016</v>
      </c>
      <c r="E118" s="99" t="str">
        <f ca="1">VLOOKUP(B118,'Insumos e Serviços'!$A:$F,5,0)</f>
        <v>M</v>
      </c>
      <c r="F118" s="100">
        <v>6</v>
      </c>
      <c r="G118" s="101">
        <f ca="1">VLOOKUP(B118,'Insumos e Serviços'!$A:$F,6,0)</f>
        <v>52.41</v>
      </c>
      <c r="H118" s="101">
        <f t="shared" si="1"/>
        <v>314.45999999999998</v>
      </c>
    </row>
    <row r="119" spans="1:8" ht="22.5">
      <c r="A119" s="98" t="s">
        <v>662</v>
      </c>
      <c r="B119" s="99" t="s">
        <v>663</v>
      </c>
      <c r="C119" s="99" t="s">
        <v>411</v>
      </c>
      <c r="D119" s="98" t="s">
        <v>664</v>
      </c>
      <c r="E119" s="99" t="s">
        <v>474</v>
      </c>
      <c r="F119" s="100">
        <v>1</v>
      </c>
      <c r="G119" s="101">
        <f ca="1">VLOOKUP(A119,'Orçamento Analítico'!$A:$H,8,0)</f>
        <v>198.71</v>
      </c>
      <c r="H119" s="101">
        <f t="shared" si="1"/>
        <v>198.71</v>
      </c>
    </row>
    <row r="120" spans="1:8" ht="22.5">
      <c r="A120" s="98" t="s">
        <v>665</v>
      </c>
      <c r="B120" s="99" t="s">
        <v>666</v>
      </c>
      <c r="C120" s="99" t="str">
        <f ca="1">VLOOKUP(B120,'Insumos e Serviços'!$A:$F,2,0)</f>
        <v>SINAPI</v>
      </c>
      <c r="D120" s="98" t="str">
        <f ca="1">VLOOKUP(B120,'Insumos e Serviços'!$A:$F,4,0)</f>
        <v>ATERRO MANUAL DE VALAS COM SOLO ARGILO-ARENOSO E COMPACTAÇÃO MECANIZADA. AF_05/2016</v>
      </c>
      <c r="E120" s="99" t="str">
        <f ca="1">VLOOKUP(B120,'Insumos e Serviços'!$A:$F,5,0)</f>
        <v>m³</v>
      </c>
      <c r="F120" s="100">
        <v>2</v>
      </c>
      <c r="G120" s="101">
        <f ca="1">VLOOKUP(B120,'Insumos e Serviços'!$A:$F,6,0)</f>
        <v>69.38</v>
      </c>
      <c r="H120" s="101">
        <f t="shared" si="1"/>
        <v>138.76</v>
      </c>
    </row>
    <row r="121" spans="1:8" s="12" customFormat="1" ht="11.25">
      <c r="A121" s="94" t="s">
        <v>667</v>
      </c>
      <c r="B121" s="95"/>
      <c r="C121" s="95"/>
      <c r="D121" s="94" t="s">
        <v>668</v>
      </c>
      <c r="E121" s="95"/>
      <c r="F121" s="96"/>
      <c r="G121" s="94"/>
      <c r="H121" s="97">
        <f>H122+H132+H136+H141+H148</f>
        <v>324904.20999999996</v>
      </c>
    </row>
    <row r="122" spans="1:8">
      <c r="A122" s="94" t="s">
        <v>669</v>
      </c>
      <c r="B122" s="95"/>
      <c r="C122" s="95"/>
      <c r="D122" s="94" t="s">
        <v>670</v>
      </c>
      <c r="E122" s="95"/>
      <c r="F122" s="96"/>
      <c r="G122" s="94"/>
      <c r="H122" s="97">
        <f>H123+H125+H127+H129</f>
        <v>28534.259999999995</v>
      </c>
    </row>
    <row r="123" spans="1:8">
      <c r="A123" s="94" t="s">
        <v>671</v>
      </c>
      <c r="B123" s="95"/>
      <c r="C123" s="95"/>
      <c r="D123" s="94" t="s">
        <v>672</v>
      </c>
      <c r="E123" s="95"/>
      <c r="F123" s="96"/>
      <c r="G123" s="94"/>
      <c r="H123" s="97">
        <f>H124</f>
        <v>1126.74</v>
      </c>
    </row>
    <row r="124" spans="1:8" ht="33.75">
      <c r="A124" s="98" t="s">
        <v>673</v>
      </c>
      <c r="B124" s="99" t="s">
        <v>674</v>
      </c>
      <c r="C124" s="99" t="str">
        <f ca="1">VLOOKUP(B124,'Insumos e Serviços'!$A:$F,2,0)</f>
        <v>SINAPI</v>
      </c>
      <c r="D124" s="98" t="str">
        <f ca="1">VLOOKUP(B124,'Insumos e Serviços'!$A:$F,4,0)</f>
        <v>CHAPISCO APLICADO EM ALVENARIA (SEM PRESENÇA DE VÃOS) E ESTRUTURAS DE CONCRETO DE FACHADA, COM COLHER DE PEDREIRO.  ARGAMASSA TRAÇO 1:3 COM PREPARO EM BETONEIRA 400L. AF_06/2014</v>
      </c>
      <c r="E124" s="99" t="str">
        <f ca="1">VLOOKUP(B124,'Insumos e Serviços'!$A:$F,5,0)</f>
        <v>m²</v>
      </c>
      <c r="F124" s="100">
        <v>178</v>
      </c>
      <c r="G124" s="101">
        <f ca="1">VLOOKUP(B124,'Insumos e Serviços'!$A:$F,6,0)</f>
        <v>6.33</v>
      </c>
      <c r="H124" s="101">
        <f>TRUNC(F124*G124,2)</f>
        <v>1126.74</v>
      </c>
    </row>
    <row r="125" spans="1:8">
      <c r="A125" s="94" t="s">
        <v>675</v>
      </c>
      <c r="B125" s="95"/>
      <c r="C125" s="95"/>
      <c r="D125" s="94" t="s">
        <v>676</v>
      </c>
      <c r="E125" s="95"/>
      <c r="F125" s="96"/>
      <c r="G125" s="94"/>
      <c r="H125" s="97">
        <f>H126</f>
        <v>13554.82</v>
      </c>
    </row>
    <row r="126" spans="1:8" ht="45">
      <c r="A126" s="98" t="s">
        <v>677</v>
      </c>
      <c r="B126" s="99" t="s">
        <v>678</v>
      </c>
      <c r="C126" s="99" t="str">
        <f ca="1">VLOOKUP(B126,'Insumos e Serviços'!$A:$F,2,0)</f>
        <v>SINAPI</v>
      </c>
      <c r="D126" s="98" t="str">
        <f ca="1">VLOOKUP(B126,'Insumos e Serviços'!$A:$F,4,0)</f>
        <v>(COMPOSIÇÃO REPRESENTATIVA) DO SERVIÇO DE EMBOÇO/MASSA ÚNICA, APLICADO MANUALMENTE, TRAÇO 1:2:8, EM BETONEIRA DE 400L, PAREDES INTERNAS, COM EXECUÇÃO DE TALISCAS, EDIFICAÇÃO HABITACIONAL UNIFAMILIAR (CASAS) E EDIFICAÇÃO PÚBLICA PADRÃO. AF_12/2014</v>
      </c>
      <c r="E126" s="99" t="str">
        <f ca="1">VLOOKUP(B126,'Insumos e Serviços'!$A:$F,5,0)</f>
        <v>m²</v>
      </c>
      <c r="F126" s="100">
        <v>373</v>
      </c>
      <c r="G126" s="101">
        <f ca="1">VLOOKUP(B126,'Insumos e Serviços'!$A:$F,6,0)</f>
        <v>36.340000000000003</v>
      </c>
      <c r="H126" s="101">
        <f>TRUNC(F126*G126,2)</f>
        <v>13554.82</v>
      </c>
    </row>
    <row r="127" spans="1:8">
      <c r="A127" s="94" t="s">
        <v>679</v>
      </c>
      <c r="B127" s="95"/>
      <c r="C127" s="95"/>
      <c r="D127" s="94" t="s">
        <v>680</v>
      </c>
      <c r="E127" s="95"/>
      <c r="F127" s="96"/>
      <c r="G127" s="94"/>
      <c r="H127" s="97">
        <f>H128</f>
        <v>10123.959999999999</v>
      </c>
    </row>
    <row r="128" spans="1:8" ht="33.75">
      <c r="A128" s="98" t="s">
        <v>681</v>
      </c>
      <c r="B128" s="99" t="s">
        <v>682</v>
      </c>
      <c r="C128" s="99" t="s">
        <v>411</v>
      </c>
      <c r="D128" s="98" t="s">
        <v>683</v>
      </c>
      <c r="E128" s="99" t="s">
        <v>533</v>
      </c>
      <c r="F128" s="100">
        <v>266</v>
      </c>
      <c r="G128" s="101">
        <f ca="1">VLOOKUP(A128,'Orçamento Analítico'!$A:$H,8,0)</f>
        <v>38.059999999999995</v>
      </c>
      <c r="H128" s="101">
        <f>TRUNC(F128*G128,2)</f>
        <v>10123.959999999999</v>
      </c>
    </row>
    <row r="129" spans="1:8">
      <c r="A129" s="94" t="s">
        <v>684</v>
      </c>
      <c r="B129" s="95"/>
      <c r="C129" s="95"/>
      <c r="D129" s="94" t="s">
        <v>685</v>
      </c>
      <c r="E129" s="95"/>
      <c r="F129" s="96"/>
      <c r="G129" s="94"/>
      <c r="H129" s="97">
        <f>SUM(H130:H131)</f>
        <v>3728.74</v>
      </c>
    </row>
    <row r="130" spans="1:8" ht="33.75">
      <c r="A130" s="98" t="s">
        <v>686</v>
      </c>
      <c r="B130" s="99" t="s">
        <v>687</v>
      </c>
      <c r="C130" s="99" t="str">
        <f ca="1">VLOOKUP(B130,'Insumos e Serviços'!$A:$F,2,0)</f>
        <v>SINAPI</v>
      </c>
      <c r="D130" s="98" t="str">
        <f ca="1">VLOOKUP(B130,'Insumos e Serviços'!$A:$F,4,0)</f>
        <v>APLICAÇÃO MANUAL DE MASSA ACRÍLICA EM PANOS DE FACHADA COM PRESENÇA DE VÃOS, DE EDIFÍCIOS DE MÚLTIPLOS PAVIMENTOS, DUAS DEMÃOS. AF_05/2017</v>
      </c>
      <c r="E130" s="99" t="str">
        <f ca="1">VLOOKUP(B130,'Insumos e Serviços'!$A:$F,5,0)</f>
        <v>m²</v>
      </c>
      <c r="F130" s="100">
        <v>89</v>
      </c>
      <c r="G130" s="101">
        <f ca="1">VLOOKUP(B130,'Insumos e Serviços'!$A:$F,6,0)</f>
        <v>26.66</v>
      </c>
      <c r="H130" s="101">
        <f>TRUNC(F130*G130,2)</f>
        <v>2372.7399999999998</v>
      </c>
    </row>
    <row r="131" spans="1:8" ht="22.5">
      <c r="A131" s="98" t="s">
        <v>688</v>
      </c>
      <c r="B131" s="99" t="s">
        <v>689</v>
      </c>
      <c r="C131" s="99" t="str">
        <f ca="1">VLOOKUP(B131,'Insumos e Serviços'!$A:$F,2,0)</f>
        <v>SINAPI</v>
      </c>
      <c r="D131" s="98" t="str">
        <f ca="1">VLOOKUP(B131,'Insumos e Serviços'!$A:$F,4,0)</f>
        <v>APLICAÇÃO E LIXAMENTO DE MASSA LÁTEX EM TETO, DUAS DEMÃOS. AF_06/2014</v>
      </c>
      <c r="E131" s="99" t="str">
        <f ca="1">VLOOKUP(B131,'Insumos e Serviços'!$A:$F,5,0)</f>
        <v>m²</v>
      </c>
      <c r="F131" s="100">
        <v>48</v>
      </c>
      <c r="G131" s="101">
        <f ca="1">VLOOKUP(B131,'Insumos e Serviços'!$A:$F,6,0)</f>
        <v>28.25</v>
      </c>
      <c r="H131" s="101">
        <f>TRUNC(F131*G131,2)</f>
        <v>1356</v>
      </c>
    </row>
    <row r="132" spans="1:8">
      <c r="A132" s="94" t="s">
        <v>690</v>
      </c>
      <c r="B132" s="95"/>
      <c r="C132" s="95"/>
      <c r="D132" s="94" t="s">
        <v>691</v>
      </c>
      <c r="E132" s="95"/>
      <c r="F132" s="96"/>
      <c r="G132" s="94"/>
      <c r="H132" s="97">
        <f>H133</f>
        <v>3172.94</v>
      </c>
    </row>
    <row r="133" spans="1:8">
      <c r="A133" s="94" t="s">
        <v>692</v>
      </c>
      <c r="B133" s="95"/>
      <c r="C133" s="95"/>
      <c r="D133" s="94" t="s">
        <v>693</v>
      </c>
      <c r="E133" s="95"/>
      <c r="F133" s="96"/>
      <c r="G133" s="94"/>
      <c r="H133" s="97">
        <f>SUM(H134:H135)</f>
        <v>3172.94</v>
      </c>
    </row>
    <row r="134" spans="1:8" ht="22.5">
      <c r="A134" s="98" t="s">
        <v>694</v>
      </c>
      <c r="B134" s="99" t="s">
        <v>695</v>
      </c>
      <c r="C134" s="99" t="str">
        <f ca="1">VLOOKUP(B134,'Insumos e Serviços'!$A:$F,2,0)</f>
        <v>SINAPI</v>
      </c>
      <c r="D134" s="98" t="str">
        <f ca="1">VLOOKUP(B134,'Insumos e Serviços'!$A:$F,4,0)</f>
        <v>PISO CIMENTADO, TRAÇO 1:3 (CIMENTO E AREIA), ACABAMENTO LISO, ESPESSURA 2,0 CM, PREPARO MECÂNICO DA ARGAMASSA. AF_09/2020</v>
      </c>
      <c r="E134" s="99" t="str">
        <f ca="1">VLOOKUP(B134,'Insumos e Serviços'!$A:$F,5,0)</f>
        <v>m²</v>
      </c>
      <c r="F134" s="100">
        <v>8</v>
      </c>
      <c r="G134" s="101">
        <f ca="1">VLOOKUP(B134,'Insumos e Serviços'!$A:$F,6,0)</f>
        <v>34.729999999999997</v>
      </c>
      <c r="H134" s="101">
        <f>TRUNC(F134*G134,2)</f>
        <v>277.83999999999997</v>
      </c>
    </row>
    <row r="135" spans="1:8">
      <c r="A135" s="98" t="s">
        <v>696</v>
      </c>
      <c r="B135" s="99" t="s">
        <v>697</v>
      </c>
      <c r="C135" s="99" t="str">
        <f ca="1">VLOOKUP(B135,'Insumos e Serviços'!$A:$F,2,0)</f>
        <v>SINAPI</v>
      </c>
      <c r="D135" s="98" t="str">
        <f ca="1">VLOOKUP(B135,'Insumos e Serviços'!$A:$F,4,0)</f>
        <v>LIMPEZA DE SUPERFÍCIE COM JATO DE ALTA PRESSÃO. AF_04/2019</v>
      </c>
      <c r="E135" s="99" t="str">
        <f ca="1">VLOOKUP(B135,'Insumos e Serviços'!$A:$F,5,0)</f>
        <v>m²</v>
      </c>
      <c r="F135" s="100">
        <v>1703</v>
      </c>
      <c r="G135" s="101">
        <f ca="1">VLOOKUP(B135,'Insumos e Serviços'!$A:$F,6,0)</f>
        <v>1.7</v>
      </c>
      <c r="H135" s="101">
        <f>TRUNC(F135*G135,2)</f>
        <v>2895.1</v>
      </c>
    </row>
    <row r="136" spans="1:8">
      <c r="A136" s="94" t="s">
        <v>698</v>
      </c>
      <c r="B136" s="95"/>
      <c r="C136" s="95"/>
      <c r="D136" s="94" t="s">
        <v>699</v>
      </c>
      <c r="E136" s="95"/>
      <c r="F136" s="96"/>
      <c r="G136" s="94"/>
      <c r="H136" s="97">
        <f>H137+H139</f>
        <v>118839.20000000001</v>
      </c>
    </row>
    <row r="137" spans="1:8">
      <c r="A137" s="94" t="s">
        <v>700</v>
      </c>
      <c r="B137" s="95"/>
      <c r="C137" s="95"/>
      <c r="D137" s="94" t="s">
        <v>701</v>
      </c>
      <c r="E137" s="95"/>
      <c r="F137" s="96"/>
      <c r="G137" s="94"/>
      <c r="H137" s="97">
        <f>H138</f>
        <v>88795.55</v>
      </c>
    </row>
    <row r="138" spans="1:8" ht="33.75">
      <c r="A138" s="98" t="s">
        <v>702</v>
      </c>
      <c r="B138" s="99" t="s">
        <v>703</v>
      </c>
      <c r="C138" s="99" t="s">
        <v>411</v>
      </c>
      <c r="D138" s="98" t="s">
        <v>704</v>
      </c>
      <c r="E138" s="99" t="s">
        <v>462</v>
      </c>
      <c r="F138" s="100">
        <v>755</v>
      </c>
      <c r="G138" s="101">
        <f ca="1">VLOOKUP(A138,'Orçamento Analítico'!$A:$H,8,0)</f>
        <v>117.61</v>
      </c>
      <c r="H138" s="101">
        <f>TRUNC(F138*G138,2)</f>
        <v>88795.55</v>
      </c>
    </row>
    <row r="139" spans="1:8">
      <c r="A139" s="94" t="s">
        <v>705</v>
      </c>
      <c r="B139" s="95"/>
      <c r="C139" s="95"/>
      <c r="D139" s="94" t="s">
        <v>706</v>
      </c>
      <c r="E139" s="95"/>
      <c r="F139" s="96"/>
      <c r="G139" s="94"/>
      <c r="H139" s="97">
        <f>H140</f>
        <v>30043.65</v>
      </c>
    </row>
    <row r="140" spans="1:8" ht="33.75">
      <c r="A140" s="98" t="s">
        <v>707</v>
      </c>
      <c r="B140" s="99" t="s">
        <v>708</v>
      </c>
      <c r="C140" s="99" t="s">
        <v>411</v>
      </c>
      <c r="D140" s="98" t="s">
        <v>709</v>
      </c>
      <c r="E140" s="99" t="s">
        <v>462</v>
      </c>
      <c r="F140" s="100">
        <v>195</v>
      </c>
      <c r="G140" s="101">
        <f ca="1">VLOOKUP(A140,'Orçamento Analítico'!$A:$H,8,0)</f>
        <v>154.07</v>
      </c>
      <c r="H140" s="101">
        <f>TRUNC(F140*G140,2)</f>
        <v>30043.65</v>
      </c>
    </row>
    <row r="141" spans="1:8">
      <c r="A141" s="94" t="s">
        <v>710</v>
      </c>
      <c r="B141" s="95"/>
      <c r="C141" s="95"/>
      <c r="D141" s="94" t="s">
        <v>711</v>
      </c>
      <c r="E141" s="95"/>
      <c r="F141" s="96"/>
      <c r="G141" s="94"/>
      <c r="H141" s="97">
        <f>H142+H146</f>
        <v>51537.09</v>
      </c>
    </row>
    <row r="142" spans="1:8">
      <c r="A142" s="94" t="s">
        <v>712</v>
      </c>
      <c r="B142" s="95"/>
      <c r="C142" s="95"/>
      <c r="D142" s="94" t="s">
        <v>713</v>
      </c>
      <c r="E142" s="95"/>
      <c r="F142" s="96"/>
      <c r="G142" s="94"/>
      <c r="H142" s="97">
        <f>SUM(H143:H145)</f>
        <v>18753.919999999998</v>
      </c>
    </row>
    <row r="143" spans="1:8" ht="22.5">
      <c r="A143" s="98" t="s">
        <v>714</v>
      </c>
      <c r="B143" s="99" t="s">
        <v>715</v>
      </c>
      <c r="C143" s="99" t="s">
        <v>411</v>
      </c>
      <c r="D143" s="98" t="s">
        <v>716</v>
      </c>
      <c r="E143" s="99" t="s">
        <v>413</v>
      </c>
      <c r="F143" s="100">
        <v>80</v>
      </c>
      <c r="G143" s="101">
        <f ca="1">VLOOKUP(A143,'Orçamento Analítico'!$A:$H,8,0)</f>
        <v>167.76000000000002</v>
      </c>
      <c r="H143" s="101">
        <f>TRUNC(F143*G143,2)</f>
        <v>13420.8</v>
      </c>
    </row>
    <row r="144" spans="1:8" ht="22.5">
      <c r="A144" s="98" t="s">
        <v>717</v>
      </c>
      <c r="B144" s="99" t="s">
        <v>718</v>
      </c>
      <c r="C144" s="99" t="s">
        <v>411</v>
      </c>
      <c r="D144" s="98" t="s">
        <v>719</v>
      </c>
      <c r="E144" s="99" t="s">
        <v>462</v>
      </c>
      <c r="F144" s="100">
        <v>48</v>
      </c>
      <c r="G144" s="101">
        <f ca="1">VLOOKUP(A144,'Orçamento Analítico'!$A:$H,8,0)</f>
        <v>100.66</v>
      </c>
      <c r="H144" s="101">
        <f>TRUNC(F144*G144,2)</f>
        <v>4831.68</v>
      </c>
    </row>
    <row r="145" spans="1:8">
      <c r="A145" s="98" t="s">
        <v>720</v>
      </c>
      <c r="B145" s="99" t="s">
        <v>721</v>
      </c>
      <c r="C145" s="99" t="s">
        <v>411</v>
      </c>
      <c r="D145" s="98" t="s">
        <v>722</v>
      </c>
      <c r="E145" s="99" t="s">
        <v>533</v>
      </c>
      <c r="F145" s="100">
        <v>32</v>
      </c>
      <c r="G145" s="101">
        <f ca="1">VLOOKUP(A145,'Orçamento Analítico'!$A:$H,8,0)</f>
        <v>15.67</v>
      </c>
      <c r="H145" s="101">
        <f>TRUNC(F145*G145,2)</f>
        <v>501.44</v>
      </c>
    </row>
    <row r="146" spans="1:8">
      <c r="A146" s="94" t="s">
        <v>723</v>
      </c>
      <c r="B146" s="95"/>
      <c r="C146" s="95"/>
      <c r="D146" s="94" t="s">
        <v>724</v>
      </c>
      <c r="E146" s="95"/>
      <c r="F146" s="96"/>
      <c r="G146" s="94"/>
      <c r="H146" s="97">
        <f>H147</f>
        <v>32783.17</v>
      </c>
    </row>
    <row r="147" spans="1:8" ht="45">
      <c r="A147" s="98" t="s">
        <v>725</v>
      </c>
      <c r="B147" s="99" t="s">
        <v>726</v>
      </c>
      <c r="C147" s="99" t="s">
        <v>411</v>
      </c>
      <c r="D147" s="98" t="s">
        <v>727</v>
      </c>
      <c r="E147" s="99" t="s">
        <v>462</v>
      </c>
      <c r="F147" s="100">
        <v>157</v>
      </c>
      <c r="G147" s="101">
        <f ca="1">VLOOKUP(A147,'Orçamento Analítico'!$A:$H,8,0)</f>
        <v>208.81</v>
      </c>
      <c r="H147" s="101">
        <f>TRUNC(F147*G147,2)</f>
        <v>32783.17</v>
      </c>
    </row>
    <row r="148" spans="1:8">
      <c r="A148" s="94" t="s">
        <v>728</v>
      </c>
      <c r="B148" s="95"/>
      <c r="C148" s="95"/>
      <c r="D148" s="94" t="s">
        <v>729</v>
      </c>
      <c r="E148" s="95"/>
      <c r="F148" s="96"/>
      <c r="G148" s="94"/>
      <c r="H148" s="97">
        <f>H149+H155+H159+H161+H165</f>
        <v>122820.71999999999</v>
      </c>
    </row>
    <row r="149" spans="1:8">
      <c r="A149" s="94" t="s">
        <v>730</v>
      </c>
      <c r="B149" s="95"/>
      <c r="C149" s="95"/>
      <c r="D149" s="94" t="s">
        <v>731</v>
      </c>
      <c r="E149" s="95"/>
      <c r="F149" s="96"/>
      <c r="G149" s="94"/>
      <c r="H149" s="97">
        <f>SUM(H150:H154)</f>
        <v>22446.899999999998</v>
      </c>
    </row>
    <row r="150" spans="1:8" ht="22.5">
      <c r="A150" s="98" t="s">
        <v>732</v>
      </c>
      <c r="B150" s="99" t="s">
        <v>733</v>
      </c>
      <c r="C150" s="99" t="str">
        <f ca="1">VLOOKUP(B150,'Insumos e Serviços'!$A:$F,2,0)</f>
        <v>SINAPI</v>
      </c>
      <c r="D150" s="98" t="str">
        <f ca="1">VLOOKUP(B150,'Insumos e Serviços'!$A:$F,4,0)</f>
        <v>APLICAÇÃO MANUAL DE PINTURA COM TINTA LÁTEX ACRÍLICA EM PAREDES, DUAS DEMÃOS. AF_06/2014</v>
      </c>
      <c r="E150" s="99" t="str">
        <f ca="1">VLOOKUP(B150,'Insumos e Serviços'!$A:$F,5,0)</f>
        <v>m²</v>
      </c>
      <c r="F150" s="100">
        <v>1346</v>
      </c>
      <c r="G150" s="101">
        <f ca="1">VLOOKUP(B150,'Insumos e Serviços'!$A:$F,6,0)</f>
        <v>14.14</v>
      </c>
      <c r="H150" s="101">
        <f>TRUNC(F150*G150,2)</f>
        <v>19032.439999999999</v>
      </c>
    </row>
    <row r="151" spans="1:8" ht="22.5">
      <c r="A151" s="98" t="s">
        <v>734</v>
      </c>
      <c r="B151" s="99" t="s">
        <v>735</v>
      </c>
      <c r="C151" s="99" t="str">
        <f ca="1">VLOOKUP(B151,'Insumos e Serviços'!$A:$F,2,0)</f>
        <v>SINAPI</v>
      </c>
      <c r="D151" s="98" t="str">
        <f ca="1">VLOOKUP(B151,'Insumos e Serviços'!$A:$F,4,0)</f>
        <v>APLICAÇÃO DE FUNDO SELADOR ACRÍLICO EM PAREDES, UMA DEMÃO. AF_06/2014</v>
      </c>
      <c r="E151" s="99" t="str">
        <f ca="1">VLOOKUP(B151,'Insumos e Serviços'!$A:$F,5,0)</f>
        <v>m²</v>
      </c>
      <c r="F151" s="100">
        <v>21</v>
      </c>
      <c r="G151" s="101">
        <f ca="1">VLOOKUP(B151,'Insumos e Serviços'!$A:$F,6,0)</f>
        <v>2.9</v>
      </c>
      <c r="H151" s="101">
        <f>TRUNC(F151*G151,2)</f>
        <v>60.9</v>
      </c>
    </row>
    <row r="152" spans="1:8" ht="22.5">
      <c r="A152" s="98" t="s">
        <v>736</v>
      </c>
      <c r="B152" s="99" t="s">
        <v>737</v>
      </c>
      <c r="C152" s="99" t="str">
        <f ca="1">VLOOKUP(B152,'Insumos e Serviços'!$A:$F,2,0)</f>
        <v>SINAPI</v>
      </c>
      <c r="D152" s="98" t="str">
        <f ca="1">VLOOKUP(B152,'Insumos e Serviços'!$A:$F,4,0)</f>
        <v>APLICAÇÃO MANUAL DE PINTURA COM TINTA LÁTEX ACRÍLICA EM TETO, DUAS DEMÃOS. AF_06/2014</v>
      </c>
      <c r="E152" s="99" t="str">
        <f ca="1">VLOOKUP(B152,'Insumos e Serviços'!$A:$F,5,0)</f>
        <v>m²</v>
      </c>
      <c r="F152" s="100">
        <v>114</v>
      </c>
      <c r="G152" s="101">
        <f ca="1">VLOOKUP(B152,'Insumos e Serviços'!$A:$F,6,0)</f>
        <v>16</v>
      </c>
      <c r="H152" s="101">
        <f>TRUNC(F152*G152,2)</f>
        <v>1824</v>
      </c>
    </row>
    <row r="153" spans="1:8">
      <c r="A153" s="98" t="s">
        <v>738</v>
      </c>
      <c r="B153" s="99" t="s">
        <v>697</v>
      </c>
      <c r="C153" s="99" t="str">
        <f ca="1">VLOOKUP(B153,'Insumos e Serviços'!$A:$F,2,0)</f>
        <v>SINAPI</v>
      </c>
      <c r="D153" s="98" t="str">
        <f ca="1">VLOOKUP(B153,'Insumos e Serviços'!$A:$F,4,0)</f>
        <v>LIMPEZA DE SUPERFÍCIE COM JATO DE ALTA PRESSÃO. AF_04/2019</v>
      </c>
      <c r="E153" s="99" t="str">
        <f ca="1">VLOOKUP(B153,'Insumos e Serviços'!$A:$F,5,0)</f>
        <v>m²</v>
      </c>
      <c r="F153" s="100">
        <v>308</v>
      </c>
      <c r="G153" s="101">
        <f ca="1">VLOOKUP(B153,'Insumos e Serviços'!$A:$F,6,0)</f>
        <v>1.7</v>
      </c>
      <c r="H153" s="101">
        <f>TRUNC(F153*G153,2)</f>
        <v>523.6</v>
      </c>
    </row>
    <row r="154" spans="1:8">
      <c r="A154" s="98" t="s">
        <v>739</v>
      </c>
      <c r="B154" s="99" t="s">
        <v>740</v>
      </c>
      <c r="C154" s="99" t="s">
        <v>411</v>
      </c>
      <c r="D154" s="98" t="s">
        <v>741</v>
      </c>
      <c r="E154" s="99" t="s">
        <v>462</v>
      </c>
      <c r="F154" s="100">
        <v>83</v>
      </c>
      <c r="G154" s="101">
        <f ca="1">VLOOKUP(A154,'Orçamento Analítico'!$A:$H,8,0)</f>
        <v>12.12</v>
      </c>
      <c r="H154" s="101">
        <f>TRUNC(F154*G154,2)</f>
        <v>1005.96</v>
      </c>
    </row>
    <row r="155" spans="1:8">
      <c r="A155" s="94" t="s">
        <v>742</v>
      </c>
      <c r="B155" s="95"/>
      <c r="C155" s="95"/>
      <c r="D155" s="94" t="s">
        <v>743</v>
      </c>
      <c r="E155" s="95"/>
      <c r="F155" s="96"/>
      <c r="G155" s="94"/>
      <c r="H155" s="97">
        <f>SUM(H156:H158)</f>
        <v>3748.5299999999997</v>
      </c>
    </row>
    <row r="156" spans="1:8">
      <c r="A156" s="98" t="s">
        <v>744</v>
      </c>
      <c r="B156" s="99" t="s">
        <v>745</v>
      </c>
      <c r="C156" s="99" t="s">
        <v>411</v>
      </c>
      <c r="D156" s="98" t="s">
        <v>746</v>
      </c>
      <c r="E156" s="99" t="s">
        <v>462</v>
      </c>
      <c r="F156" s="100">
        <v>5</v>
      </c>
      <c r="G156" s="101">
        <f ca="1">VLOOKUP(A156,'Orçamento Analítico'!$A:$H,8,0)</f>
        <v>21.67</v>
      </c>
      <c r="H156" s="101">
        <f>TRUNC(F156*G156,2)</f>
        <v>108.35</v>
      </c>
    </row>
    <row r="157" spans="1:8" ht="33.75">
      <c r="A157" s="98" t="s">
        <v>747</v>
      </c>
      <c r="B157" s="99" t="s">
        <v>748</v>
      </c>
      <c r="C157" s="99" t="s">
        <v>411</v>
      </c>
      <c r="D157" s="98" t="s">
        <v>749</v>
      </c>
      <c r="E157" s="99" t="s">
        <v>462</v>
      </c>
      <c r="F157" s="100">
        <v>155</v>
      </c>
      <c r="G157" s="101">
        <f ca="1">VLOOKUP(A157,'Orçamento Analítico'!$A:$H,8,0)</f>
        <v>22.420000000000005</v>
      </c>
      <c r="H157" s="101">
        <f>TRUNC(F157*G157,2)</f>
        <v>3475.1</v>
      </c>
    </row>
    <row r="158" spans="1:8">
      <c r="A158" s="98" t="s">
        <v>750</v>
      </c>
      <c r="B158" s="99" t="s">
        <v>751</v>
      </c>
      <c r="C158" s="99" t="s">
        <v>411</v>
      </c>
      <c r="D158" s="98" t="s">
        <v>752</v>
      </c>
      <c r="E158" s="99" t="s">
        <v>462</v>
      </c>
      <c r="F158" s="100">
        <v>4</v>
      </c>
      <c r="G158" s="101">
        <f ca="1">VLOOKUP(A158,'Orçamento Analítico'!$A:$H,8,0)</f>
        <v>41.27</v>
      </c>
      <c r="H158" s="101">
        <f>TRUNC(F158*G158,2)</f>
        <v>165.08</v>
      </c>
    </row>
    <row r="159" spans="1:8">
      <c r="A159" s="94" t="s">
        <v>753</v>
      </c>
      <c r="B159" s="95"/>
      <c r="C159" s="95"/>
      <c r="D159" s="94" t="s">
        <v>754</v>
      </c>
      <c r="E159" s="95"/>
      <c r="F159" s="96"/>
      <c r="G159" s="94"/>
      <c r="H159" s="97">
        <f>SUM(H160)</f>
        <v>25571.31</v>
      </c>
    </row>
    <row r="160" spans="1:8" ht="22.5">
      <c r="A160" s="98" t="s">
        <v>755</v>
      </c>
      <c r="B160" s="99" t="s">
        <v>756</v>
      </c>
      <c r="C160" s="99" t="str">
        <f ca="1">VLOOKUP(B160,'Insumos e Serviços'!$A:$F,2,0)</f>
        <v>SINAPI</v>
      </c>
      <c r="D160" s="98" t="str">
        <f ca="1">VLOOKUP(B160,'Insumos e Serviços'!$A:$F,4,0)</f>
        <v>PINTURA DE PISO COM TINTA ACRÍLICA, APLICAÇÃO MANUAL, 2 DEMÃOS, INCLUSO FUNDO PREPARADOR. AF_05/2021</v>
      </c>
      <c r="E160" s="99" t="str">
        <f ca="1">VLOOKUP(B160,'Insumos e Serviços'!$A:$F,5,0)</f>
        <v>m²</v>
      </c>
      <c r="F160" s="100">
        <v>1423</v>
      </c>
      <c r="G160" s="101">
        <f ca="1">VLOOKUP(B160,'Insumos e Serviços'!$A:$F,6,0)</f>
        <v>17.97</v>
      </c>
      <c r="H160" s="101">
        <f>TRUNC(F160*G160,2)</f>
        <v>25571.31</v>
      </c>
    </row>
    <row r="161" spans="1:8">
      <c r="A161" s="94" t="s">
        <v>757</v>
      </c>
      <c r="B161" s="95"/>
      <c r="C161" s="95"/>
      <c r="D161" s="94" t="s">
        <v>758</v>
      </c>
      <c r="E161" s="95"/>
      <c r="F161" s="96"/>
      <c r="G161" s="94"/>
      <c r="H161" s="97">
        <f>SUM(H162:H164)</f>
        <v>68309.03</v>
      </c>
    </row>
    <row r="162" spans="1:8" ht="33.75">
      <c r="A162" s="98" t="s">
        <v>759</v>
      </c>
      <c r="B162" s="99" t="s">
        <v>760</v>
      </c>
      <c r="C162" s="99" t="str">
        <f ca="1">VLOOKUP(B162,'Insumos e Serviços'!$A:$F,2,0)</f>
        <v>SINAPI</v>
      </c>
      <c r="D162" s="98" t="str">
        <f ca="1">VLOOKUP(B162,'Insumos e Serviços'!$A:$F,4,0)</f>
        <v>PINTURA COM TINTA ALQUÍDICA DE ACABAMENTO (ESMALTE SINTÉTICO ACETINADO) APLICADA A ROLO OU PINCEL SOBRE SUPERFÍCIES METÁLICAS (EXCETO PERFIL) EXECUTADO EM OBRA (02 DEMÃOS). AF_01/2020</v>
      </c>
      <c r="E162" s="99" t="str">
        <f ca="1">VLOOKUP(B162,'Insumos e Serviços'!$A:$F,5,0)</f>
        <v>m²</v>
      </c>
      <c r="F162" s="100">
        <v>1033</v>
      </c>
      <c r="G162" s="101">
        <f ca="1">VLOOKUP(B162,'Insumos e Serviços'!$A:$F,6,0)</f>
        <v>45.43</v>
      </c>
      <c r="H162" s="101">
        <f>TRUNC(F162*G162,2)</f>
        <v>46929.19</v>
      </c>
    </row>
    <row r="163" spans="1:8" ht="33.75">
      <c r="A163" s="98" t="s">
        <v>761</v>
      </c>
      <c r="B163" s="99" t="s">
        <v>762</v>
      </c>
      <c r="C163" s="99" t="s">
        <v>411</v>
      </c>
      <c r="D163" s="98" t="s">
        <v>763</v>
      </c>
      <c r="E163" s="99" t="s">
        <v>462</v>
      </c>
      <c r="F163" s="100">
        <v>592</v>
      </c>
      <c r="G163" s="101">
        <f ca="1">VLOOKUP(A163,'Orçamento Analítico'!$A:$H,8,0)</f>
        <v>20.48</v>
      </c>
      <c r="H163" s="101">
        <f>TRUNC(F163*G163,2)</f>
        <v>12124.16</v>
      </c>
    </row>
    <row r="164" spans="1:8">
      <c r="A164" s="98" t="s">
        <v>764</v>
      </c>
      <c r="B164" s="99" t="s">
        <v>765</v>
      </c>
      <c r="C164" s="99" t="str">
        <f ca="1">VLOOKUP(B164,'Insumos e Serviços'!$A:$F,2,0)</f>
        <v>SINAPI</v>
      </c>
      <c r="D164" s="98" t="str">
        <f ca="1">VLOOKUP(B164,'Insumos e Serviços'!$A:$F,4,0)</f>
        <v>LIXAMENTO MANUAL EM SUPERFÍCIES METÁLICAS EM OBRA. AF_01/2020</v>
      </c>
      <c r="E164" s="99" t="str">
        <f ca="1">VLOOKUP(B164,'Insumos e Serviços'!$A:$F,5,0)</f>
        <v>m²</v>
      </c>
      <c r="F164" s="100">
        <v>1033</v>
      </c>
      <c r="G164" s="101">
        <f ca="1">VLOOKUP(B164,'Insumos e Serviços'!$A:$F,6,0)</f>
        <v>8.9600000000000009</v>
      </c>
      <c r="H164" s="101">
        <f>TRUNC(F164*G164,2)</f>
        <v>9255.68</v>
      </c>
    </row>
    <row r="165" spans="1:8">
      <c r="A165" s="94" t="s">
        <v>766</v>
      </c>
      <c r="B165" s="95"/>
      <c r="C165" s="95"/>
      <c r="D165" s="94" t="s">
        <v>767</v>
      </c>
      <c r="E165" s="95"/>
      <c r="F165" s="96"/>
      <c r="G165" s="94"/>
      <c r="H165" s="97">
        <f>H166</f>
        <v>2744.95</v>
      </c>
    </row>
    <row r="166" spans="1:8" ht="33.75">
      <c r="A166" s="98" t="s">
        <v>768</v>
      </c>
      <c r="B166" s="99" t="s">
        <v>769</v>
      </c>
      <c r="C166" s="99" t="str">
        <f ca="1">VLOOKUP(B166,'Insumos e Serviços'!$A:$F,2,0)</f>
        <v>SINAPI</v>
      </c>
      <c r="D166" s="98" t="str">
        <f ca="1">VLOOKUP(B166,'Insumos e Serviços'!$A:$F,4,0)</f>
        <v>APLICAÇÃO MANUAL DE PINTURA COM TINTA TEXTURIZADA ACRÍLICA EM PANOS CEGOS DE FACHADA (SEM PRESENÇA DE VÃOS) DE EDIFÍCIOS DE MÚLTIPLOS PAVIMENTOS, UMA COR. AF_06/2014</v>
      </c>
      <c r="E166" s="99" t="str">
        <f ca="1">VLOOKUP(B166,'Insumos e Serviços'!$A:$F,5,0)</f>
        <v>m²</v>
      </c>
      <c r="F166" s="100">
        <v>205</v>
      </c>
      <c r="G166" s="101">
        <f ca="1">VLOOKUP(B166,'Insumos e Serviços'!$A:$F,6,0)</f>
        <v>13.39</v>
      </c>
      <c r="H166" s="101">
        <f>TRUNC(F166*G166,2)</f>
        <v>2744.95</v>
      </c>
    </row>
    <row r="167" spans="1:8" s="12" customFormat="1" ht="11.25">
      <c r="A167" s="94" t="s">
        <v>770</v>
      </c>
      <c r="B167" s="95"/>
      <c r="C167" s="95"/>
      <c r="D167" s="94" t="s">
        <v>771</v>
      </c>
      <c r="E167" s="95"/>
      <c r="F167" s="96"/>
      <c r="G167" s="94"/>
      <c r="H167" s="97">
        <f>H168+H170+H172+H174+H176</f>
        <v>337315.04000000004</v>
      </c>
    </row>
    <row r="168" spans="1:8">
      <c r="A168" s="94" t="s">
        <v>772</v>
      </c>
      <c r="B168" s="95"/>
      <c r="C168" s="95"/>
      <c r="D168" s="94" t="s">
        <v>773</v>
      </c>
      <c r="E168" s="95"/>
      <c r="F168" s="96"/>
      <c r="G168" s="94"/>
      <c r="H168" s="97">
        <f>H169</f>
        <v>1286.6199999999999</v>
      </c>
    </row>
    <row r="169" spans="1:8" ht="22.5">
      <c r="A169" s="98" t="s">
        <v>774</v>
      </c>
      <c r="B169" s="99" t="s">
        <v>775</v>
      </c>
      <c r="C169" s="99" t="s">
        <v>411</v>
      </c>
      <c r="D169" s="98" t="s">
        <v>776</v>
      </c>
      <c r="E169" s="99" t="s">
        <v>462</v>
      </c>
      <c r="F169" s="100">
        <v>46</v>
      </c>
      <c r="G169" s="101">
        <f ca="1">VLOOKUP(A169,'Orçamento Analítico'!$A:$H,8,0)</f>
        <v>27.97</v>
      </c>
      <c r="H169" s="101">
        <f>TRUNC(F169*G169,2)</f>
        <v>1286.6199999999999</v>
      </c>
    </row>
    <row r="170" spans="1:8">
      <c r="A170" s="94" t="s">
        <v>777</v>
      </c>
      <c r="B170" s="95"/>
      <c r="C170" s="95"/>
      <c r="D170" s="94" t="s">
        <v>778</v>
      </c>
      <c r="E170" s="95"/>
      <c r="F170" s="96"/>
      <c r="G170" s="94"/>
      <c r="H170" s="97">
        <f>H171</f>
        <v>1120.98</v>
      </c>
    </row>
    <row r="171" spans="1:8" ht="22.5">
      <c r="A171" s="98" t="s">
        <v>779</v>
      </c>
      <c r="B171" s="99" t="s">
        <v>780</v>
      </c>
      <c r="C171" s="99" t="s">
        <v>411</v>
      </c>
      <c r="D171" s="98" t="s">
        <v>781</v>
      </c>
      <c r="E171" s="99" t="s">
        <v>462</v>
      </c>
      <c r="F171" s="100">
        <v>119</v>
      </c>
      <c r="G171" s="101">
        <f ca="1">VLOOKUP(A171,'Orçamento Analítico'!$A:$H,8,0)</f>
        <v>9.42</v>
      </c>
      <c r="H171" s="101">
        <f>TRUNC(F171*G171,2)</f>
        <v>1120.98</v>
      </c>
    </row>
    <row r="172" spans="1:8">
      <c r="A172" s="94" t="s">
        <v>782</v>
      </c>
      <c r="B172" s="95"/>
      <c r="C172" s="95"/>
      <c r="D172" s="94" t="s">
        <v>783</v>
      </c>
      <c r="E172" s="95"/>
      <c r="F172" s="96"/>
      <c r="G172" s="94"/>
      <c r="H172" s="97">
        <f>H173</f>
        <v>143178.15</v>
      </c>
    </row>
    <row r="173" spans="1:8" ht="33.75">
      <c r="A173" s="98" t="s">
        <v>784</v>
      </c>
      <c r="B173" s="99" t="s">
        <v>785</v>
      </c>
      <c r="C173" s="99" t="s">
        <v>411</v>
      </c>
      <c r="D173" s="98" t="s">
        <v>786</v>
      </c>
      <c r="E173" s="99" t="s">
        <v>462</v>
      </c>
      <c r="F173" s="100">
        <v>1271</v>
      </c>
      <c r="G173" s="101">
        <f ca="1">VLOOKUP(A173,'Orçamento Analítico'!$A:$H,8,0)</f>
        <v>112.65</v>
      </c>
      <c r="H173" s="101">
        <f>TRUNC(F173*G173,2)</f>
        <v>143178.15</v>
      </c>
    </row>
    <row r="174" spans="1:8">
      <c r="A174" s="94" t="s">
        <v>787</v>
      </c>
      <c r="B174" s="95"/>
      <c r="C174" s="95"/>
      <c r="D174" s="94" t="s">
        <v>788</v>
      </c>
      <c r="E174" s="95"/>
      <c r="F174" s="96"/>
      <c r="G174" s="94"/>
      <c r="H174" s="97">
        <f>H175</f>
        <v>14416.85</v>
      </c>
    </row>
    <row r="175" spans="1:8" ht="33.75">
      <c r="A175" s="98" t="s">
        <v>789</v>
      </c>
      <c r="B175" s="99" t="s">
        <v>790</v>
      </c>
      <c r="C175" s="99" t="s">
        <v>411</v>
      </c>
      <c r="D175" s="98" t="s">
        <v>791</v>
      </c>
      <c r="E175" s="99" t="s">
        <v>462</v>
      </c>
      <c r="F175" s="100">
        <v>119</v>
      </c>
      <c r="G175" s="101">
        <f ca="1">VLOOKUP(A175,'Orçamento Analítico'!$A:$H,8,0)</f>
        <v>121.14999999999999</v>
      </c>
      <c r="H175" s="101">
        <f>TRUNC(F175*G175,2)</f>
        <v>14416.85</v>
      </c>
    </row>
    <row r="176" spans="1:8">
      <c r="A176" s="94" t="s">
        <v>792</v>
      </c>
      <c r="B176" s="95"/>
      <c r="C176" s="95"/>
      <c r="D176" s="94" t="s">
        <v>793</v>
      </c>
      <c r="E176" s="95"/>
      <c r="F176" s="96"/>
      <c r="G176" s="94"/>
      <c r="H176" s="97">
        <f>SUM(H177:H181)</f>
        <v>177312.44</v>
      </c>
    </row>
    <row r="177" spans="1:8" ht="33.75">
      <c r="A177" s="98" t="s">
        <v>794</v>
      </c>
      <c r="B177" s="99" t="s">
        <v>795</v>
      </c>
      <c r="C177" s="99" t="s">
        <v>411</v>
      </c>
      <c r="D177" s="98" t="s">
        <v>796</v>
      </c>
      <c r="E177" s="99" t="s">
        <v>462</v>
      </c>
      <c r="F177" s="100">
        <v>1229</v>
      </c>
      <c r="G177" s="101">
        <f ca="1">VLOOKUP(A177,'Orçamento Analítico'!$A:$H,8,0)</f>
        <v>70.139999999999986</v>
      </c>
      <c r="H177" s="101">
        <f>TRUNC(F177*G177,2)</f>
        <v>86202.06</v>
      </c>
    </row>
    <row r="178" spans="1:8" ht="22.5">
      <c r="A178" s="98" t="s">
        <v>797</v>
      </c>
      <c r="B178" s="99" t="s">
        <v>798</v>
      </c>
      <c r="C178" s="99" t="s">
        <v>411</v>
      </c>
      <c r="D178" s="98" t="s">
        <v>799</v>
      </c>
      <c r="E178" s="99" t="s">
        <v>462</v>
      </c>
      <c r="F178" s="100">
        <v>161</v>
      </c>
      <c r="G178" s="101">
        <f ca="1">VLOOKUP(A178,'Orçamento Analítico'!$A:$H,8,0)</f>
        <v>61.64</v>
      </c>
      <c r="H178" s="101">
        <f>TRUNC(F178*G178,2)</f>
        <v>9924.0400000000009</v>
      </c>
    </row>
    <row r="179" spans="1:8" ht="33.75">
      <c r="A179" s="98" t="s">
        <v>800</v>
      </c>
      <c r="B179" s="99" t="s">
        <v>801</v>
      </c>
      <c r="C179" s="99" t="s">
        <v>411</v>
      </c>
      <c r="D179" s="98" t="s">
        <v>802</v>
      </c>
      <c r="E179" s="99" t="s">
        <v>462</v>
      </c>
      <c r="F179" s="100">
        <v>1275</v>
      </c>
      <c r="G179" s="101">
        <f ca="1">VLOOKUP(A179,'Orçamento Analítico'!$A:$H,8,0)</f>
        <v>54.019999999999996</v>
      </c>
      <c r="H179" s="101">
        <f>TRUNC(F179*G179,2)</f>
        <v>68875.5</v>
      </c>
    </row>
    <row r="180" spans="1:8" ht="33.75">
      <c r="A180" s="98" t="s">
        <v>803</v>
      </c>
      <c r="B180" s="99" t="s">
        <v>804</v>
      </c>
      <c r="C180" s="99" t="s">
        <v>411</v>
      </c>
      <c r="D180" s="98" t="s">
        <v>805</v>
      </c>
      <c r="E180" s="99" t="s">
        <v>462</v>
      </c>
      <c r="F180" s="100">
        <v>161</v>
      </c>
      <c r="G180" s="101">
        <f ca="1">VLOOKUP(A180,'Orçamento Analítico'!$A:$H,8,0)</f>
        <v>61.64</v>
      </c>
      <c r="H180" s="101">
        <f>TRUNC(F180*G180,2)</f>
        <v>9924.0400000000009</v>
      </c>
    </row>
    <row r="181" spans="1:8">
      <c r="A181" s="98" t="s">
        <v>806</v>
      </c>
      <c r="B181" s="99" t="s">
        <v>697</v>
      </c>
      <c r="C181" s="99" t="str">
        <f ca="1">VLOOKUP(B181,'Insumos e Serviços'!$A:$F,2,0)</f>
        <v>SINAPI</v>
      </c>
      <c r="D181" s="98" t="str">
        <f ca="1">VLOOKUP(B181,'Insumos e Serviços'!$A:$F,4,0)</f>
        <v>LIMPEZA DE SUPERFÍCIE COM JATO DE ALTA PRESSÃO. AF_04/2019</v>
      </c>
      <c r="E181" s="99" t="str">
        <f ca="1">VLOOKUP(B181,'Insumos e Serviços'!$A:$F,5,0)</f>
        <v>m²</v>
      </c>
      <c r="F181" s="100">
        <v>1404</v>
      </c>
      <c r="G181" s="101">
        <f ca="1">VLOOKUP(B181,'Insumos e Serviços'!$A:$F,6,0)</f>
        <v>1.7</v>
      </c>
      <c r="H181" s="101">
        <f>TRUNC(F181*G181,2)</f>
        <v>2386.8000000000002</v>
      </c>
    </row>
    <row r="182" spans="1:8" s="12" customFormat="1" ht="11.25">
      <c r="A182" s="94" t="s">
        <v>807</v>
      </c>
      <c r="B182" s="95"/>
      <c r="C182" s="95"/>
      <c r="D182" s="94" t="s">
        <v>808</v>
      </c>
      <c r="E182" s="95"/>
      <c r="F182" s="96"/>
      <c r="G182" s="94"/>
      <c r="H182" s="97">
        <f>H183+H188+H190+H192+H195</f>
        <v>71730.510000000009</v>
      </c>
    </row>
    <row r="183" spans="1:8">
      <c r="A183" s="94" t="s">
        <v>809</v>
      </c>
      <c r="B183" s="95"/>
      <c r="C183" s="95"/>
      <c r="D183" s="94" t="s">
        <v>810</v>
      </c>
      <c r="E183" s="95"/>
      <c r="F183" s="96"/>
      <c r="G183" s="94"/>
      <c r="H183" s="97">
        <f>H184</f>
        <v>45582.63</v>
      </c>
    </row>
    <row r="184" spans="1:8">
      <c r="A184" s="94" t="s">
        <v>811</v>
      </c>
      <c r="B184" s="95"/>
      <c r="C184" s="95"/>
      <c r="D184" s="94" t="s">
        <v>701</v>
      </c>
      <c r="E184" s="95"/>
      <c r="F184" s="96"/>
      <c r="G184" s="94"/>
      <c r="H184" s="97">
        <f>SUM(H185:H187)</f>
        <v>45582.63</v>
      </c>
    </row>
    <row r="185" spans="1:8" ht="22.5">
      <c r="A185" s="98" t="s">
        <v>812</v>
      </c>
      <c r="B185" s="99" t="s">
        <v>813</v>
      </c>
      <c r="C185" s="99" t="s">
        <v>411</v>
      </c>
      <c r="D185" s="98" t="s">
        <v>814</v>
      </c>
      <c r="E185" s="99" t="s">
        <v>458</v>
      </c>
      <c r="F185" s="100">
        <v>107</v>
      </c>
      <c r="G185" s="101">
        <f ca="1">VLOOKUP(A185,'Orçamento Analítico'!$A:$H,8,0)</f>
        <v>173.29</v>
      </c>
      <c r="H185" s="101">
        <f>TRUNC(F185*G185,2)</f>
        <v>18542.03</v>
      </c>
    </row>
    <row r="186" spans="1:8" ht="22.5">
      <c r="A186" s="98" t="s">
        <v>815</v>
      </c>
      <c r="B186" s="99" t="s">
        <v>816</v>
      </c>
      <c r="C186" s="99" t="s">
        <v>411</v>
      </c>
      <c r="D186" s="98" t="s">
        <v>817</v>
      </c>
      <c r="E186" s="99" t="s">
        <v>458</v>
      </c>
      <c r="F186" s="100">
        <v>159</v>
      </c>
      <c r="G186" s="101">
        <f ca="1">VLOOKUP(A186,'Orçamento Analítico'!$A:$H,8,0)</f>
        <v>126.05000000000001</v>
      </c>
      <c r="H186" s="101">
        <f>TRUNC(F186*G186,2)</f>
        <v>20041.95</v>
      </c>
    </row>
    <row r="187" spans="1:8" ht="22.5">
      <c r="A187" s="98" t="s">
        <v>818</v>
      </c>
      <c r="B187" s="99" t="s">
        <v>819</v>
      </c>
      <c r="C187" s="99" t="s">
        <v>411</v>
      </c>
      <c r="D187" s="98" t="s">
        <v>820</v>
      </c>
      <c r="E187" s="99" t="s">
        <v>458</v>
      </c>
      <c r="F187" s="100">
        <v>53</v>
      </c>
      <c r="G187" s="101">
        <f ca="1">VLOOKUP(A187,'Orçamento Analítico'!$A:$H,8,0)</f>
        <v>132.05000000000001</v>
      </c>
      <c r="H187" s="101">
        <f>TRUNC(F187*G187,2)</f>
        <v>6998.65</v>
      </c>
    </row>
    <row r="188" spans="1:8">
      <c r="A188" s="94" t="s">
        <v>821</v>
      </c>
      <c r="B188" s="95"/>
      <c r="C188" s="95"/>
      <c r="D188" s="94" t="s">
        <v>822</v>
      </c>
      <c r="E188" s="95"/>
      <c r="F188" s="96"/>
      <c r="G188" s="94"/>
      <c r="H188" s="97">
        <f>H189</f>
        <v>833.28</v>
      </c>
    </row>
    <row r="189" spans="1:8" ht="22.5">
      <c r="A189" s="98" t="s">
        <v>823</v>
      </c>
      <c r="B189" s="99" t="s">
        <v>824</v>
      </c>
      <c r="C189" s="99" t="s">
        <v>411</v>
      </c>
      <c r="D189" s="98" t="s">
        <v>825</v>
      </c>
      <c r="E189" s="99" t="s">
        <v>458</v>
      </c>
      <c r="F189" s="100">
        <v>8</v>
      </c>
      <c r="G189" s="101">
        <f ca="1">VLOOKUP(A189,'Orçamento Analítico'!$A:$H,8,0)</f>
        <v>104.16</v>
      </c>
      <c r="H189" s="101">
        <f>TRUNC(F189*G189,2)</f>
        <v>833.28</v>
      </c>
    </row>
    <row r="190" spans="1:8">
      <c r="A190" s="94" t="s">
        <v>826</v>
      </c>
      <c r="B190" s="95"/>
      <c r="C190" s="95"/>
      <c r="D190" s="94" t="s">
        <v>827</v>
      </c>
      <c r="E190" s="95"/>
      <c r="F190" s="96"/>
      <c r="G190" s="94"/>
      <c r="H190" s="97">
        <f>H191</f>
        <v>3552.48</v>
      </c>
    </row>
    <row r="191" spans="1:8" ht="22.5">
      <c r="A191" s="98" t="s">
        <v>828</v>
      </c>
      <c r="B191" s="99" t="s">
        <v>829</v>
      </c>
      <c r="C191" s="99" t="s">
        <v>411</v>
      </c>
      <c r="D191" s="98" t="s">
        <v>830</v>
      </c>
      <c r="E191" s="99" t="s">
        <v>533</v>
      </c>
      <c r="F191" s="100">
        <v>18</v>
      </c>
      <c r="G191" s="101">
        <f ca="1">VLOOKUP(A191,'Orçamento Analítico'!$A:$H,8,0)</f>
        <v>197.36</v>
      </c>
      <c r="H191" s="101">
        <f>TRUNC(F191*G191,2)</f>
        <v>3552.48</v>
      </c>
    </row>
    <row r="192" spans="1:8">
      <c r="A192" s="94" t="s">
        <v>831</v>
      </c>
      <c r="B192" s="95"/>
      <c r="C192" s="95"/>
      <c r="D192" s="94" t="s">
        <v>832</v>
      </c>
      <c r="E192" s="95"/>
      <c r="F192" s="96"/>
      <c r="G192" s="94"/>
      <c r="H192" s="97">
        <f>H193</f>
        <v>3140.76</v>
      </c>
    </row>
    <row r="193" spans="1:8">
      <c r="A193" s="94" t="s">
        <v>833</v>
      </c>
      <c r="B193" s="95"/>
      <c r="C193" s="95"/>
      <c r="D193" s="94" t="s">
        <v>834</v>
      </c>
      <c r="E193" s="95"/>
      <c r="F193" s="96"/>
      <c r="G193" s="94"/>
      <c r="H193" s="97">
        <f>H194</f>
        <v>3140.76</v>
      </c>
    </row>
    <row r="194" spans="1:8" ht="22.5">
      <c r="A194" s="98" t="s">
        <v>835</v>
      </c>
      <c r="B194" s="99" t="s">
        <v>836</v>
      </c>
      <c r="C194" s="99" t="s">
        <v>411</v>
      </c>
      <c r="D194" s="98" t="s">
        <v>837</v>
      </c>
      <c r="E194" s="99" t="s">
        <v>462</v>
      </c>
      <c r="F194" s="100">
        <v>14</v>
      </c>
      <c r="G194" s="101">
        <f ca="1">VLOOKUP(A194,'Orçamento Analítico'!$A:$H,8,0)</f>
        <v>224.33999999999997</v>
      </c>
      <c r="H194" s="101">
        <f>TRUNC(F194*G194,2)</f>
        <v>3140.76</v>
      </c>
    </row>
    <row r="195" spans="1:8">
      <c r="A195" s="94" t="s">
        <v>838</v>
      </c>
      <c r="B195" s="95"/>
      <c r="C195" s="95"/>
      <c r="D195" s="94" t="s">
        <v>839</v>
      </c>
      <c r="E195" s="95"/>
      <c r="F195" s="96"/>
      <c r="G195" s="94"/>
      <c r="H195" s="97">
        <f>H196</f>
        <v>18621.36</v>
      </c>
    </row>
    <row r="196" spans="1:8">
      <c r="A196" s="94" t="s">
        <v>840</v>
      </c>
      <c r="B196" s="95"/>
      <c r="C196" s="95"/>
      <c r="D196" s="94" t="s">
        <v>841</v>
      </c>
      <c r="E196" s="95"/>
      <c r="F196" s="96"/>
      <c r="G196" s="94"/>
      <c r="H196" s="97">
        <f>SUM(H197:H199)</f>
        <v>18621.36</v>
      </c>
    </row>
    <row r="197" spans="1:8">
      <c r="A197" s="98" t="s">
        <v>842</v>
      </c>
      <c r="B197" s="99" t="s">
        <v>843</v>
      </c>
      <c r="C197" s="99" t="s">
        <v>411</v>
      </c>
      <c r="D197" s="98" t="s">
        <v>844</v>
      </c>
      <c r="E197" s="99" t="s">
        <v>533</v>
      </c>
      <c r="F197" s="100">
        <v>27</v>
      </c>
      <c r="G197" s="101">
        <f ca="1">VLOOKUP(A197,'Orçamento Analítico'!$A:$H,8,0)</f>
        <v>94.09</v>
      </c>
      <c r="H197" s="101">
        <f>TRUNC(F197*G197,2)</f>
        <v>2540.4299999999998</v>
      </c>
    </row>
    <row r="198" spans="1:8">
      <c r="A198" s="98" t="s">
        <v>845</v>
      </c>
      <c r="B198" s="99" t="s">
        <v>846</v>
      </c>
      <c r="C198" s="99" t="s">
        <v>411</v>
      </c>
      <c r="D198" s="98" t="s">
        <v>847</v>
      </c>
      <c r="E198" s="99" t="s">
        <v>458</v>
      </c>
      <c r="F198" s="100">
        <v>135</v>
      </c>
      <c r="G198" s="101">
        <f ca="1">VLOOKUP(A198,'Orçamento Analítico'!$A:$H,8,0)</f>
        <v>90.87</v>
      </c>
      <c r="H198" s="101">
        <f>TRUNC(F198*G198,2)</f>
        <v>12267.45</v>
      </c>
    </row>
    <row r="199" spans="1:8">
      <c r="A199" s="98" t="s">
        <v>848</v>
      </c>
      <c r="B199" s="99" t="s">
        <v>849</v>
      </c>
      <c r="C199" s="99" t="s">
        <v>411</v>
      </c>
      <c r="D199" s="98" t="s">
        <v>850</v>
      </c>
      <c r="E199" s="99" t="s">
        <v>533</v>
      </c>
      <c r="F199" s="100">
        <v>108</v>
      </c>
      <c r="G199" s="101">
        <f ca="1">VLOOKUP(A199,'Orçamento Analítico'!$A:$H,8,0)</f>
        <v>35.31</v>
      </c>
      <c r="H199" s="101">
        <f>TRUNC(F199*G199,2)</f>
        <v>3813.48</v>
      </c>
    </row>
    <row r="200" spans="1:8" s="12" customFormat="1" ht="11.25">
      <c r="A200" s="94" t="s">
        <v>851</v>
      </c>
      <c r="B200" s="95"/>
      <c r="C200" s="95"/>
      <c r="D200" s="94" t="s">
        <v>852</v>
      </c>
      <c r="E200" s="95"/>
      <c r="F200" s="96"/>
      <c r="G200" s="94"/>
      <c r="H200" s="97">
        <f>H201+H205+H208+H210+H216</f>
        <v>70920.759999999995</v>
      </c>
    </row>
    <row r="201" spans="1:8">
      <c r="A201" s="94" t="s">
        <v>853</v>
      </c>
      <c r="B201" s="95"/>
      <c r="C201" s="95"/>
      <c r="D201" s="94" t="s">
        <v>854</v>
      </c>
      <c r="E201" s="95"/>
      <c r="F201" s="96"/>
      <c r="G201" s="94"/>
      <c r="H201" s="97">
        <f>SUM(H202:H204)</f>
        <v>24274.6</v>
      </c>
    </row>
    <row r="202" spans="1:8" ht="45">
      <c r="A202" s="98" t="s">
        <v>855</v>
      </c>
      <c r="B202" s="99" t="s">
        <v>856</v>
      </c>
      <c r="C202" s="99" t="s">
        <v>411</v>
      </c>
      <c r="D202" s="98" t="s">
        <v>857</v>
      </c>
      <c r="E202" s="99" t="s">
        <v>413</v>
      </c>
      <c r="F202" s="100">
        <v>1</v>
      </c>
      <c r="G202" s="101">
        <f ca="1">VLOOKUP(A202,'Orçamento Analítico'!$A:$H,8,0)</f>
        <v>2658.49</v>
      </c>
      <c r="H202" s="101">
        <f>TRUNC(F202*G202,2)</f>
        <v>2658.49</v>
      </c>
    </row>
    <row r="203" spans="1:8" ht="56.25">
      <c r="A203" s="98" t="s">
        <v>858</v>
      </c>
      <c r="B203" s="99" t="s">
        <v>859</v>
      </c>
      <c r="C203" s="99" t="s">
        <v>411</v>
      </c>
      <c r="D203" s="98" t="s">
        <v>860</v>
      </c>
      <c r="E203" s="99" t="s">
        <v>413</v>
      </c>
      <c r="F203" s="100">
        <v>1</v>
      </c>
      <c r="G203" s="101">
        <f ca="1">VLOOKUP(A203,'Orçamento Analítico'!$A:$H,8,0)</f>
        <v>10816.11</v>
      </c>
      <c r="H203" s="101">
        <f>TRUNC(F203*G203,2)</f>
        <v>10816.11</v>
      </c>
    </row>
    <row r="204" spans="1:8" ht="22.5">
      <c r="A204" s="98" t="s">
        <v>861</v>
      </c>
      <c r="B204" s="99" t="s">
        <v>862</v>
      </c>
      <c r="C204" s="99" t="s">
        <v>411</v>
      </c>
      <c r="D204" s="98" t="s">
        <v>863</v>
      </c>
      <c r="E204" s="99" t="s">
        <v>462</v>
      </c>
      <c r="F204" s="100">
        <v>4</v>
      </c>
      <c r="G204" s="101">
        <f ca="1">VLOOKUP(A204,'Orçamento Analítico'!$A:$H,8,0)</f>
        <v>2700</v>
      </c>
      <c r="H204" s="101">
        <f>TRUNC(F204*G204,2)</f>
        <v>10800</v>
      </c>
    </row>
    <row r="205" spans="1:8">
      <c r="A205" s="94" t="s">
        <v>864</v>
      </c>
      <c r="B205" s="95"/>
      <c r="C205" s="95"/>
      <c r="D205" s="94" t="s">
        <v>865</v>
      </c>
      <c r="E205" s="95"/>
      <c r="F205" s="96"/>
      <c r="G205" s="94"/>
      <c r="H205" s="97">
        <f>H206</f>
        <v>23995.57</v>
      </c>
    </row>
    <row r="206" spans="1:8">
      <c r="A206" s="94" t="s">
        <v>866</v>
      </c>
      <c r="B206" s="95"/>
      <c r="C206" s="95"/>
      <c r="D206" s="94" t="s">
        <v>834</v>
      </c>
      <c r="E206" s="95"/>
      <c r="F206" s="96"/>
      <c r="G206" s="94"/>
      <c r="H206" s="97">
        <f>H207</f>
        <v>23995.57</v>
      </c>
    </row>
    <row r="207" spans="1:8">
      <c r="A207" s="98" t="s">
        <v>867</v>
      </c>
      <c r="B207" s="99" t="s">
        <v>868</v>
      </c>
      <c r="C207" s="99" t="s">
        <v>411</v>
      </c>
      <c r="D207" s="98" t="s">
        <v>869</v>
      </c>
      <c r="E207" s="99" t="s">
        <v>462</v>
      </c>
      <c r="F207" s="100">
        <v>283</v>
      </c>
      <c r="G207" s="101">
        <f ca="1">VLOOKUP(A207,'Orçamento Analítico'!$A:$H,8,0)</f>
        <v>84.789999999999992</v>
      </c>
      <c r="H207" s="101">
        <f>TRUNC(F207*G207,2)</f>
        <v>23995.57</v>
      </c>
    </row>
    <row r="208" spans="1:8">
      <c r="A208" s="94" t="s">
        <v>870</v>
      </c>
      <c r="B208" s="95"/>
      <c r="C208" s="95"/>
      <c r="D208" s="94" t="s">
        <v>871</v>
      </c>
      <c r="E208" s="95"/>
      <c r="F208" s="96"/>
      <c r="G208" s="94"/>
      <c r="H208" s="97">
        <f>H209</f>
        <v>6810.93</v>
      </c>
    </row>
    <row r="209" spans="1:8" ht="33.75">
      <c r="A209" s="98" t="s">
        <v>872</v>
      </c>
      <c r="B209" s="99" t="s">
        <v>873</v>
      </c>
      <c r="C209" s="99" t="s">
        <v>411</v>
      </c>
      <c r="D209" s="98" t="s">
        <v>874</v>
      </c>
      <c r="E209" s="99" t="s">
        <v>445</v>
      </c>
      <c r="F209" s="100">
        <v>9</v>
      </c>
      <c r="G209" s="101">
        <f ca="1">VLOOKUP(A209,'Orçamento Analítico'!$A:$H,8,0)</f>
        <v>756.77</v>
      </c>
      <c r="H209" s="101">
        <f>TRUNC(F209*G209,2)</f>
        <v>6810.93</v>
      </c>
    </row>
    <row r="210" spans="1:8">
      <c r="A210" s="94" t="s">
        <v>875</v>
      </c>
      <c r="B210" s="95"/>
      <c r="C210" s="95"/>
      <c r="D210" s="94" t="s">
        <v>876</v>
      </c>
      <c r="E210" s="95"/>
      <c r="F210" s="96"/>
      <c r="G210" s="94"/>
      <c r="H210" s="97">
        <f>H211</f>
        <v>15421.400000000001</v>
      </c>
    </row>
    <row r="211" spans="1:8">
      <c r="A211" s="94" t="s">
        <v>877</v>
      </c>
      <c r="B211" s="95"/>
      <c r="C211" s="95"/>
      <c r="D211" s="94" t="s">
        <v>878</v>
      </c>
      <c r="E211" s="95"/>
      <c r="F211" s="96"/>
      <c r="G211" s="94"/>
      <c r="H211" s="97">
        <f>SUM(H212:H215)</f>
        <v>15421.400000000001</v>
      </c>
    </row>
    <row r="212" spans="1:8" ht="22.5">
      <c r="A212" s="98" t="s">
        <v>879</v>
      </c>
      <c r="B212" s="99" t="s">
        <v>880</v>
      </c>
      <c r="C212" s="99" t="s">
        <v>411</v>
      </c>
      <c r="D212" s="98" t="s">
        <v>881</v>
      </c>
      <c r="E212" s="99" t="s">
        <v>413</v>
      </c>
      <c r="F212" s="100">
        <v>3</v>
      </c>
      <c r="G212" s="101">
        <f ca="1">VLOOKUP(A212,'Orçamento Analítico'!$A:$H,8,0)</f>
        <v>82.91</v>
      </c>
      <c r="H212" s="101">
        <f>TRUNC(F212*G212,2)</f>
        <v>248.73</v>
      </c>
    </row>
    <row r="213" spans="1:8" ht="22.5">
      <c r="A213" s="98" t="s">
        <v>882</v>
      </c>
      <c r="B213" s="99" t="s">
        <v>191</v>
      </c>
      <c r="C213" s="99" t="s">
        <v>411</v>
      </c>
      <c r="D213" s="98" t="s">
        <v>192</v>
      </c>
      <c r="E213" s="99" t="s">
        <v>533</v>
      </c>
      <c r="F213" s="100">
        <v>15</v>
      </c>
      <c r="G213" s="101">
        <f ca="1">VLOOKUP(A213,'Orçamento Analítico'!$A:$H,8,0)</f>
        <v>904.79</v>
      </c>
      <c r="H213" s="101">
        <f>TRUNC(F213*G213,2)</f>
        <v>13571.85</v>
      </c>
    </row>
    <row r="214" spans="1:8" ht="22.5">
      <c r="A214" s="98" t="s">
        <v>883</v>
      </c>
      <c r="B214" s="99" t="s">
        <v>193</v>
      </c>
      <c r="C214" s="99" t="s">
        <v>411</v>
      </c>
      <c r="D214" s="98" t="s">
        <v>194</v>
      </c>
      <c r="E214" s="99" t="s">
        <v>533</v>
      </c>
      <c r="F214" s="100">
        <v>2</v>
      </c>
      <c r="G214" s="101">
        <f ca="1">VLOOKUP(A214,'Orçamento Analítico'!$A:$H,8,0)</f>
        <v>683.1</v>
      </c>
      <c r="H214" s="101">
        <f>TRUNC(F214*G214,2)</f>
        <v>1366.2</v>
      </c>
    </row>
    <row r="215" spans="1:8" ht="22.5">
      <c r="A215" s="98" t="s">
        <v>884</v>
      </c>
      <c r="B215" s="99" t="s">
        <v>885</v>
      </c>
      <c r="C215" s="99" t="s">
        <v>411</v>
      </c>
      <c r="D215" s="98" t="s">
        <v>886</v>
      </c>
      <c r="E215" s="99" t="s">
        <v>458</v>
      </c>
      <c r="F215" s="100">
        <v>1.4</v>
      </c>
      <c r="G215" s="101">
        <f ca="1">VLOOKUP(A215,'Orçamento Analítico'!$A:$H,8,0)</f>
        <v>167.59</v>
      </c>
      <c r="H215" s="101">
        <f>TRUNC(F215*G215,2)</f>
        <v>234.62</v>
      </c>
    </row>
    <row r="216" spans="1:8">
      <c r="A216" s="94" t="s">
        <v>887</v>
      </c>
      <c r="B216" s="95"/>
      <c r="C216" s="95"/>
      <c r="D216" s="94" t="s">
        <v>888</v>
      </c>
      <c r="E216" s="95"/>
      <c r="F216" s="96"/>
      <c r="G216" s="94"/>
      <c r="H216" s="97">
        <f>H217</f>
        <v>418.26</v>
      </c>
    </row>
    <row r="217" spans="1:8">
      <c r="A217" s="94" t="s">
        <v>889</v>
      </c>
      <c r="B217" s="95"/>
      <c r="C217" s="95"/>
      <c r="D217" s="94" t="s">
        <v>878</v>
      </c>
      <c r="E217" s="95"/>
      <c r="F217" s="96"/>
      <c r="G217" s="94"/>
      <c r="H217" s="97">
        <f>H218</f>
        <v>418.26</v>
      </c>
    </row>
    <row r="218" spans="1:8" ht="22.5">
      <c r="A218" s="98" t="s">
        <v>890</v>
      </c>
      <c r="B218" s="99" t="s">
        <v>891</v>
      </c>
      <c r="C218" s="99" t="s">
        <v>411</v>
      </c>
      <c r="D218" s="98" t="s">
        <v>892</v>
      </c>
      <c r="E218" s="99" t="s">
        <v>413</v>
      </c>
      <c r="F218" s="100">
        <v>2</v>
      </c>
      <c r="G218" s="101">
        <f ca="1">VLOOKUP(A218,'Orçamento Analítico'!$A:$H,8,0)</f>
        <v>209.12999999999997</v>
      </c>
      <c r="H218" s="101">
        <f>TRUNC(F218*G218,2)</f>
        <v>418.26</v>
      </c>
    </row>
    <row r="219" spans="1:8" s="11" customFormat="1" ht="11.25">
      <c r="A219" s="90" t="s">
        <v>390</v>
      </c>
      <c r="B219" s="91"/>
      <c r="C219" s="91"/>
      <c r="D219" s="90" t="s">
        <v>391</v>
      </c>
      <c r="E219" s="91"/>
      <c r="F219" s="92"/>
      <c r="G219" s="90"/>
      <c r="H219" s="93">
        <f>H220</f>
        <v>873.18000000000006</v>
      </c>
    </row>
    <row r="220" spans="1:8" s="12" customFormat="1" ht="11.25">
      <c r="A220" s="94" t="s">
        <v>893</v>
      </c>
      <c r="B220" s="95"/>
      <c r="C220" s="95"/>
      <c r="D220" s="94" t="s">
        <v>894</v>
      </c>
      <c r="E220" s="95"/>
      <c r="F220" s="96"/>
      <c r="G220" s="94"/>
      <c r="H220" s="97">
        <f>SUM(H221:H222)</f>
        <v>873.18000000000006</v>
      </c>
    </row>
    <row r="221" spans="1:8">
      <c r="A221" s="98" t="s">
        <v>895</v>
      </c>
      <c r="B221" s="99" t="s">
        <v>896</v>
      </c>
      <c r="C221" s="99" t="s">
        <v>411</v>
      </c>
      <c r="D221" s="98" t="s">
        <v>897</v>
      </c>
      <c r="E221" s="99" t="s">
        <v>462</v>
      </c>
      <c r="F221" s="100">
        <v>567</v>
      </c>
      <c r="G221" s="101">
        <f ca="1">VLOOKUP(A221,'Orçamento Analítico'!$A:$H,8,0)</f>
        <v>0.74</v>
      </c>
      <c r="H221" s="101">
        <f>TRUNC(F221*G221,2)</f>
        <v>419.58</v>
      </c>
    </row>
    <row r="222" spans="1:8">
      <c r="A222" s="98" t="s">
        <v>898</v>
      </c>
      <c r="B222" s="99" t="s">
        <v>899</v>
      </c>
      <c r="C222" s="99" t="str">
        <f ca="1">VLOOKUP(B222,'Insumos e Serviços'!$A:$F,2,0)</f>
        <v>SINAPI</v>
      </c>
      <c r="D222" s="98" t="str">
        <f ca="1">VLOOKUP(B222,'Insumos e Serviços'!$A:$F,4,0)</f>
        <v>LIMPEZA DE PISO CERÂMICO OU PORCELANATO COM PANO ÚMIDO. AF_04/2019</v>
      </c>
      <c r="E222" s="99" t="str">
        <f ca="1">VLOOKUP(B222,'Insumos e Serviços'!$A:$F,5,0)</f>
        <v>m²</v>
      </c>
      <c r="F222" s="100">
        <v>252</v>
      </c>
      <c r="G222" s="101">
        <f ca="1">VLOOKUP(B222,'Insumos e Serviços'!$A:$F,6,0)</f>
        <v>1.8</v>
      </c>
      <c r="H222" s="101">
        <f>TRUNC(F222*G222,2)</f>
        <v>453.6</v>
      </c>
    </row>
    <row r="223" spans="1:8" s="11" customFormat="1" ht="11.25">
      <c r="A223" s="90" t="s">
        <v>392</v>
      </c>
      <c r="B223" s="91"/>
      <c r="C223" s="91"/>
      <c r="D223" s="90" t="s">
        <v>393</v>
      </c>
      <c r="E223" s="91"/>
      <c r="F223" s="92"/>
      <c r="G223" s="90"/>
      <c r="H223" s="93">
        <f>H224</f>
        <v>629.08000000000004</v>
      </c>
    </row>
    <row r="224" spans="1:8" s="12" customFormat="1" ht="11.25">
      <c r="A224" s="94" t="s">
        <v>900</v>
      </c>
      <c r="B224" s="95"/>
      <c r="C224" s="95"/>
      <c r="D224" s="94" t="s">
        <v>901</v>
      </c>
      <c r="E224" s="95"/>
      <c r="F224" s="96"/>
      <c r="G224" s="94"/>
      <c r="H224" s="97">
        <f>H225</f>
        <v>629.08000000000004</v>
      </c>
    </row>
    <row r="225" spans="1:8">
      <c r="A225" s="94" t="s">
        <v>902</v>
      </c>
      <c r="B225" s="95"/>
      <c r="C225" s="95"/>
      <c r="D225" s="94" t="s">
        <v>903</v>
      </c>
      <c r="E225" s="95"/>
      <c r="F225" s="96"/>
      <c r="G225" s="94"/>
      <c r="H225" s="97">
        <f>H226</f>
        <v>629.08000000000004</v>
      </c>
    </row>
    <row r="226" spans="1:8">
      <c r="A226" s="98" t="s">
        <v>904</v>
      </c>
      <c r="B226" s="99" t="s">
        <v>905</v>
      </c>
      <c r="C226" s="99" t="s">
        <v>411</v>
      </c>
      <c r="D226" s="98" t="s">
        <v>906</v>
      </c>
      <c r="E226" s="99" t="s">
        <v>433</v>
      </c>
      <c r="F226" s="100">
        <v>1</v>
      </c>
      <c r="G226" s="101">
        <f ca="1">VLOOKUP(A226,'Orçamento Analítico'!$A:$H,8,0)</f>
        <v>629.08000000000004</v>
      </c>
      <c r="H226" s="101">
        <f>TRUNC(F226*G226,2)</f>
        <v>629.08000000000004</v>
      </c>
    </row>
    <row r="227" spans="1:8" s="11" customFormat="1" ht="11.25">
      <c r="A227" s="90" t="s">
        <v>394</v>
      </c>
      <c r="B227" s="91"/>
      <c r="C227" s="91"/>
      <c r="D227" s="90" t="s">
        <v>395</v>
      </c>
      <c r="E227" s="91"/>
      <c r="F227" s="92"/>
      <c r="G227" s="90"/>
      <c r="H227" s="93">
        <f>H228</f>
        <v>8486.48</v>
      </c>
    </row>
    <row r="228" spans="1:8" s="12" customFormat="1" ht="11.25">
      <c r="A228" s="94" t="s">
        <v>907</v>
      </c>
      <c r="B228" s="95"/>
      <c r="C228" s="95"/>
      <c r="D228" s="94" t="s">
        <v>908</v>
      </c>
      <c r="E228" s="95"/>
      <c r="F228" s="96"/>
      <c r="G228" s="94"/>
      <c r="H228" s="97">
        <f>H229+H234</f>
        <v>8486.48</v>
      </c>
    </row>
    <row r="229" spans="1:8">
      <c r="A229" s="94" t="s">
        <v>909</v>
      </c>
      <c r="B229" s="95"/>
      <c r="C229" s="95"/>
      <c r="D229" s="94" t="s">
        <v>910</v>
      </c>
      <c r="E229" s="95"/>
      <c r="F229" s="96"/>
      <c r="G229" s="94"/>
      <c r="H229" s="97">
        <f>SUM(H230:H233)</f>
        <v>6318.48</v>
      </c>
    </row>
    <row r="230" spans="1:8">
      <c r="A230" s="98" t="s">
        <v>911</v>
      </c>
      <c r="B230" s="99" t="s">
        <v>912</v>
      </c>
      <c r="C230" s="99" t="s">
        <v>411</v>
      </c>
      <c r="D230" s="98" t="s">
        <v>913</v>
      </c>
      <c r="E230" s="99" t="s">
        <v>445</v>
      </c>
      <c r="F230" s="100">
        <v>18</v>
      </c>
      <c r="G230" s="101">
        <f ca="1">VLOOKUP(A230,'Orçamento Analítico'!$A:$H,8,0)</f>
        <v>47.160000000000004</v>
      </c>
      <c r="H230" s="101">
        <f>TRUNC(F230*G230,2)</f>
        <v>848.88</v>
      </c>
    </row>
    <row r="231" spans="1:8" ht="22.5">
      <c r="A231" s="98" t="s">
        <v>914</v>
      </c>
      <c r="B231" s="99" t="s">
        <v>915</v>
      </c>
      <c r="C231" s="99" t="s">
        <v>411</v>
      </c>
      <c r="D231" s="98" t="s">
        <v>916</v>
      </c>
      <c r="E231" s="99" t="s">
        <v>445</v>
      </c>
      <c r="F231" s="100">
        <v>80</v>
      </c>
      <c r="G231" s="101">
        <f ca="1">VLOOKUP(A231,'Orçamento Analítico'!$A:$H,8,0)</f>
        <v>18.2</v>
      </c>
      <c r="H231" s="101">
        <f>TRUNC(F231*G231,2)</f>
        <v>1456</v>
      </c>
    </row>
    <row r="232" spans="1:8" ht="33.75">
      <c r="A232" s="98" t="s">
        <v>917</v>
      </c>
      <c r="B232" s="99" t="s">
        <v>918</v>
      </c>
      <c r="C232" s="99" t="str">
        <f ca="1">VLOOKUP(B232,'Insumos e Serviços'!$A:$F,2,0)</f>
        <v>SINAPI</v>
      </c>
      <c r="D232" s="98" t="str">
        <f ca="1">VLOOKUP(B232,'Insumos e Serviços'!$A:$F,4,0)</f>
        <v>CURVA CURTA 90 GRAUS, PVC, SERIE NORMAL, ESGOTO PREDIAL, DN 75 MM, JUNTA ELÁSTICA, FORNECIDO E INSTALADO EM PRUMADA DE ESGOTO SANITÁRIO OU VENTILAÇÃO. AF_12/2014</v>
      </c>
      <c r="E232" s="99" t="str">
        <f ca="1">VLOOKUP(B232,'Insumos e Serviços'!$A:$F,5,0)</f>
        <v>UN</v>
      </c>
      <c r="F232" s="100">
        <v>80</v>
      </c>
      <c r="G232" s="101">
        <f ca="1">VLOOKUP(B232,'Insumos e Serviços'!$A:$F,6,0)</f>
        <v>30.15</v>
      </c>
      <c r="H232" s="101">
        <f>TRUNC(F232*G232,2)</f>
        <v>2412</v>
      </c>
    </row>
    <row r="233" spans="1:8" ht="33.75">
      <c r="A233" s="98" t="s">
        <v>919</v>
      </c>
      <c r="B233" s="99" t="s">
        <v>920</v>
      </c>
      <c r="C233" s="99" t="str">
        <f ca="1">VLOOKUP(B233,'Insumos e Serviços'!$A:$F,2,0)</f>
        <v>SINAPI</v>
      </c>
      <c r="D233" s="98" t="str">
        <f ca="1">VLOOKUP(B233,'Insumos e Serviços'!$A:$F,4,0)</f>
        <v>LUVA SIMPLES, PVC, SERIE R, ÁGUA PLUVIAL, DN 75 MM, JUNTA ELÁSTICA, FORNECIDO E INSTALADO EM CONDUTORES VERTICAIS DE ÁGUAS PLUVIAIS. AF_12/2014</v>
      </c>
      <c r="E233" s="99" t="str">
        <f ca="1">VLOOKUP(B233,'Insumos e Serviços'!$A:$F,5,0)</f>
        <v>UN</v>
      </c>
      <c r="F233" s="100">
        <v>80</v>
      </c>
      <c r="G233" s="101">
        <f ca="1">VLOOKUP(B233,'Insumos e Serviços'!$A:$F,6,0)</f>
        <v>20.02</v>
      </c>
      <c r="H233" s="101">
        <f>TRUNC(F233*G233,2)</f>
        <v>1601.6</v>
      </c>
    </row>
    <row r="234" spans="1:8">
      <c r="A234" s="94" t="s">
        <v>921</v>
      </c>
      <c r="B234" s="95"/>
      <c r="C234" s="95"/>
      <c r="D234" s="94" t="s">
        <v>922</v>
      </c>
      <c r="E234" s="95"/>
      <c r="F234" s="96"/>
      <c r="G234" s="94"/>
      <c r="H234" s="97">
        <f>H235</f>
        <v>2168</v>
      </c>
    </row>
    <row r="235" spans="1:8">
      <c r="A235" s="94" t="s">
        <v>923</v>
      </c>
      <c r="B235" s="95"/>
      <c r="C235" s="95"/>
      <c r="D235" s="94" t="s">
        <v>924</v>
      </c>
      <c r="E235" s="95"/>
      <c r="F235" s="96"/>
      <c r="G235" s="94"/>
      <c r="H235" s="97">
        <f>H236</f>
        <v>2168</v>
      </c>
    </row>
    <row r="236" spans="1:8">
      <c r="A236" s="94" t="s">
        <v>925</v>
      </c>
      <c r="B236" s="95"/>
      <c r="C236" s="95"/>
      <c r="D236" s="94" t="s">
        <v>926</v>
      </c>
      <c r="E236" s="95"/>
      <c r="F236" s="96"/>
      <c r="G236" s="94"/>
      <c r="H236" s="97">
        <f>H237</f>
        <v>2168</v>
      </c>
    </row>
    <row r="237" spans="1:8" ht="22.5">
      <c r="A237" s="98" t="s">
        <v>927</v>
      </c>
      <c r="B237" s="99" t="s">
        <v>928</v>
      </c>
      <c r="C237" s="99" t="s">
        <v>411</v>
      </c>
      <c r="D237" s="98" t="s">
        <v>929</v>
      </c>
      <c r="E237" s="99" t="s">
        <v>413</v>
      </c>
      <c r="F237" s="100">
        <v>80</v>
      </c>
      <c r="G237" s="101">
        <f ca="1">VLOOKUP(A237,'Orçamento Analítico'!$A:$H,8,0)</f>
        <v>27.099999999999998</v>
      </c>
      <c r="H237" s="101">
        <f>TRUNC(F237*G237,2)</f>
        <v>2168</v>
      </c>
    </row>
    <row r="238" spans="1:8" s="11" customFormat="1" ht="11.25">
      <c r="A238" s="90" t="s">
        <v>396</v>
      </c>
      <c r="B238" s="91"/>
      <c r="C238" s="91"/>
      <c r="D238" s="90" t="s">
        <v>397</v>
      </c>
      <c r="E238" s="91"/>
      <c r="F238" s="92"/>
      <c r="G238" s="90"/>
      <c r="H238" s="93">
        <f>H239+H247+H249+H255</f>
        <v>3893.41</v>
      </c>
    </row>
    <row r="239" spans="1:8" s="12" customFormat="1" ht="11.25">
      <c r="A239" s="94" t="s">
        <v>930</v>
      </c>
      <c r="B239" s="95"/>
      <c r="C239" s="95"/>
      <c r="D239" s="94" t="s">
        <v>931</v>
      </c>
      <c r="E239" s="95"/>
      <c r="F239" s="96"/>
      <c r="G239" s="94"/>
      <c r="H239" s="97">
        <f>H240+H243</f>
        <v>813.51</v>
      </c>
    </row>
    <row r="240" spans="1:8">
      <c r="A240" s="94" t="s">
        <v>932</v>
      </c>
      <c r="B240" s="95"/>
      <c r="C240" s="95"/>
      <c r="D240" s="94" t="s">
        <v>933</v>
      </c>
      <c r="E240" s="95"/>
      <c r="F240" s="96"/>
      <c r="G240" s="94"/>
      <c r="H240" s="97">
        <f>H241</f>
        <v>610.98</v>
      </c>
    </row>
    <row r="241" spans="1:8">
      <c r="A241" s="94" t="s">
        <v>934</v>
      </c>
      <c r="B241" s="95"/>
      <c r="C241" s="95"/>
      <c r="D241" s="94" t="s">
        <v>935</v>
      </c>
      <c r="E241" s="95"/>
      <c r="F241" s="96"/>
      <c r="G241" s="94"/>
      <c r="H241" s="97">
        <f>H242</f>
        <v>610.98</v>
      </c>
    </row>
    <row r="242" spans="1:8">
      <c r="A242" s="98" t="s">
        <v>936</v>
      </c>
      <c r="B242" s="99" t="s">
        <v>937</v>
      </c>
      <c r="C242" s="99" t="s">
        <v>411</v>
      </c>
      <c r="D242" s="98" t="s">
        <v>938</v>
      </c>
      <c r="E242" s="99" t="s">
        <v>445</v>
      </c>
      <c r="F242" s="100">
        <v>34</v>
      </c>
      <c r="G242" s="101">
        <f ca="1">VLOOKUP(A242,'Orçamento Analítico'!$A:$H,8,0)</f>
        <v>17.97</v>
      </c>
      <c r="H242" s="101">
        <f>TRUNC(F242*G242,2)</f>
        <v>610.98</v>
      </c>
    </row>
    <row r="243" spans="1:8">
      <c r="A243" s="94" t="s">
        <v>939</v>
      </c>
      <c r="B243" s="95"/>
      <c r="C243" s="95"/>
      <c r="D243" s="94" t="s">
        <v>940</v>
      </c>
      <c r="E243" s="95"/>
      <c r="F243" s="96"/>
      <c r="G243" s="94"/>
      <c r="H243" s="97">
        <f>H244</f>
        <v>202.53</v>
      </c>
    </row>
    <row r="244" spans="1:8">
      <c r="A244" s="94" t="s">
        <v>941</v>
      </c>
      <c r="B244" s="95"/>
      <c r="C244" s="95"/>
      <c r="D244" s="94" t="s">
        <v>942</v>
      </c>
      <c r="E244" s="95"/>
      <c r="F244" s="96"/>
      <c r="G244" s="94"/>
      <c r="H244" s="97">
        <f>SUM(H245:H246)</f>
        <v>202.53</v>
      </c>
    </row>
    <row r="245" spans="1:8" ht="22.5">
      <c r="A245" s="98" t="s">
        <v>943</v>
      </c>
      <c r="B245" s="99" t="s">
        <v>944</v>
      </c>
      <c r="C245" s="99" t="str">
        <f ca="1">VLOOKUP(B245,'Insumos e Serviços'!$A:$F,2,0)</f>
        <v>SINAPI</v>
      </c>
      <c r="D245" s="98" t="str">
        <f ca="1">VLOOKUP(B245,'Insumos e Serviços'!$A:$F,4,0)</f>
        <v>CABO DE COBRE FLEXÍVEL ISOLADO, 2,5 MM², ANTI-CHAMA 0,6/1,0 KV, PARA CIRCUITOS TERMINAIS - FORNECIMENTO E INSTALAÇÃO. AF_12/2015</v>
      </c>
      <c r="E245" s="99" t="str">
        <f ca="1">VLOOKUP(B245,'Insumos e Serviços'!$A:$F,5,0)</f>
        <v>M</v>
      </c>
      <c r="F245" s="100">
        <v>33</v>
      </c>
      <c r="G245" s="101">
        <f ca="1">VLOOKUP(B245,'Insumos e Serviços'!$A:$F,6,0)</f>
        <v>5.76</v>
      </c>
      <c r="H245" s="101">
        <f>TRUNC(F245*G245,2)</f>
        <v>190.08</v>
      </c>
    </row>
    <row r="246" spans="1:8" ht="33.75">
      <c r="A246" s="98" t="s">
        <v>945</v>
      </c>
      <c r="B246" s="99" t="s">
        <v>946</v>
      </c>
      <c r="C246" s="99" t="s">
        <v>411</v>
      </c>
      <c r="D246" s="98" t="s">
        <v>947</v>
      </c>
      <c r="E246" s="99" t="s">
        <v>458</v>
      </c>
      <c r="F246" s="100">
        <v>5</v>
      </c>
      <c r="G246" s="101">
        <f ca="1">VLOOKUP(A246,'Orçamento Analítico'!$A:$H,8,0)</f>
        <v>2.4899999999999998</v>
      </c>
      <c r="H246" s="101">
        <f>TRUNC(F246*G246,2)</f>
        <v>12.45</v>
      </c>
    </row>
    <row r="247" spans="1:8" s="12" customFormat="1" ht="11.25">
      <c r="A247" s="94" t="s">
        <v>948</v>
      </c>
      <c r="B247" s="95"/>
      <c r="C247" s="95"/>
      <c r="D247" s="94" t="s">
        <v>949</v>
      </c>
      <c r="E247" s="95"/>
      <c r="F247" s="96"/>
      <c r="G247" s="94"/>
      <c r="H247" s="97">
        <f>H248</f>
        <v>2349.7199999999998</v>
      </c>
    </row>
    <row r="248" spans="1:8">
      <c r="A248" s="98" t="s">
        <v>950</v>
      </c>
      <c r="B248" s="99" t="s">
        <v>951</v>
      </c>
      <c r="C248" s="99" t="s">
        <v>411</v>
      </c>
      <c r="D248" s="98" t="s">
        <v>952</v>
      </c>
      <c r="E248" s="99" t="s">
        <v>433</v>
      </c>
      <c r="F248" s="100">
        <v>1</v>
      </c>
      <c r="G248" s="101">
        <f ca="1">VLOOKUP(A248,'Orçamento Analítico'!$A:$H,8,0)</f>
        <v>2349.7200000000003</v>
      </c>
      <c r="H248" s="101">
        <f>TRUNC(F248*G248,2)</f>
        <v>2349.7199999999998</v>
      </c>
    </row>
    <row r="249" spans="1:8" s="12" customFormat="1" ht="11.25">
      <c r="A249" s="94" t="s">
        <v>953</v>
      </c>
      <c r="B249" s="95"/>
      <c r="C249" s="95"/>
      <c r="D249" s="94" t="s">
        <v>954</v>
      </c>
      <c r="E249" s="95"/>
      <c r="F249" s="96"/>
      <c r="G249" s="94"/>
      <c r="H249" s="97">
        <f>H250+H253</f>
        <v>611.68000000000006</v>
      </c>
    </row>
    <row r="250" spans="1:8">
      <c r="A250" s="94" t="s">
        <v>955</v>
      </c>
      <c r="B250" s="95"/>
      <c r="C250" s="95"/>
      <c r="D250" s="94" t="s">
        <v>956</v>
      </c>
      <c r="E250" s="95"/>
      <c r="F250" s="96"/>
      <c r="G250" s="94"/>
      <c r="H250" s="97">
        <f>H251</f>
        <v>359.82</v>
      </c>
    </row>
    <row r="251" spans="1:8">
      <c r="A251" s="94" t="s">
        <v>957</v>
      </c>
      <c r="B251" s="95"/>
      <c r="C251" s="95"/>
      <c r="D251" s="94" t="s">
        <v>958</v>
      </c>
      <c r="E251" s="95"/>
      <c r="F251" s="96"/>
      <c r="G251" s="94"/>
      <c r="H251" s="97">
        <f>H252</f>
        <v>359.82</v>
      </c>
    </row>
    <row r="252" spans="1:8" ht="33.75">
      <c r="A252" s="98" t="s">
        <v>959</v>
      </c>
      <c r="B252" s="99" t="s">
        <v>960</v>
      </c>
      <c r="C252" s="99" t="s">
        <v>411</v>
      </c>
      <c r="D252" s="98" t="s">
        <v>961</v>
      </c>
      <c r="E252" s="99" t="s">
        <v>458</v>
      </c>
      <c r="F252" s="100">
        <v>9</v>
      </c>
      <c r="G252" s="101">
        <f ca="1">VLOOKUP(A252,'Orçamento Analítico'!$A:$H,8,0)</f>
        <v>39.980000000000004</v>
      </c>
      <c r="H252" s="101">
        <f>TRUNC(F252*G252,2)</f>
        <v>359.82</v>
      </c>
    </row>
    <row r="253" spans="1:8">
      <c r="A253" s="94" t="s">
        <v>962</v>
      </c>
      <c r="B253" s="95"/>
      <c r="C253" s="95"/>
      <c r="D253" s="94" t="s">
        <v>963</v>
      </c>
      <c r="E253" s="95"/>
      <c r="F253" s="96"/>
      <c r="G253" s="94"/>
      <c r="H253" s="97">
        <f>H254</f>
        <v>251.86</v>
      </c>
    </row>
    <row r="254" spans="1:8" ht="22.5">
      <c r="A254" s="98" t="s">
        <v>964</v>
      </c>
      <c r="B254" s="99" t="s">
        <v>965</v>
      </c>
      <c r="C254" s="99" t="s">
        <v>411</v>
      </c>
      <c r="D254" s="98" t="s">
        <v>966</v>
      </c>
      <c r="E254" s="99" t="s">
        <v>413</v>
      </c>
      <c r="F254" s="100">
        <v>2</v>
      </c>
      <c r="G254" s="101">
        <f ca="1">VLOOKUP(A254,'Orçamento Analítico'!$A:$H,8,0)</f>
        <v>125.93</v>
      </c>
      <c r="H254" s="101">
        <f>TRUNC(F254*G254,2)</f>
        <v>251.86</v>
      </c>
    </row>
    <row r="255" spans="1:8" s="12" customFormat="1" ht="11.25">
      <c r="A255" s="94" t="s">
        <v>967</v>
      </c>
      <c r="B255" s="95"/>
      <c r="C255" s="95"/>
      <c r="D255" s="94" t="s">
        <v>968</v>
      </c>
      <c r="E255" s="95"/>
      <c r="F255" s="96"/>
      <c r="G255" s="94"/>
      <c r="H255" s="97">
        <f>SUM(H256:H257)</f>
        <v>118.5</v>
      </c>
    </row>
    <row r="256" spans="1:8" ht="22.5">
      <c r="A256" s="98" t="s">
        <v>969</v>
      </c>
      <c r="B256" s="99" t="s">
        <v>970</v>
      </c>
      <c r="C256" s="99" t="str">
        <f ca="1">VLOOKUP(B256,'Insumos e Serviços'!$A:$F,2,0)</f>
        <v>SINAPI</v>
      </c>
      <c r="D256" s="98" t="str">
        <f ca="1">VLOOKUP(B256,'Insumos e Serviços'!$A:$F,4,0)</f>
        <v>ESCAVAÇÃO MANUAL DE VALA COM PROFUNDIDADE MENOR OU IGUAL A 1,30 M. AF_02/2021</v>
      </c>
      <c r="E256" s="99" t="str">
        <f ca="1">VLOOKUP(B256,'Insumos e Serviços'!$A:$F,5,0)</f>
        <v>m³</v>
      </c>
      <c r="F256" s="100">
        <v>1</v>
      </c>
      <c r="G256" s="101">
        <f ca="1">VLOOKUP(B256,'Insumos e Serviços'!$A:$F,6,0)</f>
        <v>73.77</v>
      </c>
      <c r="H256" s="101">
        <f>TRUNC(F256*G256,2)</f>
        <v>73.77</v>
      </c>
    </row>
    <row r="257" spans="1:8">
      <c r="A257" s="98" t="s">
        <v>971</v>
      </c>
      <c r="B257" s="99" t="s">
        <v>972</v>
      </c>
      <c r="C257" s="99" t="str">
        <f ca="1">VLOOKUP(B257,'Insumos e Serviços'!$A:$F,2,0)</f>
        <v>SINAPI</v>
      </c>
      <c r="D257" s="98" t="str">
        <f ca="1">VLOOKUP(B257,'Insumos e Serviços'!$A:$F,4,0)</f>
        <v>REATERRO MANUAL APILOADO COM SOQUETE. AF_10/2017</v>
      </c>
      <c r="E257" s="99" t="str">
        <f ca="1">VLOOKUP(B257,'Insumos e Serviços'!$A:$F,5,0)</f>
        <v>m³</v>
      </c>
      <c r="F257" s="100">
        <v>1</v>
      </c>
      <c r="G257" s="101">
        <f ca="1">VLOOKUP(B257,'Insumos e Serviços'!$A:$F,6,0)</f>
        <v>44.73</v>
      </c>
      <c r="H257" s="101">
        <f>TRUNC(F257*G257,2)</f>
        <v>44.73</v>
      </c>
    </row>
    <row r="258" spans="1:8">
      <c r="A258" s="103"/>
      <c r="B258" s="103"/>
      <c r="C258" s="103"/>
      <c r="D258" s="103"/>
      <c r="E258" s="103"/>
      <c r="F258" s="103"/>
      <c r="G258" s="103"/>
      <c r="H258" s="103"/>
    </row>
    <row r="259" spans="1:8" s="88" customFormat="1" ht="11.25">
      <c r="A259" s="104" t="s">
        <v>973</v>
      </c>
      <c r="B259" s="105">
        <f>1-B260</f>
        <v>0.5</v>
      </c>
      <c r="C259" s="106"/>
      <c r="D259" s="107" t="s">
        <v>398</v>
      </c>
      <c r="E259" s="107"/>
      <c r="F259" s="108"/>
      <c r="G259" s="205">
        <f>H9+H15+H75+H81+H219+H223+H227+H238</f>
        <v>1353876.43</v>
      </c>
      <c r="H259" s="205"/>
    </row>
    <row r="260" spans="1:8" s="88" customFormat="1" ht="11.25">
      <c r="A260" s="206" t="s">
        <v>974</v>
      </c>
      <c r="B260" s="207">
        <v>0.5</v>
      </c>
      <c r="C260" s="106"/>
      <c r="D260" s="106" t="s">
        <v>399</v>
      </c>
      <c r="E260" s="106" t="str">
        <f ca="1">CONCATENATE("(",'Composição de BDI'!$D$23*100,"%)")</f>
        <v>(22,12%)</v>
      </c>
      <c r="F260" s="108"/>
      <c r="G260" s="205">
        <f ca="1">TRUNC(G259*'Composição de BDI'!D23,2)</f>
        <v>299477.46000000002</v>
      </c>
      <c r="H260" s="205"/>
    </row>
    <row r="261" spans="1:8" s="88" customFormat="1" ht="11.25">
      <c r="A261" s="206"/>
      <c r="B261" s="207"/>
      <c r="C261" s="106"/>
      <c r="D261" s="107" t="s">
        <v>400</v>
      </c>
      <c r="E261" s="107"/>
      <c r="F261" s="108"/>
      <c r="G261" s="205">
        <f>G259+G260</f>
        <v>1653353.89</v>
      </c>
      <c r="H261" s="205"/>
    </row>
  </sheetData>
  <sheetCalcPr fullCalcOnLoad="1"/>
  <mergeCells count="20">
    <mergeCell ref="A6:B6"/>
    <mergeCell ref="C6:D6"/>
    <mergeCell ref="E6:F6"/>
    <mergeCell ref="G6:H6"/>
    <mergeCell ref="A4:B4"/>
    <mergeCell ref="C4:D4"/>
    <mergeCell ref="E4:F4"/>
    <mergeCell ref="G4:H4"/>
    <mergeCell ref="G259:H259"/>
    <mergeCell ref="A260:A261"/>
    <mergeCell ref="B260:B261"/>
    <mergeCell ref="G260:H260"/>
    <mergeCell ref="G261:H261"/>
    <mergeCell ref="A7:H7"/>
    <mergeCell ref="A3:B3"/>
    <mergeCell ref="C3:D3"/>
    <mergeCell ref="G1:H1"/>
    <mergeCell ref="A2:B2"/>
    <mergeCell ref="E2:F2"/>
    <mergeCell ref="G2:H2"/>
  </mergeCells>
  <phoneticPr fontId="4" type="noConversion"/>
  <printOptions horizontalCentered="1"/>
  <pageMargins left="0.59055118110236227" right="0.59055118110236227" top="0.59055118110236227" bottom="0.59055118110236227" header="0.19685039370078741" footer="0.19685039370078741"/>
  <pageSetup paperSize="9" scale="65" firstPageNumber="0" fitToHeight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587"/>
  <sheetViews>
    <sheetView showGridLines="0" view="pageBreakPreview" zoomScaleNormal="140" zoomScaleSheetLayoutView="100" zoomScalePageLayoutView="110" workbookViewId="0"/>
  </sheetViews>
  <sheetFormatPr defaultRowHeight="11.25"/>
  <cols>
    <col min="1" max="1" width="12.7109375" style="13" customWidth="1"/>
    <col min="2" max="2" width="10.7109375" style="14" customWidth="1"/>
    <col min="3" max="3" width="9.7109375" style="13" customWidth="1"/>
    <col min="4" max="4" width="60.7109375" style="13" customWidth="1"/>
    <col min="5" max="5" width="8.7109375" style="14" customWidth="1"/>
    <col min="6" max="6" width="10.7109375" style="13" customWidth="1"/>
    <col min="7" max="8" width="13.7109375" style="13" customWidth="1"/>
    <col min="9" max="16384" width="9.140625" style="13"/>
  </cols>
  <sheetData>
    <row r="1" spans="1:8" s="81" customFormat="1" ht="22.5">
      <c r="A1" s="129" t="str">
        <f ca="1">'Orçamento Sintético'!A1</f>
        <v>P. Execução:</v>
      </c>
      <c r="B1" s="130"/>
      <c r="C1" s="156" t="str">
        <f ca="1">'Orçamento Sintético'!C1</f>
        <v>Licitação:</v>
      </c>
      <c r="D1" s="157" t="str">
        <f ca="1">'Orçamento Sintético'!D1</f>
        <v>Objeto: Recuperação das coberturas e Fachadas no edifício das Promotorias de Justiça da Infância e Juventude</v>
      </c>
      <c r="E1" s="129" t="str">
        <f ca="1">'Orçamento Sintético'!E1</f>
        <v>Data:</v>
      </c>
      <c r="F1" s="131"/>
      <c r="G1" s="212"/>
      <c r="H1" s="213"/>
    </row>
    <row r="2" spans="1:8" s="81" customFormat="1" ht="12.75">
      <c r="A2" s="218" t="str">
        <f ca="1">'Orçamento Sintético'!A2</f>
        <v>A</v>
      </c>
      <c r="B2" s="219"/>
      <c r="C2" s="132" t="str">
        <f ca="1">'Orçamento Sintético'!C2</f>
        <v>B</v>
      </c>
      <c r="D2" s="160" t="str">
        <f ca="1">'Orçamento Sintético'!D2</f>
        <v>Local: SEPN 711/911, - Asa Norte Bloco B - Brasília – DF</v>
      </c>
      <c r="E2" s="214">
        <f ca="1">'Orçamento Sintético'!E2:F2</f>
        <v>1</v>
      </c>
      <c r="F2" s="215"/>
      <c r="G2" s="216"/>
      <c r="H2" s="217"/>
    </row>
    <row r="3" spans="1:8" s="81" customFormat="1" ht="12.75">
      <c r="A3" s="133" t="str">
        <f ca="1">'Orçamento Sintético'!A3</f>
        <v>P. Validade:</v>
      </c>
      <c r="B3" s="134"/>
      <c r="C3" s="135" t="str">
        <f ca="1">'Orçamento Sintético'!C3:D3</f>
        <v>Razão Social:</v>
      </c>
      <c r="D3" s="131"/>
      <c r="E3" s="129" t="str">
        <f ca="1">'Orçamento Sintético'!E3</f>
        <v>Telefone:</v>
      </c>
      <c r="F3" s="131"/>
      <c r="G3" s="136"/>
      <c r="H3" s="137"/>
    </row>
    <row r="4" spans="1:8" s="81" customFormat="1" ht="12.75">
      <c r="A4" s="218" t="str">
        <f ca="1">'Orçamento Sintético'!A4</f>
        <v>C</v>
      </c>
      <c r="B4" s="219"/>
      <c r="C4" s="218" t="str">
        <f ca="1">'Orçamento Sintético'!C4:D4</f>
        <v>D</v>
      </c>
      <c r="D4" s="219"/>
      <c r="E4" s="218" t="str">
        <f ca="1">'Orçamento Sintético'!E4:F4</f>
        <v>E</v>
      </c>
      <c r="F4" s="219"/>
      <c r="G4" s="216"/>
      <c r="H4" s="217"/>
    </row>
    <row r="5" spans="1:8" s="81" customFormat="1" ht="12.75">
      <c r="A5" s="129" t="str">
        <f ca="1">'Orçamento Sintético'!A5</f>
        <v>P. Garantia:</v>
      </c>
      <c r="B5" s="131"/>
      <c r="C5" s="129" t="str">
        <f ca="1">'Orçamento Sintético'!C5</f>
        <v>CNPJ:</v>
      </c>
      <c r="D5" s="131"/>
      <c r="E5" s="129" t="str">
        <f ca="1">'Orçamento Sintético'!E5</f>
        <v>E-mail:</v>
      </c>
      <c r="F5" s="131"/>
      <c r="G5" s="136"/>
      <c r="H5" s="137"/>
    </row>
    <row r="6" spans="1:8" s="81" customFormat="1" ht="12.75">
      <c r="A6" s="218" t="str">
        <f ca="1">'Orçamento Sintético'!A6</f>
        <v>F</v>
      </c>
      <c r="B6" s="219"/>
      <c r="C6" s="218" t="str">
        <f ca="1">'Orçamento Sintético'!C6:D6</f>
        <v>G</v>
      </c>
      <c r="D6" s="219"/>
      <c r="E6" s="218" t="str">
        <f ca="1">'Orçamento Sintético'!E6:F6</f>
        <v>H</v>
      </c>
      <c r="F6" s="219"/>
      <c r="G6" s="220"/>
      <c r="H6" s="221"/>
    </row>
    <row r="7" spans="1:8" ht="15">
      <c r="A7" s="208" t="s">
        <v>975</v>
      </c>
      <c r="B7" s="208"/>
      <c r="C7" s="208"/>
      <c r="D7" s="208"/>
      <c r="E7" s="208"/>
      <c r="F7" s="208"/>
      <c r="G7" s="208"/>
      <c r="H7" s="208"/>
    </row>
    <row r="8" spans="1:8" s="15" customFormat="1" ht="12.75">
      <c r="A8" s="86" t="s">
        <v>379</v>
      </c>
      <c r="B8" s="86" t="s">
        <v>403</v>
      </c>
      <c r="C8" s="86" t="s">
        <v>404</v>
      </c>
      <c r="D8" s="86" t="s">
        <v>380</v>
      </c>
      <c r="E8" s="86" t="s">
        <v>405</v>
      </c>
      <c r="F8" s="86" t="s">
        <v>406</v>
      </c>
      <c r="G8" s="86" t="s">
        <v>367</v>
      </c>
      <c r="H8" s="86" t="s">
        <v>366</v>
      </c>
    </row>
    <row r="9" spans="1:8" s="16" customFormat="1">
      <c r="A9" s="90" t="s">
        <v>382</v>
      </c>
      <c r="B9" s="91"/>
      <c r="C9" s="91"/>
      <c r="D9" s="90" t="s">
        <v>383</v>
      </c>
      <c r="E9" s="91"/>
      <c r="F9" s="92"/>
      <c r="G9" s="90"/>
      <c r="H9" s="93"/>
    </row>
    <row r="10" spans="1:8" s="17" customFormat="1">
      <c r="A10" s="94" t="s">
        <v>407</v>
      </c>
      <c r="B10" s="95"/>
      <c r="C10" s="95"/>
      <c r="D10" s="94" t="s">
        <v>408</v>
      </c>
      <c r="E10" s="95"/>
      <c r="F10" s="96"/>
      <c r="G10" s="94"/>
      <c r="H10" s="97"/>
    </row>
    <row r="11" spans="1:8" s="18" customFormat="1" ht="22.5">
      <c r="A11" s="139" t="s">
        <v>409</v>
      </c>
      <c r="B11" s="140" t="str">
        <f ca="1">VLOOKUP(A11,'Orçamento Sintético'!$A:$H,2,0)</f>
        <v xml:space="preserve"> MPDFT0487 </v>
      </c>
      <c r="C11" s="140" t="str">
        <f ca="1">VLOOKUP(A11,'Orçamento Sintético'!$A:$H,3,0)</f>
        <v>Próprio</v>
      </c>
      <c r="D11" s="143" t="str">
        <f ca="1">VLOOKUP(A11,'Orçamento Sintético'!$A:$H,4,0)</f>
        <v>Teste de arrancamento de argamassa (com 12 amostras) - determinação de resistência de aderência à tração</v>
      </c>
      <c r="E11" s="140" t="str">
        <f ca="1">VLOOKUP(A11,'Orçamento Sintético'!$A:$H,5,0)</f>
        <v>un</v>
      </c>
      <c r="F11" s="141"/>
      <c r="G11" s="142"/>
      <c r="H11" s="142">
        <f>SUM(H12)</f>
        <v>1732.8</v>
      </c>
    </row>
    <row r="12" spans="1:8" ht="23.25" thickBot="1">
      <c r="A12" s="144" t="str">
        <f ca="1">VLOOKUP(B12,'Insumos e Serviços'!$A:$F,3,0)</f>
        <v>Insumo</v>
      </c>
      <c r="B12" s="145" t="s">
        <v>976</v>
      </c>
      <c r="C12" s="145" t="str">
        <f ca="1">VLOOKUP(B12,'Insumos e Serviços'!$A:$F,2,0)</f>
        <v>Próprio</v>
      </c>
      <c r="D12" s="148" t="str">
        <f ca="1">VLOOKUP(B12,'Insumos e Serviços'!$A:$F,4,0)</f>
        <v>Teste de arrancamento de argamassa - determinação de resistência de aderência à tração</v>
      </c>
      <c r="E12" s="145" t="str">
        <f ca="1">VLOOKUP(B12,'Insumos e Serviços'!$A:$F,5,0)</f>
        <v>un</v>
      </c>
      <c r="F12" s="146">
        <v>1</v>
      </c>
      <c r="G12" s="147">
        <f ca="1">VLOOKUP(B12,'Insumos e Serviços'!$A:$F,6,0)</f>
        <v>1732.8</v>
      </c>
      <c r="H12" s="147">
        <f>TRUNC(F12*G12,2)</f>
        <v>1732.8</v>
      </c>
    </row>
    <row r="13" spans="1:8" ht="12" thickTop="1">
      <c r="A13" s="19"/>
      <c r="B13" s="20"/>
      <c r="C13" s="19"/>
      <c r="D13" s="19"/>
      <c r="E13" s="20"/>
      <c r="F13" s="19"/>
      <c r="G13" s="19"/>
      <c r="H13" s="19"/>
    </row>
    <row r="14" spans="1:8" s="18" customFormat="1">
      <c r="A14" s="139" t="s">
        <v>414</v>
      </c>
      <c r="B14" s="140" t="str">
        <f ca="1">VLOOKUP(A14,'Orçamento Sintético'!$A:$H,2,0)</f>
        <v>MPDFT1492</v>
      </c>
      <c r="C14" s="140" t="str">
        <f ca="1">VLOOKUP(A14,'Orçamento Sintético'!$A:$H,3,0)</f>
        <v>Próprio</v>
      </c>
      <c r="D14" s="143" t="str">
        <f ca="1">VLOOKUP(A14,'Orçamento Sintético'!$A:$H,4,0)</f>
        <v>Teste de arrancamento de revestimento cerâmico 6 séries de 12 pontos</v>
      </c>
      <c r="E14" s="140" t="str">
        <f ca="1">VLOOKUP(A14,'Orçamento Sintético'!$A:$H,5,0)</f>
        <v>un</v>
      </c>
      <c r="F14" s="141"/>
      <c r="G14" s="142"/>
      <c r="H14" s="142">
        <f>SUM(H15)</f>
        <v>1732.8</v>
      </c>
    </row>
    <row r="15" spans="1:8">
      <c r="A15" s="144" t="str">
        <f ca="1">VLOOKUP(B15,'Insumos e Serviços'!$A:$F,3,0)</f>
        <v>Insumo</v>
      </c>
      <c r="B15" s="145" t="s">
        <v>977</v>
      </c>
      <c r="C15" s="145" t="str">
        <f ca="1">VLOOKUP(B15,'Insumos e Serviços'!$A:$F,2,0)</f>
        <v>Próprio</v>
      </c>
      <c r="D15" s="148" t="str">
        <f ca="1">VLOOKUP(B15,'Insumos e Serviços'!$A:$F,4,0)</f>
        <v>Teste de arrancamento de revestimento cerâmico 6 séries de 12 pontos</v>
      </c>
      <c r="E15" s="145" t="str">
        <f ca="1">VLOOKUP(B15,'Insumos e Serviços'!$A:$F,5,0)</f>
        <v>un</v>
      </c>
      <c r="F15" s="146">
        <v>1</v>
      </c>
      <c r="G15" s="147">
        <f ca="1">VLOOKUP(B15,'Insumos e Serviços'!$A:$F,6,0)</f>
        <v>1732.8</v>
      </c>
      <c r="H15" s="147">
        <f>TRUNC(F15*G15,2)</f>
        <v>1732.8</v>
      </c>
    </row>
    <row r="16" spans="1:8">
      <c r="A16" s="19"/>
      <c r="B16" s="20"/>
      <c r="C16" s="19"/>
      <c r="D16" s="19"/>
      <c r="E16" s="20"/>
      <c r="F16" s="19"/>
      <c r="G16" s="19"/>
      <c r="H16" s="19"/>
    </row>
    <row r="17" spans="1:8" s="17" customFormat="1">
      <c r="A17" s="94" t="s">
        <v>417</v>
      </c>
      <c r="B17" s="95"/>
      <c r="C17" s="95"/>
      <c r="D17" s="94" t="s">
        <v>418</v>
      </c>
      <c r="E17" s="95"/>
      <c r="F17" s="96"/>
      <c r="G17" s="94"/>
      <c r="H17" s="97"/>
    </row>
    <row r="18" spans="1:8" s="18" customFormat="1">
      <c r="A18" s="139" t="s">
        <v>419</v>
      </c>
      <c r="B18" s="140" t="str">
        <f ca="1">VLOOKUP(A18,'Orçamento Sintético'!$A:$H,2,0)</f>
        <v xml:space="preserve"> MPDFT1020 </v>
      </c>
      <c r="C18" s="140" t="str">
        <f ca="1">VLOOKUP(A18,'Orçamento Sintético'!$A:$H,3,0)</f>
        <v>Próprio</v>
      </c>
      <c r="D18" s="143" t="str">
        <f ca="1">VLOOKUP(A18,'Orçamento Sintético'!$A:$H,4,0)</f>
        <v>Anotação de Responsabilidade Técnica (Faixa 3 - Tabela A - CONFEA)</v>
      </c>
      <c r="E18" s="140" t="str">
        <f ca="1">VLOOKUP(A18,'Orçamento Sintético'!$A:$H,5,0)</f>
        <v>un</v>
      </c>
      <c r="F18" s="141"/>
      <c r="G18" s="142"/>
      <c r="H18" s="142">
        <f>SUM(H19)</f>
        <v>233.94</v>
      </c>
    </row>
    <row r="19" spans="1:8">
      <c r="A19" s="144" t="str">
        <f ca="1">VLOOKUP(B19,'Insumos e Serviços'!$A:$F,3,0)</f>
        <v>Insumo</v>
      </c>
      <c r="B19" s="145" t="s">
        <v>978</v>
      </c>
      <c r="C19" s="145" t="str">
        <f ca="1">VLOOKUP(B19,'Insumos e Serviços'!$A:$F,2,0)</f>
        <v>Próprio</v>
      </c>
      <c r="D19" s="148" t="str">
        <f ca="1">VLOOKUP(B19,'Insumos e Serviços'!$A:$F,4,0)</f>
        <v>Anotação de Resposanbilidade Técnica (Faixa 3 - Tabela A - CONFEA)</v>
      </c>
      <c r="E19" s="145" t="str">
        <f ca="1">VLOOKUP(B19,'Insumos e Serviços'!$A:$F,5,0)</f>
        <v>vb</v>
      </c>
      <c r="F19" s="146">
        <v>1</v>
      </c>
      <c r="G19" s="147">
        <f ca="1">VLOOKUP(B19,'Insumos e Serviços'!$A:$F,6,0)</f>
        <v>233.94</v>
      </c>
      <c r="H19" s="147">
        <f>TRUNC(F19*G19,2)</f>
        <v>233.94</v>
      </c>
    </row>
    <row r="20" spans="1:8">
      <c r="A20" s="19"/>
      <c r="B20" s="20"/>
      <c r="C20" s="19"/>
      <c r="D20" s="19"/>
      <c r="E20" s="20"/>
      <c r="F20" s="19"/>
      <c r="G20" s="19"/>
      <c r="H20" s="19"/>
    </row>
    <row r="21" spans="1:8" s="16" customFormat="1">
      <c r="A21" s="90" t="s">
        <v>384</v>
      </c>
      <c r="B21" s="91"/>
      <c r="C21" s="91"/>
      <c r="D21" s="90" t="s">
        <v>385</v>
      </c>
      <c r="E21" s="91"/>
      <c r="F21" s="92"/>
      <c r="G21" s="90"/>
      <c r="H21" s="93"/>
    </row>
    <row r="22" spans="1:8" s="17" customFormat="1">
      <c r="A22" s="94" t="s">
        <v>422</v>
      </c>
      <c r="B22" s="95"/>
      <c r="C22" s="95"/>
      <c r="D22" s="94" t="s">
        <v>423</v>
      </c>
      <c r="E22" s="95"/>
      <c r="F22" s="96"/>
      <c r="G22" s="94"/>
      <c r="H22" s="97"/>
    </row>
    <row r="23" spans="1:8">
      <c r="A23" s="94" t="s">
        <v>424</v>
      </c>
      <c r="B23" s="95"/>
      <c r="C23" s="95"/>
      <c r="D23" s="94" t="s">
        <v>425</v>
      </c>
      <c r="E23" s="95"/>
      <c r="F23" s="96"/>
      <c r="G23" s="94"/>
      <c r="H23" s="97"/>
    </row>
    <row r="24" spans="1:8">
      <c r="A24" s="94" t="s">
        <v>426</v>
      </c>
      <c r="B24" s="95"/>
      <c r="C24" s="95"/>
      <c r="D24" s="94" t="s">
        <v>427</v>
      </c>
      <c r="E24" s="95"/>
      <c r="F24" s="96"/>
      <c r="G24" s="94"/>
      <c r="H24" s="97"/>
    </row>
    <row r="25" spans="1:8" s="18" customFormat="1">
      <c r="A25" s="139" t="s">
        <v>430</v>
      </c>
      <c r="B25" s="140" t="str">
        <f ca="1">VLOOKUP(A25,'Orçamento Sintético'!$A:$H,2,0)</f>
        <v xml:space="preserve"> MPDFT0488 </v>
      </c>
      <c r="C25" s="140" t="str">
        <f ca="1">VLOOKUP(A25,'Orçamento Sintético'!$A:$H,3,0)</f>
        <v>Próprio</v>
      </c>
      <c r="D25" s="143" t="str">
        <f ca="1">VLOOKUP(A25,'Orçamento Sintético'!$A:$H,4,0)</f>
        <v>Transporte, carga e descarga de container</v>
      </c>
      <c r="E25" s="140" t="str">
        <f ca="1">VLOOKUP(A25,'Orçamento Sintético'!$A:$H,5,0)</f>
        <v>sv</v>
      </c>
      <c r="F25" s="141"/>
      <c r="G25" s="142"/>
      <c r="H25" s="142">
        <f>SUM(H26:H28)</f>
        <v>648.99</v>
      </c>
    </row>
    <row r="26" spans="1:8" ht="45">
      <c r="A26" s="144" t="str">
        <f ca="1">VLOOKUP(B26,'Insumos e Serviços'!$A:$F,3,0)</f>
        <v>Composição</v>
      </c>
      <c r="B26" s="145" t="s">
        <v>979</v>
      </c>
      <c r="C26" s="145" t="str">
        <f ca="1">VLOOKUP(B26,'Insumos e Serviços'!$A:$F,2,0)</f>
        <v>SINAPI</v>
      </c>
      <c r="D26" s="148" t="str">
        <f ca="1">VLOOKUP(B26,'Insumos e Serviços'!$A:$F,4,0)</f>
        <v>GUINDAUTO HIDRÁULICO, CAPACIDADE MÁXIMA DE CARGA 6200 KG, MOMENTO MÁXIMO DE CARGA 11,7 TM, ALCANCE MÁXIMO HORIZONTAL 9,70 M, INCLUSIVE CAMINHÃO TOCO PBT 16.000 KG, POTÊNCIA DE 189 CV - CHP DIURNO. AF_06/2014</v>
      </c>
      <c r="E26" s="145" t="str">
        <f ca="1">VLOOKUP(B26,'Insumos e Serviços'!$A:$F,5,0)</f>
        <v>CHP</v>
      </c>
      <c r="F26" s="146">
        <v>1</v>
      </c>
      <c r="G26" s="147">
        <f ca="1">VLOOKUP(B26,'Insumos e Serviços'!$A:$F,6,0)</f>
        <v>223.98</v>
      </c>
      <c r="H26" s="147">
        <f>TRUNC(F26*G26,2)</f>
        <v>223.98</v>
      </c>
    </row>
    <row r="27" spans="1:8" ht="33.75">
      <c r="A27" s="144" t="str">
        <f ca="1">VLOOKUP(B27,'Insumos e Serviços'!$A:$F,3,0)</f>
        <v>Composição</v>
      </c>
      <c r="B27" s="145" t="s">
        <v>980</v>
      </c>
      <c r="C27" s="145" t="str">
        <f ca="1">VLOOKUP(B27,'Insumos e Serviços'!$A:$F,2,0)</f>
        <v>SINAPI</v>
      </c>
      <c r="D27" s="148" t="str">
        <f ca="1">VLOOKUP(B27,'Insumos e Serviços'!$A:$F,4,0)</f>
        <v>GUINDAUTO HIDRÁULICO, CAPACIDADE MÁXIMA DE CARGA 6200 KG, MOMENTO MÁXIMO DE CARGA 11,7 TM, ALCANCE MÁXIMO HORIZONTAL 9,70 M, INCLUSIVE CAMINHÃO TOCO PBT 16.000 KG, POTÊNCIA DE 189 CV - CHI DIURNO. AF_06/2014</v>
      </c>
      <c r="E27" s="145" t="str">
        <f ca="1">VLOOKUP(B27,'Insumos e Serviços'!$A:$F,5,0)</f>
        <v>CHI</v>
      </c>
      <c r="F27" s="146">
        <v>7</v>
      </c>
      <c r="G27" s="147">
        <f ca="1">VLOOKUP(B27,'Insumos e Serviços'!$A:$F,6,0)</f>
        <v>44.73</v>
      </c>
      <c r="H27" s="147">
        <f>TRUNC(F27*G27,2)</f>
        <v>313.11</v>
      </c>
    </row>
    <row r="28" spans="1:8">
      <c r="A28" s="144" t="str">
        <f ca="1">VLOOKUP(B28,'Insumos e Serviços'!$A:$F,3,0)</f>
        <v>Composição</v>
      </c>
      <c r="B28" s="145" t="s">
        <v>981</v>
      </c>
      <c r="C28" s="145" t="str">
        <f ca="1">VLOOKUP(B28,'Insumos e Serviços'!$A:$F,2,0)</f>
        <v>SINAPI</v>
      </c>
      <c r="D28" s="148" t="str">
        <f ca="1">VLOOKUP(B28,'Insumos e Serviços'!$A:$F,4,0)</f>
        <v>SERVENTE COM ENCARGOS COMPLEMENTARES</v>
      </c>
      <c r="E28" s="145" t="str">
        <f ca="1">VLOOKUP(B28,'Insumos e Serviços'!$A:$F,5,0)</f>
        <v>H</v>
      </c>
      <c r="F28" s="146">
        <v>6</v>
      </c>
      <c r="G28" s="147">
        <f ca="1">VLOOKUP(B28,'Insumos e Serviços'!$A:$F,6,0)</f>
        <v>18.649999999999999</v>
      </c>
      <c r="H28" s="147">
        <f>TRUNC(F28*G28,2)</f>
        <v>111.9</v>
      </c>
    </row>
    <row r="29" spans="1:8">
      <c r="A29" s="19"/>
      <c r="B29" s="20"/>
      <c r="C29" s="19"/>
      <c r="D29" s="19"/>
      <c r="E29" s="20"/>
      <c r="F29" s="19"/>
      <c r="G29" s="19"/>
      <c r="H29" s="19"/>
    </row>
    <row r="30" spans="1:8">
      <c r="A30" s="94" t="s">
        <v>434</v>
      </c>
      <c r="B30" s="95"/>
      <c r="C30" s="95"/>
      <c r="D30" s="94" t="s">
        <v>435</v>
      </c>
      <c r="E30" s="95"/>
      <c r="F30" s="96"/>
      <c r="G30" s="94"/>
      <c r="H30" s="97"/>
    </row>
    <row r="31" spans="1:8">
      <c r="A31" s="94" t="s">
        <v>436</v>
      </c>
      <c r="B31" s="95"/>
      <c r="C31" s="95"/>
      <c r="D31" s="94" t="s">
        <v>437</v>
      </c>
      <c r="E31" s="95"/>
      <c r="F31" s="96"/>
      <c r="G31" s="94"/>
      <c r="H31" s="97"/>
    </row>
    <row r="32" spans="1:8" s="18" customFormat="1" ht="22.5">
      <c r="A32" s="139" t="s">
        <v>183</v>
      </c>
      <c r="B32" s="140" t="str">
        <f ca="1">VLOOKUP(A32,'Orçamento Sintético'!$A:$H,2,0)</f>
        <v xml:space="preserve"> MPDFT1580 </v>
      </c>
      <c r="C32" s="140" t="str">
        <f ca="1">VLOOKUP(A32,'Orçamento Sintético'!$A:$H,3,0)</f>
        <v>Próprio</v>
      </c>
      <c r="D32" s="143" t="str">
        <f ca="1">VLOOKUP(A32,'Orçamento Sintético'!$A:$H,4,0)</f>
        <v>Cópia da FDE (13.80.013) - Proteção / isolamento de superfícies com lona plástica preta</v>
      </c>
      <c r="E32" s="140" t="str">
        <f ca="1">VLOOKUP(A32,'Orçamento Sintético'!$A:$H,5,0)</f>
        <v>m²</v>
      </c>
      <c r="F32" s="141"/>
      <c r="G32" s="142"/>
      <c r="H32" s="142">
        <f>SUM(H33:H34)</f>
        <v>2.5700000000000003</v>
      </c>
    </row>
    <row r="33" spans="1:256">
      <c r="A33" s="144" t="str">
        <f ca="1">VLOOKUP(B33,'Insumos e Serviços'!$A:$F,3,0)</f>
        <v>Composição</v>
      </c>
      <c r="B33" s="145" t="s">
        <v>981</v>
      </c>
      <c r="C33" s="145" t="str">
        <f ca="1">VLOOKUP(B33,'Insumos e Serviços'!$A:$F,2,0)</f>
        <v>SINAPI</v>
      </c>
      <c r="D33" s="148" t="str">
        <f ca="1">VLOOKUP(B33,'Insumos e Serviços'!$A:$F,4,0)</f>
        <v>SERVENTE COM ENCARGOS COMPLEMENTARES</v>
      </c>
      <c r="E33" s="145" t="str">
        <f ca="1">VLOOKUP(B33,'Insumos e Serviços'!$A:$F,5,0)</f>
        <v>H</v>
      </c>
      <c r="F33" s="146">
        <v>0.03</v>
      </c>
      <c r="G33" s="147">
        <f ca="1">VLOOKUP(B33,'Insumos e Serviços'!$A:$F,6,0)</f>
        <v>18.649999999999999</v>
      </c>
      <c r="H33" s="147">
        <f>TRUNC(F33*G33,2)</f>
        <v>0.55000000000000004</v>
      </c>
    </row>
    <row r="34" spans="1:256" ht="12" thickBot="1">
      <c r="A34" s="144" t="str">
        <f ca="1">VLOOKUP(B34,'Insumos e Serviços'!$A:$F,3,0)</f>
        <v>Insumo</v>
      </c>
      <c r="B34" s="145" t="s">
        <v>989</v>
      </c>
      <c r="C34" s="145" t="str">
        <f ca="1">VLOOKUP(B34,'Insumos e Serviços'!$A:$F,2,0)</f>
        <v>SINAPI</v>
      </c>
      <c r="D34" s="148" t="str">
        <f ca="1">VLOOKUP(B34,'Insumos e Serviços'!$A:$F,4,0)</f>
        <v>LONA PLASTICA PESADA PRETA, E = 150 MICRA</v>
      </c>
      <c r="E34" s="145" t="str">
        <f ca="1">VLOOKUP(B34,'Insumos e Serviços'!$A:$F,5,0)</f>
        <v>m²</v>
      </c>
      <c r="F34" s="146">
        <v>1.1000000000000001</v>
      </c>
      <c r="G34" s="147">
        <f ca="1">VLOOKUP(B34,'Insumos e Serviços'!$A:$F,6,0)</f>
        <v>1.84</v>
      </c>
      <c r="H34" s="147">
        <f>TRUNC(F34*G34,2)</f>
        <v>2.02</v>
      </c>
    </row>
    <row r="35" spans="1:256" customFormat="1" ht="13.5" thickTop="1">
      <c r="A35" s="19"/>
      <c r="B35" s="20"/>
      <c r="C35" s="19"/>
      <c r="D35" s="19"/>
      <c r="E35" s="20"/>
      <c r="F35" s="19"/>
      <c r="G35" s="19"/>
      <c r="H35" s="19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  <c r="HK35" s="13"/>
      <c r="HL35" s="13"/>
      <c r="HM35" s="13"/>
      <c r="HN35" s="13"/>
      <c r="HO35" s="13"/>
      <c r="HP35" s="13"/>
      <c r="HQ35" s="13"/>
      <c r="HR35" s="13"/>
      <c r="HS35" s="13"/>
      <c r="HT35" s="13"/>
      <c r="HU35" s="13"/>
      <c r="HV35" s="13"/>
      <c r="HW35" s="13"/>
      <c r="HX35" s="13"/>
      <c r="HY35" s="13"/>
      <c r="HZ35" s="13"/>
      <c r="IA35" s="13"/>
      <c r="IB35" s="13"/>
      <c r="IC35" s="13"/>
      <c r="ID35" s="13"/>
      <c r="IE35" s="13"/>
      <c r="IF35" s="13"/>
      <c r="IG35" s="13"/>
      <c r="IH35" s="13"/>
      <c r="II35" s="13"/>
      <c r="IJ35" s="13"/>
      <c r="IK35" s="13"/>
      <c r="IL35" s="13"/>
      <c r="IM35" s="13"/>
      <c r="IN35" s="13"/>
      <c r="IO35" s="13"/>
      <c r="IP35" s="13"/>
      <c r="IQ35" s="13"/>
      <c r="IR35" s="13"/>
      <c r="IS35" s="13"/>
      <c r="IT35" s="13"/>
      <c r="IU35" s="13"/>
      <c r="IV35" s="13"/>
    </row>
    <row r="36" spans="1:256" customFormat="1" ht="22.5">
      <c r="A36" s="139" t="s">
        <v>184</v>
      </c>
      <c r="B36" s="140" t="str">
        <f ca="1">VLOOKUP(A36,'Orçamento Sintético'!$A:$H,2,0)</f>
        <v xml:space="preserve"> MPDFT1470 </v>
      </c>
      <c r="C36" s="140" t="str">
        <f ca="1">VLOOKUP(A36,'Orçamento Sintético'!$A:$H,3,0)</f>
        <v>Próprio</v>
      </c>
      <c r="D36" s="143" t="str">
        <f ca="1">VLOOKUP(A36,'Orçamento Sintético'!$A:$H,4,0)</f>
        <v>Copia da SBC (012223) - TAPUME/CERCAMENTO COM TELA PLÁSTICA, ALTURA 1,20M</v>
      </c>
      <c r="E36" s="140" t="str">
        <f ca="1">VLOOKUP(A36,'Orçamento Sintético'!$A:$H,5,0)</f>
        <v>M</v>
      </c>
      <c r="F36" s="141"/>
      <c r="G36" s="142"/>
      <c r="H36" s="142">
        <f>SUM(H37:H39)</f>
        <v>12.55</v>
      </c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  <c r="HP36" s="13"/>
      <c r="HQ36" s="13"/>
      <c r="HR36" s="13"/>
      <c r="HS36" s="13"/>
      <c r="HT36" s="13"/>
      <c r="HU36" s="13"/>
      <c r="HV36" s="13"/>
      <c r="HW36" s="13"/>
      <c r="HX36" s="13"/>
      <c r="HY36" s="13"/>
      <c r="HZ36" s="13"/>
      <c r="IA36" s="13"/>
      <c r="IB36" s="13"/>
      <c r="IC36" s="13"/>
      <c r="ID36" s="13"/>
      <c r="IE36" s="13"/>
      <c r="IF36" s="13"/>
      <c r="IG36" s="13"/>
      <c r="IH36" s="13"/>
      <c r="II36" s="13"/>
      <c r="IJ36" s="13"/>
      <c r="IK36" s="13"/>
      <c r="IL36" s="13"/>
      <c r="IM36" s="13"/>
      <c r="IN36" s="13"/>
      <c r="IO36" s="13"/>
      <c r="IP36" s="13"/>
      <c r="IQ36" s="13"/>
      <c r="IR36" s="13"/>
      <c r="IS36" s="13"/>
      <c r="IT36" s="13"/>
      <c r="IU36" s="13"/>
      <c r="IV36" s="13"/>
    </row>
    <row r="37" spans="1:256" customFormat="1" ht="12.75">
      <c r="A37" s="144" t="str">
        <f ca="1">VLOOKUP(B37,'Insumos e Serviços'!$A:$F,3,0)</f>
        <v>Composição</v>
      </c>
      <c r="B37" s="145" t="s">
        <v>986</v>
      </c>
      <c r="C37" s="145" t="str">
        <f ca="1">VLOOKUP(B37,'Insumos e Serviços'!$A:$F,2,0)</f>
        <v>SINAPI</v>
      </c>
      <c r="D37" s="148" t="str">
        <f ca="1">VLOOKUP(B37,'Insumos e Serviços'!$A:$F,4,0)</f>
        <v>AJUDANTE DE CARPINTEIRO COM ENCARGOS COMPLEMENTARES</v>
      </c>
      <c r="E37" s="145" t="str">
        <f ca="1">VLOOKUP(B37,'Insumos e Serviços'!$A:$F,5,0)</f>
        <v>H</v>
      </c>
      <c r="F37" s="146">
        <v>0.22600000000000001</v>
      </c>
      <c r="G37" s="147">
        <f ca="1">VLOOKUP(B37,'Insumos e Serviços'!$A:$F,6,0)</f>
        <v>19.73</v>
      </c>
      <c r="H37" s="147">
        <f>TRUNC(F37*G37,2)</f>
        <v>4.45</v>
      </c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  <c r="HM37" s="13"/>
      <c r="HN37" s="13"/>
      <c r="HO37" s="13"/>
      <c r="HP37" s="13"/>
      <c r="HQ37" s="13"/>
      <c r="HR37" s="13"/>
      <c r="HS37" s="13"/>
      <c r="HT37" s="13"/>
      <c r="HU37" s="13"/>
      <c r="HV37" s="13"/>
      <c r="HW37" s="13"/>
      <c r="HX37" s="13"/>
      <c r="HY37" s="13"/>
      <c r="HZ37" s="13"/>
      <c r="IA37" s="13"/>
      <c r="IB37" s="13"/>
      <c r="IC37" s="13"/>
      <c r="ID37" s="13"/>
      <c r="IE37" s="13"/>
      <c r="IF37" s="13"/>
      <c r="IG37" s="13"/>
      <c r="IH37" s="13"/>
      <c r="II37" s="13"/>
      <c r="IJ37" s="13"/>
      <c r="IK37" s="13"/>
      <c r="IL37" s="13"/>
      <c r="IM37" s="13"/>
      <c r="IN37" s="13"/>
      <c r="IO37" s="13"/>
      <c r="IP37" s="13"/>
      <c r="IQ37" s="13"/>
      <c r="IR37" s="13"/>
      <c r="IS37" s="13"/>
      <c r="IT37" s="13"/>
      <c r="IU37" s="13"/>
      <c r="IV37" s="13"/>
    </row>
    <row r="38" spans="1:256" customFormat="1" ht="22.5">
      <c r="A38" s="144" t="str">
        <f ca="1">VLOOKUP(B38,'Insumos e Serviços'!$A:$F,3,0)</f>
        <v>Insumo</v>
      </c>
      <c r="B38" s="145" t="s">
        <v>987</v>
      </c>
      <c r="C38" s="145" t="str">
        <f ca="1">VLOOKUP(B38,'Insumos e Serviços'!$A:$F,2,0)</f>
        <v>SINAPI</v>
      </c>
      <c r="D38" s="148" t="str">
        <f ca="1">VLOOKUP(B38,'Insumos e Serviços'!$A:$F,4,0)</f>
        <v>PONTALETE *7,5 X 7,5* CM EM PINUS, MISTA OU EQUIVALENTE DA REGIAO - BRUTA</v>
      </c>
      <c r="E38" s="145" t="str">
        <f ca="1">VLOOKUP(B38,'Insumos e Serviços'!$A:$F,5,0)</f>
        <v>M</v>
      </c>
      <c r="F38" s="146">
        <v>0.7</v>
      </c>
      <c r="G38" s="147">
        <f ca="1">VLOOKUP(B38,'Insumos e Serviços'!$A:$F,6,0)</f>
        <v>8.6199999999999992</v>
      </c>
      <c r="H38" s="147">
        <f>TRUNC(F38*G38,2)</f>
        <v>6.03</v>
      </c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  <c r="HM38" s="13"/>
      <c r="HN38" s="13"/>
      <c r="HO38" s="13"/>
      <c r="HP38" s="13"/>
      <c r="HQ38" s="13"/>
      <c r="HR38" s="13"/>
      <c r="HS38" s="13"/>
      <c r="HT38" s="13"/>
      <c r="HU38" s="13"/>
      <c r="HV38" s="13"/>
      <c r="HW38" s="13"/>
      <c r="HX38" s="13"/>
      <c r="HY38" s="13"/>
      <c r="HZ38" s="13"/>
      <c r="IA38" s="13"/>
      <c r="IB38" s="13"/>
      <c r="IC38" s="13"/>
      <c r="ID38" s="13"/>
      <c r="IE38" s="13"/>
      <c r="IF38" s="13"/>
      <c r="IG38" s="13"/>
      <c r="IH38" s="13"/>
      <c r="II38" s="13"/>
      <c r="IJ38" s="13"/>
      <c r="IK38" s="13"/>
      <c r="IL38" s="13"/>
      <c r="IM38" s="13"/>
      <c r="IN38" s="13"/>
      <c r="IO38" s="13"/>
      <c r="IP38" s="13"/>
      <c r="IQ38" s="13"/>
      <c r="IR38" s="13"/>
      <c r="IS38" s="13"/>
      <c r="IT38" s="13"/>
      <c r="IU38" s="13"/>
      <c r="IV38" s="13"/>
    </row>
    <row r="39" spans="1:256" customFormat="1" ht="23.25" thickBot="1">
      <c r="A39" s="144" t="str">
        <f ca="1">VLOOKUP(B39,'Insumos e Serviços'!$A:$F,3,0)</f>
        <v>Insumo</v>
      </c>
      <c r="B39" s="145" t="s">
        <v>988</v>
      </c>
      <c r="C39" s="145" t="str">
        <f ca="1">VLOOKUP(B39,'Insumos e Serviços'!$A:$F,2,0)</f>
        <v>SINAPI</v>
      </c>
      <c r="D39" s="148" t="str">
        <f ca="1">VLOOKUP(B39,'Insumos e Serviços'!$A:$F,4,0)</f>
        <v>TELA PLASTICA LARANJA, TIPO TAPUME PARA SINALIZACAO, MALHA RETANGULAR, ROLO 1.20 X 50 M (L X C)</v>
      </c>
      <c r="E39" s="145" t="str">
        <f ca="1">VLOOKUP(B39,'Insumos e Serviços'!$A:$F,5,0)</f>
        <v>M</v>
      </c>
      <c r="F39" s="146">
        <v>1</v>
      </c>
      <c r="G39" s="147">
        <f ca="1">VLOOKUP(B39,'Insumos e Serviços'!$A:$F,6,0)</f>
        <v>2.0699999999999998</v>
      </c>
      <c r="H39" s="147">
        <f>TRUNC(F39*G39,2)</f>
        <v>2.0699999999999998</v>
      </c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  <c r="GY39" s="13"/>
      <c r="GZ39" s="13"/>
      <c r="HA39" s="13"/>
      <c r="HB39" s="13"/>
      <c r="HC39" s="13"/>
      <c r="HD39" s="13"/>
      <c r="HE39" s="13"/>
      <c r="HF39" s="13"/>
      <c r="HG39" s="13"/>
      <c r="HH39" s="13"/>
      <c r="HI39" s="13"/>
      <c r="HJ39" s="13"/>
      <c r="HK39" s="13"/>
      <c r="HL39" s="13"/>
      <c r="HM39" s="13"/>
      <c r="HN39" s="13"/>
      <c r="HO39" s="13"/>
      <c r="HP39" s="13"/>
      <c r="HQ39" s="13"/>
      <c r="HR39" s="13"/>
      <c r="HS39" s="13"/>
      <c r="HT39" s="13"/>
      <c r="HU39" s="13"/>
      <c r="HV39" s="13"/>
      <c r="HW39" s="13"/>
      <c r="HX39" s="13"/>
      <c r="HY39" s="13"/>
      <c r="HZ39" s="13"/>
      <c r="IA39" s="13"/>
      <c r="IB39" s="13"/>
      <c r="IC39" s="13"/>
      <c r="ID39" s="13"/>
      <c r="IE39" s="13"/>
      <c r="IF39" s="13"/>
      <c r="IG39" s="13"/>
      <c r="IH39" s="13"/>
      <c r="II39" s="13"/>
      <c r="IJ39" s="13"/>
      <c r="IK39" s="13"/>
      <c r="IL39" s="13"/>
      <c r="IM39" s="13"/>
      <c r="IN39" s="13"/>
      <c r="IO39" s="13"/>
      <c r="IP39" s="13"/>
      <c r="IQ39" s="13"/>
      <c r="IR39" s="13"/>
      <c r="IS39" s="13"/>
      <c r="IT39" s="13"/>
      <c r="IU39" s="13"/>
      <c r="IV39" s="13"/>
    </row>
    <row r="40" spans="1:256" customFormat="1" ht="13.5" thickTop="1">
      <c r="A40" s="19"/>
      <c r="B40" s="20"/>
      <c r="C40" s="19"/>
      <c r="D40" s="19"/>
      <c r="E40" s="20"/>
      <c r="F40" s="19"/>
      <c r="G40" s="19"/>
      <c r="H40" s="19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  <c r="GN40" s="13"/>
      <c r="GO40" s="13"/>
      <c r="GP40" s="13"/>
      <c r="GQ40" s="13"/>
      <c r="GR40" s="13"/>
      <c r="GS40" s="13"/>
      <c r="GT40" s="13"/>
      <c r="GU40" s="13"/>
      <c r="GV40" s="13"/>
      <c r="GW40" s="13"/>
      <c r="GX40" s="13"/>
      <c r="GY40" s="13"/>
      <c r="GZ40" s="13"/>
      <c r="HA40" s="13"/>
      <c r="HB40" s="13"/>
      <c r="HC40" s="13"/>
      <c r="HD40" s="13"/>
      <c r="HE40" s="13"/>
      <c r="HF40" s="13"/>
      <c r="HG40" s="13"/>
      <c r="HH40" s="13"/>
      <c r="HI40" s="13"/>
      <c r="HJ40" s="13"/>
      <c r="HK40" s="13"/>
      <c r="HL40" s="13"/>
      <c r="HM40" s="13"/>
      <c r="HN40" s="13"/>
      <c r="HO40" s="13"/>
      <c r="HP40" s="13"/>
      <c r="HQ40" s="13"/>
      <c r="HR40" s="13"/>
      <c r="HS40" s="13"/>
      <c r="HT40" s="13"/>
      <c r="HU40" s="13"/>
      <c r="HV40" s="13"/>
      <c r="HW40" s="13"/>
      <c r="HX40" s="13"/>
      <c r="HY40" s="13"/>
      <c r="HZ40" s="13"/>
      <c r="IA40" s="13"/>
      <c r="IB40" s="13"/>
      <c r="IC40" s="13"/>
      <c r="ID40" s="13"/>
      <c r="IE40" s="13"/>
      <c r="IF40" s="13"/>
      <c r="IG40" s="13"/>
      <c r="IH40" s="13"/>
      <c r="II40" s="13"/>
      <c r="IJ40" s="13"/>
      <c r="IK40" s="13"/>
      <c r="IL40" s="13"/>
      <c r="IM40" s="13"/>
      <c r="IN40" s="13"/>
      <c r="IO40" s="13"/>
      <c r="IP40" s="13"/>
      <c r="IQ40" s="13"/>
      <c r="IR40" s="13"/>
      <c r="IS40" s="13"/>
      <c r="IT40" s="13"/>
      <c r="IU40" s="13"/>
      <c r="IV40" s="13"/>
    </row>
    <row r="41" spans="1:256" customFormat="1" ht="12.75">
      <c r="A41" s="139" t="s">
        <v>185</v>
      </c>
      <c r="B41" s="140" t="str">
        <f ca="1">VLOOKUP(A41,'Orçamento Sintético'!$A:$H,2,0)</f>
        <v xml:space="preserve"> MPDFT1581 </v>
      </c>
      <c r="C41" s="140" t="str">
        <f ca="1">VLOOKUP(A41,'Orçamento Sintético'!$A:$H,3,0)</f>
        <v>Próprio</v>
      </c>
      <c r="D41" s="143" t="str">
        <f ca="1">VLOOKUP(A41,'Orçamento Sintético'!$A:$H,4,0)</f>
        <v>Cópia da CPOS (02.03.030) - Proteção de superfícies com plástico bolha</v>
      </c>
      <c r="E41" s="140" t="str">
        <f ca="1">VLOOKUP(A41,'Orçamento Sintético'!$A:$H,5,0)</f>
        <v>m²</v>
      </c>
      <c r="F41" s="141"/>
      <c r="G41" s="142"/>
      <c r="H41" s="142">
        <f>SUM(H42:H43)</f>
        <v>2.41</v>
      </c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  <c r="GN41" s="13"/>
      <c r="GO41" s="13"/>
      <c r="GP41" s="13"/>
      <c r="GQ41" s="13"/>
      <c r="GR41" s="13"/>
      <c r="GS41" s="13"/>
      <c r="GT41" s="13"/>
      <c r="GU41" s="13"/>
      <c r="GV41" s="13"/>
      <c r="GW41" s="13"/>
      <c r="GX41" s="13"/>
      <c r="GY41" s="13"/>
      <c r="GZ41" s="13"/>
      <c r="HA41" s="13"/>
      <c r="HB41" s="13"/>
      <c r="HC41" s="13"/>
      <c r="HD41" s="13"/>
      <c r="HE41" s="13"/>
      <c r="HF41" s="13"/>
      <c r="HG41" s="13"/>
      <c r="HH41" s="13"/>
      <c r="HI41" s="13"/>
      <c r="HJ41" s="13"/>
      <c r="HK41" s="13"/>
      <c r="HL41" s="13"/>
      <c r="HM41" s="13"/>
      <c r="HN41" s="13"/>
      <c r="HO41" s="13"/>
      <c r="HP41" s="13"/>
      <c r="HQ41" s="13"/>
      <c r="HR41" s="13"/>
      <c r="HS41" s="13"/>
      <c r="HT41" s="13"/>
      <c r="HU41" s="13"/>
      <c r="HV41" s="13"/>
      <c r="HW41" s="13"/>
      <c r="HX41" s="13"/>
      <c r="HY41" s="13"/>
      <c r="HZ41" s="13"/>
      <c r="IA41" s="13"/>
      <c r="IB41" s="13"/>
      <c r="IC41" s="13"/>
      <c r="ID41" s="13"/>
      <c r="IE41" s="13"/>
      <c r="IF41" s="13"/>
      <c r="IG41" s="13"/>
      <c r="IH41" s="13"/>
      <c r="II41" s="13"/>
      <c r="IJ41" s="13"/>
      <c r="IK41" s="13"/>
      <c r="IL41" s="13"/>
      <c r="IM41" s="13"/>
      <c r="IN41" s="13"/>
      <c r="IO41" s="13"/>
      <c r="IP41" s="13"/>
      <c r="IQ41" s="13"/>
      <c r="IR41" s="13"/>
      <c r="IS41" s="13"/>
      <c r="IT41" s="13"/>
      <c r="IU41" s="13"/>
      <c r="IV41" s="13"/>
    </row>
    <row r="42" spans="1:256" customFormat="1" ht="12.75">
      <c r="A42" s="144" t="str">
        <f ca="1">VLOOKUP(B42,'Insumos e Serviços'!$A:$F,3,0)</f>
        <v>Composição</v>
      </c>
      <c r="B42" s="145" t="s">
        <v>981</v>
      </c>
      <c r="C42" s="145" t="str">
        <f ca="1">VLOOKUP(B42,'Insumos e Serviços'!$A:$F,2,0)</f>
        <v>SINAPI</v>
      </c>
      <c r="D42" s="148" t="str">
        <f ca="1">VLOOKUP(B42,'Insumos e Serviços'!$A:$F,4,0)</f>
        <v>SERVENTE COM ENCARGOS COMPLEMENTARES</v>
      </c>
      <c r="E42" s="145" t="str">
        <f ca="1">VLOOKUP(B42,'Insumos e Serviços'!$A:$F,5,0)</f>
        <v>H</v>
      </c>
      <c r="F42" s="146">
        <v>0.1</v>
      </c>
      <c r="G42" s="147">
        <f ca="1">VLOOKUP(B42,'Insumos e Serviços'!$A:$F,6,0)</f>
        <v>18.649999999999999</v>
      </c>
      <c r="H42" s="147">
        <f>TRUNC(F42*G42,2)</f>
        <v>1.86</v>
      </c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  <c r="GN42" s="13"/>
      <c r="GO42" s="13"/>
      <c r="GP42" s="13"/>
      <c r="GQ42" s="13"/>
      <c r="GR42" s="13"/>
      <c r="GS42" s="13"/>
      <c r="GT42" s="13"/>
      <c r="GU42" s="13"/>
      <c r="GV42" s="13"/>
      <c r="GW42" s="13"/>
      <c r="GX42" s="13"/>
      <c r="GY42" s="13"/>
      <c r="GZ42" s="13"/>
      <c r="HA42" s="13"/>
      <c r="HB42" s="13"/>
      <c r="HC42" s="13"/>
      <c r="HD42" s="13"/>
      <c r="HE42" s="13"/>
      <c r="HF42" s="13"/>
      <c r="HG42" s="13"/>
      <c r="HH42" s="13"/>
      <c r="HI42" s="13"/>
      <c r="HJ42" s="13"/>
      <c r="HK42" s="13"/>
      <c r="HL42" s="13"/>
      <c r="HM42" s="13"/>
      <c r="HN42" s="13"/>
      <c r="HO42" s="13"/>
      <c r="HP42" s="13"/>
      <c r="HQ42" s="13"/>
      <c r="HR42" s="13"/>
      <c r="HS42" s="13"/>
      <c r="HT42" s="13"/>
      <c r="HU42" s="13"/>
      <c r="HV42" s="13"/>
      <c r="HW42" s="13"/>
      <c r="HX42" s="13"/>
      <c r="HY42" s="13"/>
      <c r="HZ42" s="13"/>
      <c r="IA42" s="13"/>
      <c r="IB42" s="13"/>
      <c r="IC42" s="13"/>
      <c r="ID42" s="13"/>
      <c r="IE42" s="13"/>
      <c r="IF42" s="13"/>
      <c r="IG42" s="13"/>
      <c r="IH42" s="13"/>
      <c r="II42" s="13"/>
      <c r="IJ42" s="13"/>
      <c r="IK42" s="13"/>
      <c r="IL42" s="13"/>
      <c r="IM42" s="13"/>
      <c r="IN42" s="13"/>
      <c r="IO42" s="13"/>
      <c r="IP42" s="13"/>
      <c r="IQ42" s="13"/>
      <c r="IR42" s="13"/>
      <c r="IS42" s="13"/>
      <c r="IT42" s="13"/>
      <c r="IU42" s="13"/>
      <c r="IV42" s="13"/>
    </row>
    <row r="43" spans="1:256" customFormat="1" ht="13.5" thickBot="1">
      <c r="A43" s="144" t="str">
        <f ca="1">VLOOKUP(B43,'Insumos e Serviços'!$A:$F,3,0)</f>
        <v>Insumo</v>
      </c>
      <c r="B43" s="145" t="s">
        <v>990</v>
      </c>
      <c r="C43" s="145" t="str">
        <f ca="1">VLOOKUP(B43,'Insumos e Serviços'!$A:$F,2,0)</f>
        <v>Próprio</v>
      </c>
      <c r="D43" s="148" t="str">
        <f ca="1">VLOOKUP(B43,'Insumos e Serviços'!$A:$F,4,0)</f>
        <v>Plástico bolha</v>
      </c>
      <c r="E43" s="145" t="str">
        <f ca="1">VLOOKUP(B43,'Insumos e Serviços'!$A:$F,5,0)</f>
        <v>m²</v>
      </c>
      <c r="F43" s="146">
        <v>1.1000000000000001</v>
      </c>
      <c r="G43" s="147">
        <f ca="1">VLOOKUP(B43,'Insumos e Serviços'!$A:$F,6,0)</f>
        <v>0.5</v>
      </c>
      <c r="H43" s="147">
        <f>TRUNC(F43*G43,2)</f>
        <v>0.55000000000000004</v>
      </c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  <c r="GJ43" s="13"/>
      <c r="GK43" s="13"/>
      <c r="GL43" s="13"/>
      <c r="GM43" s="13"/>
      <c r="GN43" s="13"/>
      <c r="GO43" s="13"/>
      <c r="GP43" s="13"/>
      <c r="GQ43" s="13"/>
      <c r="GR43" s="13"/>
      <c r="GS43" s="13"/>
      <c r="GT43" s="13"/>
      <c r="GU43" s="13"/>
      <c r="GV43" s="13"/>
      <c r="GW43" s="13"/>
      <c r="GX43" s="13"/>
      <c r="GY43" s="13"/>
      <c r="GZ43" s="13"/>
      <c r="HA43" s="13"/>
      <c r="HB43" s="13"/>
      <c r="HC43" s="13"/>
      <c r="HD43" s="13"/>
      <c r="HE43" s="13"/>
      <c r="HF43" s="13"/>
      <c r="HG43" s="13"/>
      <c r="HH43" s="13"/>
      <c r="HI43" s="13"/>
      <c r="HJ43" s="13"/>
      <c r="HK43" s="13"/>
      <c r="HL43" s="13"/>
      <c r="HM43" s="13"/>
      <c r="HN43" s="13"/>
      <c r="HO43" s="13"/>
      <c r="HP43" s="13"/>
      <c r="HQ43" s="13"/>
      <c r="HR43" s="13"/>
      <c r="HS43" s="13"/>
      <c r="HT43" s="13"/>
      <c r="HU43" s="13"/>
      <c r="HV43" s="13"/>
      <c r="HW43" s="13"/>
      <c r="HX43" s="13"/>
      <c r="HY43" s="13"/>
      <c r="HZ43" s="13"/>
      <c r="IA43" s="13"/>
      <c r="IB43" s="13"/>
      <c r="IC43" s="13"/>
      <c r="ID43" s="13"/>
      <c r="IE43" s="13"/>
      <c r="IF43" s="13"/>
      <c r="IG43" s="13"/>
      <c r="IH43" s="13"/>
      <c r="II43" s="13"/>
      <c r="IJ43" s="13"/>
      <c r="IK43" s="13"/>
      <c r="IL43" s="13"/>
      <c r="IM43" s="13"/>
      <c r="IN43" s="13"/>
      <c r="IO43" s="13"/>
      <c r="IP43" s="13"/>
      <c r="IQ43" s="13"/>
      <c r="IR43" s="13"/>
      <c r="IS43" s="13"/>
      <c r="IT43" s="13"/>
      <c r="IU43" s="13"/>
      <c r="IV43" s="13"/>
    </row>
    <row r="44" spans="1:256" customFormat="1" ht="13.5" thickTop="1">
      <c r="A44" s="19"/>
      <c r="B44" s="20"/>
      <c r="C44" s="19"/>
      <c r="D44" s="19"/>
      <c r="E44" s="20"/>
      <c r="F44" s="19"/>
      <c r="G44" s="19"/>
      <c r="H44" s="19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  <c r="FZ44" s="13"/>
      <c r="GA44" s="13"/>
      <c r="GB44" s="13"/>
      <c r="GC44" s="13"/>
      <c r="GD44" s="13"/>
      <c r="GE44" s="13"/>
      <c r="GF44" s="13"/>
      <c r="GG44" s="13"/>
      <c r="GH44" s="13"/>
      <c r="GI44" s="13"/>
      <c r="GJ44" s="13"/>
      <c r="GK44" s="13"/>
      <c r="GL44" s="13"/>
      <c r="GM44" s="13"/>
      <c r="GN44" s="13"/>
      <c r="GO44" s="13"/>
      <c r="GP44" s="13"/>
      <c r="GQ44" s="13"/>
      <c r="GR44" s="13"/>
      <c r="GS44" s="13"/>
      <c r="GT44" s="13"/>
      <c r="GU44" s="13"/>
      <c r="GV44" s="13"/>
      <c r="GW44" s="13"/>
      <c r="GX44" s="13"/>
      <c r="GY44" s="13"/>
      <c r="GZ44" s="13"/>
      <c r="HA44" s="13"/>
      <c r="HB44" s="13"/>
      <c r="HC44" s="13"/>
      <c r="HD44" s="13"/>
      <c r="HE44" s="13"/>
      <c r="HF44" s="13"/>
      <c r="HG44" s="13"/>
      <c r="HH44" s="13"/>
      <c r="HI44" s="13"/>
      <c r="HJ44" s="13"/>
      <c r="HK44" s="13"/>
      <c r="HL44" s="13"/>
      <c r="HM44" s="13"/>
      <c r="HN44" s="13"/>
      <c r="HO44" s="13"/>
      <c r="HP44" s="13"/>
      <c r="HQ44" s="13"/>
      <c r="HR44" s="13"/>
      <c r="HS44" s="13"/>
      <c r="HT44" s="13"/>
      <c r="HU44" s="13"/>
      <c r="HV44" s="13"/>
      <c r="HW44" s="13"/>
      <c r="HX44" s="13"/>
      <c r="HY44" s="13"/>
      <c r="HZ44" s="13"/>
      <c r="IA44" s="13"/>
      <c r="IB44" s="13"/>
      <c r="IC44" s="13"/>
      <c r="ID44" s="13"/>
      <c r="IE44" s="13"/>
      <c r="IF44" s="13"/>
      <c r="IG44" s="13"/>
      <c r="IH44" s="13"/>
      <c r="II44" s="13"/>
      <c r="IJ44" s="13"/>
      <c r="IK44" s="13"/>
      <c r="IL44" s="13"/>
      <c r="IM44" s="13"/>
      <c r="IN44" s="13"/>
      <c r="IO44" s="13"/>
      <c r="IP44" s="13"/>
      <c r="IQ44" s="13"/>
      <c r="IR44" s="13"/>
      <c r="IS44" s="13"/>
      <c r="IT44" s="13"/>
      <c r="IU44" s="13"/>
      <c r="IV44" s="13"/>
    </row>
    <row r="45" spans="1:256">
      <c r="A45" s="94" t="s">
        <v>440</v>
      </c>
      <c r="B45" s="95"/>
      <c r="C45" s="95"/>
      <c r="D45" s="94" t="s">
        <v>441</v>
      </c>
      <c r="E45" s="95"/>
      <c r="F45" s="96"/>
      <c r="G45" s="94"/>
      <c r="H45" s="97"/>
    </row>
    <row r="46" spans="1:256" s="18" customFormat="1" ht="22.5">
      <c r="A46" s="139" t="s">
        <v>442</v>
      </c>
      <c r="B46" s="140" t="str">
        <f ca="1">VLOOKUP(A46,'Orçamento Sintético'!$A:$H,2,0)</f>
        <v xml:space="preserve"> MPDFT1138 </v>
      </c>
      <c r="C46" s="140" t="str">
        <f ca="1">VLOOKUP(A46,'Orçamento Sintético'!$A:$H,3,0)</f>
        <v>Próprio</v>
      </c>
      <c r="D46" s="143" t="str">
        <f ca="1">VLOOKUP(A46,'Orçamento Sintético'!$A:$H,4,0)</f>
        <v>Copia da SINAPI (91190) - CHUMBAMENTO PARA  OLHAL DE ANCORAGEM PARA BALANCIM EM AÇO INOX, RESISTÊNCIADE 1500 KGF</v>
      </c>
      <c r="E46" s="140" t="str">
        <f ca="1">VLOOKUP(A46,'Orçamento Sintético'!$A:$H,5,0)</f>
        <v>UN</v>
      </c>
      <c r="F46" s="141"/>
      <c r="G46" s="142"/>
      <c r="H46" s="142">
        <f>SUM(H47:H50)</f>
        <v>694.83</v>
      </c>
    </row>
    <row r="47" spans="1:256" ht="22.5">
      <c r="A47" s="144" t="str">
        <f ca="1">VLOOKUP(B47,'Insumos e Serviços'!$A:$F,3,0)</f>
        <v>Composição</v>
      </c>
      <c r="B47" s="145" t="s">
        <v>982</v>
      </c>
      <c r="C47" s="145" t="str">
        <f ca="1">VLOOKUP(B47,'Insumos e Serviços'!$A:$F,2,0)</f>
        <v>SINAPI</v>
      </c>
      <c r="D47" s="148" t="str">
        <f ca="1">VLOOKUP(B47,'Insumos e Serviços'!$A:$F,4,0)</f>
        <v>AUXILIAR DE ENCANADOR OU BOMBEIRO HIDRÁULICO COM ENCARGOS COMPLEMENTARES</v>
      </c>
      <c r="E47" s="145" t="str">
        <f ca="1">VLOOKUP(B47,'Insumos e Serviços'!$A:$F,5,0)</f>
        <v>H</v>
      </c>
      <c r="F47" s="146">
        <v>2.1999999999999999E-2</v>
      </c>
      <c r="G47" s="147">
        <f ca="1">VLOOKUP(B47,'Insumos e Serviços'!$A:$F,6,0)</f>
        <v>19.309999999999999</v>
      </c>
      <c r="H47" s="147">
        <f>TRUNC(F47*G47,2)</f>
        <v>0.42</v>
      </c>
    </row>
    <row r="48" spans="1:256">
      <c r="A48" s="144" t="str">
        <f ca="1">VLOOKUP(B48,'Insumos e Serviços'!$A:$F,3,0)</f>
        <v>Composição</v>
      </c>
      <c r="B48" s="145" t="s">
        <v>983</v>
      </c>
      <c r="C48" s="145" t="str">
        <f ca="1">VLOOKUP(B48,'Insumos e Serviços'!$A:$F,2,0)</f>
        <v>SINAPI</v>
      </c>
      <c r="D48" s="148" t="str">
        <f ca="1">VLOOKUP(B48,'Insumos e Serviços'!$A:$F,4,0)</f>
        <v>ENCANADOR OU BOMBEIRO HIDRÁULICO COM ENCARGOS COMPLEMENTARES</v>
      </c>
      <c r="E48" s="145" t="str">
        <f ca="1">VLOOKUP(B48,'Insumos e Serviços'!$A:$F,5,0)</f>
        <v>H</v>
      </c>
      <c r="F48" s="146">
        <v>0.155</v>
      </c>
      <c r="G48" s="147">
        <f ca="1">VLOOKUP(B48,'Insumos e Serviços'!$A:$F,6,0)</f>
        <v>24.46</v>
      </c>
      <c r="H48" s="147">
        <f>TRUNC(F48*G48,2)</f>
        <v>3.79</v>
      </c>
    </row>
    <row r="49" spans="1:8" ht="22.5">
      <c r="A49" s="144" t="str">
        <f ca="1">VLOOKUP(B49,'Insumos e Serviços'!$A:$F,3,0)</f>
        <v>Composição</v>
      </c>
      <c r="B49" s="145" t="s">
        <v>984</v>
      </c>
      <c r="C49" s="145" t="str">
        <f ca="1">VLOOKUP(B49,'Insumos e Serviços'!$A:$F,2,0)</f>
        <v>SINAPI</v>
      </c>
      <c r="D49" s="148" t="str">
        <f ca="1">VLOOKUP(B49,'Insumos e Serviços'!$A:$F,4,0)</f>
        <v>ARGAMASSA TRAÇO 1:3 (EM VOLUME DE CIMENTO E AREIA MÉDIA ÚMIDA), PREPARO MANUAL. AF_08/2019</v>
      </c>
      <c r="E49" s="145" t="str">
        <f ca="1">VLOOKUP(B49,'Insumos e Serviços'!$A:$F,5,0)</f>
        <v>m³</v>
      </c>
      <c r="F49" s="146">
        <v>1E-3</v>
      </c>
      <c r="G49" s="147">
        <f ca="1">VLOOKUP(B49,'Insumos e Serviços'!$A:$F,6,0)</f>
        <v>624.59</v>
      </c>
      <c r="H49" s="147">
        <f>TRUNC(F49*G49,2)</f>
        <v>0.62</v>
      </c>
    </row>
    <row r="50" spans="1:8" ht="12" thickBot="1">
      <c r="A50" s="144" t="str">
        <f ca="1">VLOOKUP(B50,'Insumos e Serviços'!$A:$F,3,0)</f>
        <v>Insumo</v>
      </c>
      <c r="B50" s="145" t="s">
        <v>985</v>
      </c>
      <c r="C50" s="145" t="str">
        <f ca="1">VLOOKUP(B50,'Insumos e Serviços'!$A:$F,2,0)</f>
        <v>Próprio</v>
      </c>
      <c r="D50" s="148" t="str">
        <f ca="1">VLOOKUP(B50,'Insumos e Serviços'!$A:$F,4,0)</f>
        <v>Olhal de ancoragem em aço inox, resistência de 1500 kgf</v>
      </c>
      <c r="E50" s="145" t="str">
        <f ca="1">VLOOKUP(B50,'Insumos e Serviços'!$A:$F,5,0)</f>
        <v>un</v>
      </c>
      <c r="F50" s="146">
        <v>1</v>
      </c>
      <c r="G50" s="147">
        <f ca="1">VLOOKUP(B50,'Insumos e Serviços'!$A:$F,6,0)</f>
        <v>690</v>
      </c>
      <c r="H50" s="147">
        <f>TRUNC(F50*G50,2)</f>
        <v>690</v>
      </c>
    </row>
    <row r="51" spans="1:8" ht="12" thickTop="1">
      <c r="A51" s="19"/>
      <c r="B51" s="20"/>
      <c r="C51" s="19"/>
      <c r="D51" s="19"/>
      <c r="E51" s="20"/>
      <c r="F51" s="19"/>
      <c r="G51" s="19"/>
      <c r="H51" s="19"/>
    </row>
    <row r="52" spans="1:8" s="17" customFormat="1">
      <c r="A52" s="94" t="s">
        <v>465</v>
      </c>
      <c r="B52" s="95"/>
      <c r="C52" s="95"/>
      <c r="D52" s="94" t="s">
        <v>466</v>
      </c>
      <c r="E52" s="95"/>
      <c r="F52" s="96"/>
      <c r="G52" s="94"/>
      <c r="H52" s="97"/>
    </row>
    <row r="53" spans="1:8">
      <c r="A53" s="94" t="s">
        <v>467</v>
      </c>
      <c r="B53" s="95"/>
      <c r="C53" s="95"/>
      <c r="D53" s="94" t="s">
        <v>468</v>
      </c>
      <c r="E53" s="95"/>
      <c r="F53" s="96"/>
      <c r="G53" s="94"/>
      <c r="H53" s="97"/>
    </row>
    <row r="54" spans="1:8">
      <c r="A54" s="94" t="s">
        <v>469</v>
      </c>
      <c r="B54" s="95"/>
      <c r="C54" s="95"/>
      <c r="D54" s="94" t="s">
        <v>470</v>
      </c>
      <c r="E54" s="95"/>
      <c r="F54" s="96"/>
      <c r="G54" s="94"/>
      <c r="H54" s="97"/>
    </row>
    <row r="55" spans="1:8" s="18" customFormat="1" ht="22.5">
      <c r="A55" s="139" t="s">
        <v>471</v>
      </c>
      <c r="B55" s="140" t="str">
        <f ca="1">VLOOKUP(A55,'Orçamento Sintético'!$A:$H,2,0)</f>
        <v xml:space="preserve"> MPDFT0747 </v>
      </c>
      <c r="C55" s="140" t="str">
        <f ca="1">VLOOKUP(A55,'Orçamento Sintético'!$A:$H,3,0)</f>
        <v>Próprio</v>
      </c>
      <c r="D55" s="143" t="str">
        <f ca="1">VLOOKUP(A55,'Orçamento Sintético'!$A:$H,4,0)</f>
        <v>Copia da SIURB (175023) - DEMOLIÇÃO MECANIZADA DE CONCRETO ARMADO</v>
      </c>
      <c r="E55" s="140" t="str">
        <f ca="1">VLOOKUP(A55,'Orçamento Sintético'!$A:$H,5,0)</f>
        <v>m³</v>
      </c>
      <c r="F55" s="141"/>
      <c r="G55" s="142"/>
      <c r="H55" s="142">
        <f>SUM(H56:H60)</f>
        <v>314.58000000000004</v>
      </c>
    </row>
    <row r="56" spans="1:8">
      <c r="A56" s="144" t="str">
        <f ca="1">VLOOKUP(B56,'Insumos e Serviços'!$A:$F,3,0)</f>
        <v>Composição</v>
      </c>
      <c r="B56" s="145" t="s">
        <v>981</v>
      </c>
      <c r="C56" s="145" t="str">
        <f ca="1">VLOOKUP(B56,'Insumos e Serviços'!$A:$F,2,0)</f>
        <v>SINAPI</v>
      </c>
      <c r="D56" s="148" t="str">
        <f ca="1">VLOOKUP(B56,'Insumos e Serviços'!$A:$F,4,0)</f>
        <v>SERVENTE COM ENCARGOS COMPLEMENTARES</v>
      </c>
      <c r="E56" s="145" t="str">
        <f ca="1">VLOOKUP(B56,'Insumos e Serviços'!$A:$F,5,0)</f>
        <v>H</v>
      </c>
      <c r="F56" s="146">
        <v>4</v>
      </c>
      <c r="G56" s="147">
        <f ca="1">VLOOKUP(B56,'Insumos e Serviços'!$A:$F,6,0)</f>
        <v>18.649999999999999</v>
      </c>
      <c r="H56" s="147">
        <f>TRUNC(F56*G56,2)</f>
        <v>74.599999999999994</v>
      </c>
    </row>
    <row r="57" spans="1:8" ht="22.5">
      <c r="A57" s="144" t="str">
        <f ca="1">VLOOKUP(B57,'Insumos e Serviços'!$A:$F,3,0)</f>
        <v>Composição</v>
      </c>
      <c r="B57" s="145" t="s">
        <v>991</v>
      </c>
      <c r="C57" s="145" t="str">
        <f ca="1">VLOOKUP(B57,'Insumos e Serviços'!$A:$F,2,0)</f>
        <v>SINAPI</v>
      </c>
      <c r="D57" s="148" t="str">
        <f ca="1">VLOOKUP(B57,'Insumos e Serviços'!$A:$F,4,0)</f>
        <v>MARTELETE OU ROMPEDOR PNEUMÁTICO MANUAL, 28 KG, COM SILENCIADOR - CHI DIURNO. AF_07/2016</v>
      </c>
      <c r="E57" s="145" t="str">
        <f ca="1">VLOOKUP(B57,'Insumos e Serviços'!$A:$F,5,0)</f>
        <v>CHI</v>
      </c>
      <c r="F57" s="146">
        <v>0.4</v>
      </c>
      <c r="G57" s="147">
        <f ca="1">VLOOKUP(B57,'Insumos e Serviços'!$A:$F,6,0)</f>
        <v>21.15</v>
      </c>
      <c r="H57" s="147">
        <f>TRUNC(F57*G57,2)</f>
        <v>8.4600000000000009</v>
      </c>
    </row>
    <row r="58" spans="1:8" ht="22.5">
      <c r="A58" s="144" t="str">
        <f ca="1">VLOOKUP(B58,'Insumos e Serviços'!$A:$F,3,0)</f>
        <v>Composição</v>
      </c>
      <c r="B58" s="145" t="s">
        <v>992</v>
      </c>
      <c r="C58" s="145" t="str">
        <f ca="1">VLOOKUP(B58,'Insumos e Serviços'!$A:$F,2,0)</f>
        <v>SINAPI</v>
      </c>
      <c r="D58" s="148" t="str">
        <f ca="1">VLOOKUP(B58,'Insumos e Serviços'!$A:$F,4,0)</f>
        <v>MARTELETE OU ROMPEDOR PNEUMÁTICO MANUAL, 28 KG, COM SILENCIADOR - CHP DIURNO. AF_07/2016</v>
      </c>
      <c r="E58" s="145" t="str">
        <f ca="1">VLOOKUP(B58,'Insumos e Serviços'!$A:$F,5,0)</f>
        <v>CHP</v>
      </c>
      <c r="F58" s="146">
        <v>4</v>
      </c>
      <c r="G58" s="147">
        <f ca="1">VLOOKUP(B58,'Insumos e Serviços'!$A:$F,6,0)</f>
        <v>22.56</v>
      </c>
      <c r="H58" s="147">
        <f>TRUNC(F58*G58,2)</f>
        <v>90.24</v>
      </c>
    </row>
    <row r="59" spans="1:8" ht="22.5">
      <c r="A59" s="144" t="str">
        <f ca="1">VLOOKUP(B59,'Insumos e Serviços'!$A:$F,3,0)</f>
        <v>Composição</v>
      </c>
      <c r="B59" s="145" t="s">
        <v>993</v>
      </c>
      <c r="C59" s="145" t="str">
        <f ca="1">VLOOKUP(B59,'Insumos e Serviços'!$A:$F,2,0)</f>
        <v>SINAPI</v>
      </c>
      <c r="D59" s="148" t="str">
        <f ca="1">VLOOKUP(B59,'Insumos e Serviços'!$A:$F,4,0)</f>
        <v>COMPRESSOR DE AR REBOCAVEL, VAZÃO 250 PCM, PRESSAO DE TRABALHO 102 PSI, MOTOR A DIESEL POTÊNCIA 81 CV - CHI DIURNO. AF_06/2015</v>
      </c>
      <c r="E59" s="145" t="str">
        <f ca="1">VLOOKUP(B59,'Insumos e Serviços'!$A:$F,5,0)</f>
        <v>CHI</v>
      </c>
      <c r="F59" s="146">
        <v>0.2</v>
      </c>
      <c r="G59" s="147">
        <f ca="1">VLOOKUP(B59,'Insumos e Serviços'!$A:$F,6,0)</f>
        <v>6.33</v>
      </c>
      <c r="H59" s="147">
        <f>TRUNC(F59*G59,2)</f>
        <v>1.26</v>
      </c>
    </row>
    <row r="60" spans="1:8" ht="22.5">
      <c r="A60" s="144" t="str">
        <f ca="1">VLOOKUP(B60,'Insumos e Serviços'!$A:$F,3,0)</f>
        <v>Composição</v>
      </c>
      <c r="B60" s="145" t="s">
        <v>994</v>
      </c>
      <c r="C60" s="145" t="str">
        <f ca="1">VLOOKUP(B60,'Insumos e Serviços'!$A:$F,2,0)</f>
        <v>SINAPI</v>
      </c>
      <c r="D60" s="148" t="str">
        <f ca="1">VLOOKUP(B60,'Insumos e Serviços'!$A:$F,4,0)</f>
        <v>COMPRESSOR DE AR REBOCAVEL, VAZÃO 250 PCM, PRESSAO DE TRABALHO 102 PSI, MOTOR A DIESEL POTÊNCIA 81 CV - CHP DIURNO. AF_06/2015</v>
      </c>
      <c r="E60" s="145" t="str">
        <f ca="1">VLOOKUP(B60,'Insumos e Serviços'!$A:$F,5,0)</f>
        <v>CHP</v>
      </c>
      <c r="F60" s="146">
        <v>2</v>
      </c>
      <c r="G60" s="147">
        <f ca="1">VLOOKUP(B60,'Insumos e Serviços'!$A:$F,6,0)</f>
        <v>70.010000000000005</v>
      </c>
      <c r="H60" s="147">
        <f>TRUNC(F60*G60,2)</f>
        <v>140.02000000000001</v>
      </c>
    </row>
    <row r="61" spans="1:8">
      <c r="A61" s="19"/>
      <c r="B61" s="20"/>
      <c r="C61" s="19"/>
      <c r="D61" s="19"/>
      <c r="E61" s="20"/>
      <c r="F61" s="19"/>
      <c r="G61" s="19"/>
      <c r="H61" s="19"/>
    </row>
    <row r="62" spans="1:8" s="18" customFormat="1">
      <c r="A62" s="139" t="s">
        <v>475</v>
      </c>
      <c r="B62" s="140" t="str">
        <f ca="1">VLOOKUP(A62,'Orçamento Sintético'!$A:$H,2,0)</f>
        <v xml:space="preserve"> MPDFT0104 </v>
      </c>
      <c r="C62" s="140" t="str">
        <f ca="1">VLOOKUP(A62,'Orçamento Sintético'!$A:$H,3,0)</f>
        <v>Próprio</v>
      </c>
      <c r="D62" s="143" t="str">
        <f ca="1">VLOOKUP(A62,'Orçamento Sintético'!$A:$H,4,0)</f>
        <v>Copia da SEINFRA (C1049) - DEMOLIÇÃO DE CONCRETO SIMPLES</v>
      </c>
      <c r="E62" s="140" t="str">
        <f ca="1">VLOOKUP(A62,'Orçamento Sintético'!$A:$H,5,0)</f>
        <v>m³</v>
      </c>
      <c r="F62" s="141"/>
      <c r="G62" s="142"/>
      <c r="H62" s="142">
        <f>SUM(H63:H64)</f>
        <v>275.03999999999996</v>
      </c>
    </row>
    <row r="63" spans="1:8">
      <c r="A63" s="144" t="str">
        <f ca="1">VLOOKUP(B63,'Insumos e Serviços'!$A:$F,3,0)</f>
        <v>Composição</v>
      </c>
      <c r="B63" s="145" t="s">
        <v>981</v>
      </c>
      <c r="C63" s="145" t="str">
        <f ca="1">VLOOKUP(B63,'Insumos e Serviços'!$A:$F,2,0)</f>
        <v>SINAPI</v>
      </c>
      <c r="D63" s="148" t="str">
        <f ca="1">VLOOKUP(B63,'Insumos e Serviços'!$A:$F,4,0)</f>
        <v>SERVENTE COM ENCARGOS COMPLEMENTARES</v>
      </c>
      <c r="E63" s="145" t="str">
        <f ca="1">VLOOKUP(B63,'Insumos e Serviços'!$A:$F,5,0)</f>
        <v>H</v>
      </c>
      <c r="F63" s="146">
        <v>13</v>
      </c>
      <c r="G63" s="147">
        <f ca="1">VLOOKUP(B63,'Insumos e Serviços'!$A:$F,6,0)</f>
        <v>18.649999999999999</v>
      </c>
      <c r="H63" s="147">
        <f>TRUNC(F63*G63,2)</f>
        <v>242.45</v>
      </c>
    </row>
    <row r="64" spans="1:8">
      <c r="A64" s="144" t="str">
        <f ca="1">VLOOKUP(B64,'Insumos e Serviços'!$A:$F,3,0)</f>
        <v>Composição</v>
      </c>
      <c r="B64" s="145" t="s">
        <v>995</v>
      </c>
      <c r="C64" s="145" t="str">
        <f ca="1">VLOOKUP(B64,'Insumos e Serviços'!$A:$F,2,0)</f>
        <v>SINAPI</v>
      </c>
      <c r="D64" s="148" t="str">
        <f ca="1">VLOOKUP(B64,'Insumos e Serviços'!$A:$F,4,0)</f>
        <v>PEDREIRO COM ENCARGOS COMPLEMENTARES</v>
      </c>
      <c r="E64" s="145" t="str">
        <f ca="1">VLOOKUP(B64,'Insumos e Serviços'!$A:$F,5,0)</f>
        <v>H</v>
      </c>
      <c r="F64" s="146">
        <v>1.3</v>
      </c>
      <c r="G64" s="147">
        <f ca="1">VLOOKUP(B64,'Insumos e Serviços'!$A:$F,6,0)</f>
        <v>25.07</v>
      </c>
      <c r="H64" s="147">
        <f>TRUNC(F64*G64,2)</f>
        <v>32.590000000000003</v>
      </c>
    </row>
    <row r="65" spans="1:8">
      <c r="A65" s="19"/>
      <c r="B65" s="20"/>
      <c r="C65" s="19"/>
      <c r="D65" s="19"/>
      <c r="E65" s="20"/>
      <c r="F65" s="19"/>
      <c r="G65" s="19"/>
      <c r="H65" s="19"/>
    </row>
    <row r="66" spans="1:8">
      <c r="A66" s="94" t="s">
        <v>486</v>
      </c>
      <c r="B66" s="95"/>
      <c r="C66" s="95"/>
      <c r="D66" s="94" t="s">
        <v>487</v>
      </c>
      <c r="E66" s="95"/>
      <c r="F66" s="96"/>
      <c r="G66" s="94"/>
      <c r="H66" s="97"/>
    </row>
    <row r="67" spans="1:8" s="18" customFormat="1" ht="22.5">
      <c r="A67" s="139" t="s">
        <v>492</v>
      </c>
      <c r="B67" s="140" t="str">
        <f ca="1">VLOOKUP(A67,'Orçamento Sintético'!$A:$H,2,0)</f>
        <v xml:space="preserve"> MPDFT0494 </v>
      </c>
      <c r="C67" s="140" t="str">
        <f ca="1">VLOOKUP(A67,'Orçamento Sintético'!$A:$H,3,0)</f>
        <v>Próprio</v>
      </c>
      <c r="D67" s="143" t="str">
        <f ca="1">VLOOKUP(A67,'Orçamento Sintético'!$A:$H,4,0)</f>
        <v>Demolição de camada de proteção mecânica, impermeabilização e regularização de base</v>
      </c>
      <c r="E67" s="140" t="str">
        <f ca="1">VLOOKUP(A67,'Orçamento Sintético'!$A:$H,5,0)</f>
        <v>m²</v>
      </c>
      <c r="F67" s="141"/>
      <c r="G67" s="142"/>
      <c r="H67" s="142">
        <f>SUM(H68:H69)</f>
        <v>13.64</v>
      </c>
    </row>
    <row r="68" spans="1:8" ht="22.5">
      <c r="A68" s="144" t="str">
        <f ca="1">VLOOKUP(B68,'Insumos e Serviços'!$A:$F,3,0)</f>
        <v>Composição</v>
      </c>
      <c r="B68" s="145" t="s">
        <v>489</v>
      </c>
      <c r="C68" s="145" t="str">
        <f ca="1">VLOOKUP(B68,'Insumos e Serviços'!$A:$F,2,0)</f>
        <v>SINAPI</v>
      </c>
      <c r="D68" s="148" t="str">
        <f ca="1">VLOOKUP(B68,'Insumos e Serviços'!$A:$F,4,0)</f>
        <v>DEMOLIÇÃO DE REVESTIMENTO CERÂMICO, DE FORMA MECANIZADA COM MARTELETE, SEM REAPROVEITAMENTO. AF_12/2017</v>
      </c>
      <c r="E68" s="145" t="str">
        <f ca="1">VLOOKUP(B68,'Insumos e Serviços'!$A:$F,5,0)</f>
        <v>m²</v>
      </c>
      <c r="F68" s="146">
        <v>1</v>
      </c>
      <c r="G68" s="147">
        <f ca="1">VLOOKUP(B68,'Insumos e Serviços'!$A:$F,6,0)</f>
        <v>10.75</v>
      </c>
      <c r="H68" s="147">
        <f>TRUNC(F68*G68,2)</f>
        <v>10.75</v>
      </c>
    </row>
    <row r="69" spans="1:8" ht="22.5">
      <c r="A69" s="144" t="str">
        <f ca="1">VLOOKUP(B69,'Insumos e Serviços'!$A:$F,3,0)</f>
        <v>Composição</v>
      </c>
      <c r="B69" s="145" t="s">
        <v>491</v>
      </c>
      <c r="C69" s="145" t="str">
        <f ca="1">VLOOKUP(B69,'Insumos e Serviços'!$A:$F,2,0)</f>
        <v>SINAPI</v>
      </c>
      <c r="D69" s="148" t="str">
        <f ca="1">VLOOKUP(B69,'Insumos e Serviços'!$A:$F,4,0)</f>
        <v>DEMOLIÇÃO DE ARGAMASSAS, DE FORMA MANUAL, SEM REAPROVEITAMENTO. AF_12/2017</v>
      </c>
      <c r="E69" s="145" t="str">
        <f ca="1">VLOOKUP(B69,'Insumos e Serviços'!$A:$F,5,0)</f>
        <v>m²</v>
      </c>
      <c r="F69" s="146">
        <v>1</v>
      </c>
      <c r="G69" s="147">
        <f ca="1">VLOOKUP(B69,'Insumos e Serviços'!$A:$F,6,0)</f>
        <v>2.89</v>
      </c>
      <c r="H69" s="147">
        <f>TRUNC(F69*G69,2)</f>
        <v>2.89</v>
      </c>
    </row>
    <row r="70" spans="1:8">
      <c r="A70" s="19"/>
      <c r="B70" s="20"/>
      <c r="C70" s="19"/>
      <c r="D70" s="19"/>
      <c r="E70" s="20"/>
      <c r="F70" s="19"/>
      <c r="G70" s="19"/>
      <c r="H70" s="19"/>
    </row>
    <row r="71" spans="1:8">
      <c r="A71" s="94" t="s">
        <v>495</v>
      </c>
      <c r="B71" s="95"/>
      <c r="C71" s="95"/>
      <c r="D71" s="94" t="s">
        <v>496</v>
      </c>
      <c r="E71" s="95"/>
      <c r="F71" s="96"/>
      <c r="G71" s="94"/>
      <c r="H71" s="97"/>
    </row>
    <row r="72" spans="1:8" s="18" customFormat="1" ht="22.5">
      <c r="A72" s="139" t="s">
        <v>497</v>
      </c>
      <c r="B72" s="140" t="str">
        <f ca="1">VLOOKUP(A72,'Orçamento Sintético'!$A:$H,2,0)</f>
        <v xml:space="preserve"> MPDFT1543 </v>
      </c>
      <c r="C72" s="140" t="str">
        <f ca="1">VLOOKUP(A72,'Orçamento Sintético'!$A:$H,3,0)</f>
        <v>Próprio</v>
      </c>
      <c r="D72" s="143" t="str">
        <f ca="1">VLOOKUP(A72,'Orçamento Sintético'!$A:$H,4,0)</f>
        <v>Copia da SETOP (DEM-MFC-005) - REMOÇÃO DE MEIO-FIO PRÉ-MOLDADO DE CONCRETO INCLUSIVE CARGA</v>
      </c>
      <c r="E72" s="140" t="str">
        <f ca="1">VLOOKUP(A72,'Orçamento Sintético'!$A:$H,5,0)</f>
        <v>M</v>
      </c>
      <c r="F72" s="141"/>
      <c r="G72" s="142"/>
      <c r="H72" s="142">
        <f>SUM(H73:H74)</f>
        <v>10.57</v>
      </c>
    </row>
    <row r="73" spans="1:8">
      <c r="A73" s="144" t="str">
        <f ca="1">VLOOKUP(B73,'Insumos e Serviços'!$A:$F,3,0)</f>
        <v>Composição</v>
      </c>
      <c r="B73" s="145" t="s">
        <v>995</v>
      </c>
      <c r="C73" s="145" t="str">
        <f ca="1">VLOOKUP(B73,'Insumos e Serviços'!$A:$F,2,0)</f>
        <v>SINAPI</v>
      </c>
      <c r="D73" s="148" t="str">
        <f ca="1">VLOOKUP(B73,'Insumos e Serviços'!$A:$F,4,0)</f>
        <v>PEDREIRO COM ENCARGOS COMPLEMENTARES</v>
      </c>
      <c r="E73" s="145" t="str">
        <f ca="1">VLOOKUP(B73,'Insumos e Serviços'!$A:$F,5,0)</f>
        <v>H</v>
      </c>
      <c r="F73" s="146">
        <v>0.05</v>
      </c>
      <c r="G73" s="147">
        <f ca="1">VLOOKUP(B73,'Insumos e Serviços'!$A:$F,6,0)</f>
        <v>25.07</v>
      </c>
      <c r="H73" s="147">
        <f>TRUNC(F73*G73,2)</f>
        <v>1.25</v>
      </c>
    </row>
    <row r="74" spans="1:8">
      <c r="A74" s="144" t="str">
        <f ca="1">VLOOKUP(B74,'Insumos e Serviços'!$A:$F,3,0)</f>
        <v>Composição</v>
      </c>
      <c r="B74" s="145" t="s">
        <v>981</v>
      </c>
      <c r="C74" s="145" t="str">
        <f ca="1">VLOOKUP(B74,'Insumos e Serviços'!$A:$F,2,0)</f>
        <v>SINAPI</v>
      </c>
      <c r="D74" s="148" t="str">
        <f ca="1">VLOOKUP(B74,'Insumos e Serviços'!$A:$F,4,0)</f>
        <v>SERVENTE COM ENCARGOS COMPLEMENTARES</v>
      </c>
      <c r="E74" s="145" t="str">
        <f ca="1">VLOOKUP(B74,'Insumos e Serviços'!$A:$F,5,0)</f>
        <v>H</v>
      </c>
      <c r="F74" s="146">
        <v>0.5</v>
      </c>
      <c r="G74" s="147">
        <f ca="1">VLOOKUP(B74,'Insumos e Serviços'!$A:$F,6,0)</f>
        <v>18.649999999999999</v>
      </c>
      <c r="H74" s="147">
        <f>TRUNC(F74*G74,2)</f>
        <v>9.32</v>
      </c>
    </row>
    <row r="75" spans="1:8">
      <c r="A75" s="19"/>
      <c r="B75" s="20"/>
      <c r="C75" s="19"/>
      <c r="D75" s="19"/>
      <c r="E75" s="20"/>
      <c r="F75" s="19"/>
      <c r="G75" s="19"/>
      <c r="H75" s="19"/>
    </row>
    <row r="76" spans="1:8">
      <c r="A76" s="94" t="s">
        <v>500</v>
      </c>
      <c r="B76" s="95"/>
      <c r="C76" s="95"/>
      <c r="D76" s="94" t="s">
        <v>501</v>
      </c>
      <c r="E76" s="95"/>
      <c r="F76" s="96"/>
      <c r="G76" s="94"/>
      <c r="H76" s="97"/>
    </row>
    <row r="77" spans="1:8">
      <c r="A77" s="94" t="s">
        <v>502</v>
      </c>
      <c r="B77" s="95"/>
      <c r="C77" s="95"/>
      <c r="D77" s="94" t="s">
        <v>503</v>
      </c>
      <c r="E77" s="95"/>
      <c r="F77" s="96"/>
      <c r="G77" s="94"/>
      <c r="H77" s="97"/>
    </row>
    <row r="78" spans="1:8" s="18" customFormat="1" ht="22.5">
      <c r="A78" s="139" t="s">
        <v>506</v>
      </c>
      <c r="B78" s="140" t="str">
        <f ca="1">VLOOKUP(A78,'Orçamento Sintético'!$A:$H,2,0)</f>
        <v xml:space="preserve"> MPDFT0496 </v>
      </c>
      <c r="C78" s="140" t="str">
        <f ca="1">VLOOKUP(A78,'Orçamento Sintético'!$A:$H,3,0)</f>
        <v>Próprio</v>
      </c>
      <c r="D78" s="143" t="str">
        <f ca="1">VLOOKUP(A78,'Orçamento Sintético'!$A:$H,4,0)</f>
        <v>Remoção, com reaproveitamento, de letreiro da fachada, inclusive transporte e armazenamento</v>
      </c>
      <c r="E78" s="140" t="str">
        <f ca="1">VLOOKUP(A78,'Orçamento Sintético'!$A:$H,5,0)</f>
        <v>sv</v>
      </c>
      <c r="F78" s="141"/>
      <c r="G78" s="142"/>
      <c r="H78" s="142">
        <f>SUM(H79:H81)</f>
        <v>439.40999999999997</v>
      </c>
    </row>
    <row r="79" spans="1:8">
      <c r="A79" s="144" t="str">
        <f ca="1">VLOOKUP(B79,'Insumos e Serviços'!$A:$F,3,0)</f>
        <v>Composição</v>
      </c>
      <c r="B79" s="145" t="s">
        <v>996</v>
      </c>
      <c r="C79" s="145" t="str">
        <f ca="1">VLOOKUP(B79,'Insumos e Serviços'!$A:$F,2,0)</f>
        <v>SINAPI</v>
      </c>
      <c r="D79" s="148" t="str">
        <f ca="1">VLOOKUP(B79,'Insumos e Serviços'!$A:$F,4,0)</f>
        <v>SERRALHEIRO COM ENCARGOS COMPLEMENTARES</v>
      </c>
      <c r="E79" s="145" t="str">
        <f ca="1">VLOOKUP(B79,'Insumos e Serviços'!$A:$F,5,0)</f>
        <v>H</v>
      </c>
      <c r="F79" s="146">
        <v>6</v>
      </c>
      <c r="G79" s="147">
        <f ca="1">VLOOKUP(B79,'Insumos e Serviços'!$A:$F,6,0)</f>
        <v>24.93</v>
      </c>
      <c r="H79" s="147">
        <f>TRUNC(F79*G79,2)</f>
        <v>149.58000000000001</v>
      </c>
    </row>
    <row r="80" spans="1:8">
      <c r="A80" s="144" t="str">
        <f ca="1">VLOOKUP(B80,'Insumos e Serviços'!$A:$F,3,0)</f>
        <v>Composição</v>
      </c>
      <c r="B80" s="145" t="s">
        <v>997</v>
      </c>
      <c r="C80" s="145" t="str">
        <f ca="1">VLOOKUP(B80,'Insumos e Serviços'!$A:$F,2,0)</f>
        <v>SINAPI</v>
      </c>
      <c r="D80" s="148" t="str">
        <f ca="1">VLOOKUP(B80,'Insumos e Serviços'!$A:$F,4,0)</f>
        <v>AUXILIAR DE SERRALHEIRO COM ENCARGOS COMPLEMENTARES</v>
      </c>
      <c r="E80" s="145" t="str">
        <f ca="1">VLOOKUP(B80,'Insumos e Serviços'!$A:$F,5,0)</f>
        <v>H</v>
      </c>
      <c r="F80" s="146">
        <v>10</v>
      </c>
      <c r="G80" s="147">
        <f ca="1">VLOOKUP(B80,'Insumos e Serviços'!$A:$F,6,0)</f>
        <v>19.82</v>
      </c>
      <c r="H80" s="147">
        <f>TRUNC(F80*G80,2)</f>
        <v>198.2</v>
      </c>
    </row>
    <row r="81" spans="1:8">
      <c r="A81" s="144" t="str">
        <f ca="1">VLOOKUP(B81,'Insumos e Serviços'!$A:$F,3,0)</f>
        <v>Insumo</v>
      </c>
      <c r="B81" s="145" t="s">
        <v>989</v>
      </c>
      <c r="C81" s="145" t="str">
        <f ca="1">VLOOKUP(B81,'Insumos e Serviços'!$A:$F,2,0)</f>
        <v>SINAPI</v>
      </c>
      <c r="D81" s="148" t="str">
        <f ca="1">VLOOKUP(B81,'Insumos e Serviços'!$A:$F,4,0)</f>
        <v>LONA PLASTICA PESADA PRETA, E = 150 MICRA</v>
      </c>
      <c r="E81" s="145" t="str">
        <f ca="1">VLOOKUP(B81,'Insumos e Serviços'!$A:$F,5,0)</f>
        <v>m²</v>
      </c>
      <c r="F81" s="146">
        <v>49.8</v>
      </c>
      <c r="G81" s="147">
        <f ca="1">VLOOKUP(B81,'Insumos e Serviços'!$A:$F,6,0)</f>
        <v>1.84</v>
      </c>
      <c r="H81" s="147">
        <f>TRUNC(F81*G81,2)</f>
        <v>91.63</v>
      </c>
    </row>
    <row r="82" spans="1:8">
      <c r="A82" s="19"/>
      <c r="B82" s="20"/>
      <c r="C82" s="19"/>
      <c r="D82" s="19"/>
      <c r="E82" s="20"/>
      <c r="F82" s="19"/>
      <c r="G82" s="19"/>
      <c r="H82" s="19"/>
    </row>
    <row r="83" spans="1:8" s="18" customFormat="1">
      <c r="A83" s="139" t="s">
        <v>509</v>
      </c>
      <c r="B83" s="140" t="str">
        <f ca="1">VLOOKUP(A83,'Orçamento Sintético'!$A:$H,2,0)</f>
        <v xml:space="preserve"> MPDFT1500 </v>
      </c>
      <c r="C83" s="140" t="str">
        <f ca="1">VLOOKUP(A83,'Orçamento Sintético'!$A:$H,3,0)</f>
        <v>Próprio</v>
      </c>
      <c r="D83" s="143" t="str">
        <f ca="1">VLOOKUP(A83,'Orçamento Sintético'!$A:$H,4,0)</f>
        <v>Remoção de brise metálico</v>
      </c>
      <c r="E83" s="140" t="str">
        <f ca="1">VLOOKUP(A83,'Orçamento Sintético'!$A:$H,5,0)</f>
        <v>m²</v>
      </c>
      <c r="F83" s="141"/>
      <c r="G83" s="142"/>
      <c r="H83" s="142">
        <f>SUM(H84:H85)</f>
        <v>8.92</v>
      </c>
    </row>
    <row r="84" spans="1:8">
      <c r="A84" s="144" t="str">
        <f ca="1">VLOOKUP(B84,'Insumos e Serviços'!$A:$F,3,0)</f>
        <v>Composição</v>
      </c>
      <c r="B84" s="145" t="s">
        <v>996</v>
      </c>
      <c r="C84" s="145" t="str">
        <f ca="1">VLOOKUP(B84,'Insumos e Serviços'!$A:$F,2,0)</f>
        <v>SINAPI</v>
      </c>
      <c r="D84" s="148" t="str">
        <f ca="1">VLOOKUP(B84,'Insumos e Serviços'!$A:$F,4,0)</f>
        <v>SERRALHEIRO COM ENCARGOS COMPLEMENTARES</v>
      </c>
      <c r="E84" s="145" t="str">
        <f ca="1">VLOOKUP(B84,'Insumos e Serviços'!$A:$F,5,0)</f>
        <v>H</v>
      </c>
      <c r="F84" s="146">
        <v>0.2</v>
      </c>
      <c r="G84" s="147">
        <f ca="1">VLOOKUP(B84,'Insumos e Serviços'!$A:$F,6,0)</f>
        <v>24.93</v>
      </c>
      <c r="H84" s="147">
        <f>TRUNC(F84*G84,2)</f>
        <v>4.9800000000000004</v>
      </c>
    </row>
    <row r="85" spans="1:8">
      <c r="A85" s="144" t="str">
        <f ca="1">VLOOKUP(B85,'Insumos e Serviços'!$A:$F,3,0)</f>
        <v>Composição</v>
      </c>
      <c r="B85" s="145" t="s">
        <v>998</v>
      </c>
      <c r="C85" s="145" t="str">
        <f ca="1">VLOOKUP(B85,'Insumos e Serviços'!$A:$F,2,0)</f>
        <v>SINAPI</v>
      </c>
      <c r="D85" s="148" t="str">
        <f ca="1">VLOOKUP(B85,'Insumos e Serviços'!$A:$F,4,0)</f>
        <v>AJUDANTE ESPECIALIZADO COM ENCARGOS COMPLEMENTARES</v>
      </c>
      <c r="E85" s="145" t="str">
        <f ca="1">VLOOKUP(B85,'Insumos e Serviços'!$A:$F,5,0)</f>
        <v>H</v>
      </c>
      <c r="F85" s="146">
        <v>0.2</v>
      </c>
      <c r="G85" s="147">
        <f ca="1">VLOOKUP(B85,'Insumos e Serviços'!$A:$F,6,0)</f>
        <v>19.7</v>
      </c>
      <c r="H85" s="147">
        <f>TRUNC(F85*G85,2)</f>
        <v>3.94</v>
      </c>
    </row>
    <row r="86" spans="1:8">
      <c r="A86" s="19"/>
      <c r="B86" s="20"/>
      <c r="C86" s="19"/>
      <c r="D86" s="19"/>
      <c r="E86" s="20"/>
      <c r="F86" s="19"/>
      <c r="G86" s="19"/>
      <c r="H86" s="19"/>
    </row>
    <row r="87" spans="1:8" s="18" customFormat="1" ht="22.5">
      <c r="A87" s="139" t="s">
        <v>512</v>
      </c>
      <c r="B87" s="140" t="str">
        <f ca="1">VLOOKUP(A87,'Orçamento Sintético'!$A:$H,2,0)</f>
        <v xml:space="preserve"> MPDFT1601 </v>
      </c>
      <c r="C87" s="140" t="str">
        <f ca="1">VLOOKUP(A87,'Orçamento Sintético'!$A:$H,3,0)</f>
        <v>Próprio</v>
      </c>
      <c r="D87" s="143" t="str">
        <f ca="1">VLOOKUP(A87,'Orçamento Sintético'!$A:$H,4,0)</f>
        <v>Copia da SINAPI (97650) - REMOÇÃO DE TRAMA DE MADEIRA PARA COBERTURA, DE FORMA MANUAL, COM REAPROVEITAMENTO.</v>
      </c>
      <c r="E87" s="140" t="str">
        <f ca="1">VLOOKUP(A87,'Orçamento Sintético'!$A:$H,5,0)</f>
        <v>m²</v>
      </c>
      <c r="F87" s="141"/>
      <c r="G87" s="142"/>
      <c r="H87" s="142">
        <f>SUM(H88:H89)</f>
        <v>7.79</v>
      </c>
    </row>
    <row r="88" spans="1:8">
      <c r="A88" s="144" t="str">
        <f ca="1">VLOOKUP(B88,'Insumos e Serviços'!$A:$F,3,0)</f>
        <v>Composição</v>
      </c>
      <c r="B88" s="145" t="s">
        <v>981</v>
      </c>
      <c r="C88" s="145" t="str">
        <f ca="1">VLOOKUP(B88,'Insumos e Serviços'!$A:$F,2,0)</f>
        <v>SINAPI</v>
      </c>
      <c r="D88" s="148" t="str">
        <f ca="1">VLOOKUP(B88,'Insumos e Serviços'!$A:$F,4,0)</f>
        <v>SERVENTE COM ENCARGOS COMPLEMENTARES</v>
      </c>
      <c r="E88" s="145" t="str">
        <f ca="1">VLOOKUP(B88,'Insumos e Serviços'!$A:$F,5,0)</f>
        <v>H</v>
      </c>
      <c r="F88" s="146">
        <v>0.25030000000000002</v>
      </c>
      <c r="G88" s="147">
        <f ca="1">VLOOKUP(B88,'Insumos e Serviços'!$A:$F,6,0)</f>
        <v>18.649999999999999</v>
      </c>
      <c r="H88" s="147">
        <f>TRUNC(F88*G88,2)</f>
        <v>4.66</v>
      </c>
    </row>
    <row r="89" spans="1:8">
      <c r="A89" s="144" t="str">
        <f ca="1">VLOOKUP(B89,'Insumos e Serviços'!$A:$F,3,0)</f>
        <v>Composição</v>
      </c>
      <c r="B89" s="145" t="s">
        <v>999</v>
      </c>
      <c r="C89" s="145" t="str">
        <f ca="1">VLOOKUP(B89,'Insumos e Serviços'!$A:$F,2,0)</f>
        <v>SINAPI</v>
      </c>
      <c r="D89" s="148" t="str">
        <f ca="1">VLOOKUP(B89,'Insumos e Serviços'!$A:$F,4,0)</f>
        <v>TELHADISTA COM ENCARGOS COMPLEMENTARES</v>
      </c>
      <c r="E89" s="145" t="str">
        <f ca="1">VLOOKUP(B89,'Insumos e Serviços'!$A:$F,5,0)</f>
        <v>H</v>
      </c>
      <c r="F89" s="146">
        <v>0.12740000000000001</v>
      </c>
      <c r="G89" s="147">
        <f ca="1">VLOOKUP(B89,'Insumos e Serviços'!$A:$F,6,0)</f>
        <v>24.58</v>
      </c>
      <c r="H89" s="147">
        <f>TRUNC(F89*G89,2)</f>
        <v>3.13</v>
      </c>
    </row>
    <row r="90" spans="1:8">
      <c r="A90" s="19"/>
      <c r="B90" s="20"/>
      <c r="C90" s="19"/>
      <c r="D90" s="19"/>
      <c r="E90" s="20"/>
      <c r="F90" s="19"/>
      <c r="G90" s="19"/>
      <c r="H90" s="19"/>
    </row>
    <row r="91" spans="1:8" s="18" customFormat="1" ht="22.5">
      <c r="A91" s="139" t="s">
        <v>515</v>
      </c>
      <c r="B91" s="140" t="str">
        <f ca="1">VLOOKUP(A91,'Orçamento Sintético'!$A:$H,2,0)</f>
        <v xml:space="preserve"> MPDFT0495 </v>
      </c>
      <c r="C91" s="140" t="str">
        <f ca="1">VLOOKUP(A91,'Orçamento Sintético'!$A:$H,3,0)</f>
        <v>Próprio</v>
      </c>
      <c r="D91" s="143" t="str">
        <f ca="1">VLOOKUP(A91,'Orçamento Sintético'!$A:$H,4,0)</f>
        <v>Cópia SINAPI 97647 - Remoção de telhas, de cobertura, de forma manual, com reaproveitamento</v>
      </c>
      <c r="E91" s="140" t="str">
        <f ca="1">VLOOKUP(A91,'Orçamento Sintético'!$A:$H,5,0)</f>
        <v>m²</v>
      </c>
      <c r="F91" s="141"/>
      <c r="G91" s="142"/>
      <c r="H91" s="142">
        <f>SUM(H92)</f>
        <v>3.62</v>
      </c>
    </row>
    <row r="92" spans="1:8" ht="22.5">
      <c r="A92" s="144" t="str">
        <f ca="1">VLOOKUP(B92,'Insumos e Serviços'!$A:$F,3,0)</f>
        <v>Composição</v>
      </c>
      <c r="B92" s="145" t="s">
        <v>1000</v>
      </c>
      <c r="C92" s="145" t="str">
        <f ca="1">VLOOKUP(B92,'Insumos e Serviços'!$A:$F,2,0)</f>
        <v>SINAPI</v>
      </c>
      <c r="D92" s="148" t="str">
        <f ca="1">VLOOKUP(B92,'Insumos e Serviços'!$A:$F,4,0)</f>
        <v>REMOÇÃO DE TELHAS, DE FIBROCIMENTO, METÁLICA E CERÂMICA, DE FORMA MANUAL, SEM REAPROVEITAMENTO. AF_12/2017</v>
      </c>
      <c r="E92" s="145" t="str">
        <f ca="1">VLOOKUP(B92,'Insumos e Serviços'!$A:$F,5,0)</f>
        <v>m²</v>
      </c>
      <c r="F92" s="146">
        <v>1.2</v>
      </c>
      <c r="G92" s="147">
        <f ca="1">VLOOKUP(B92,'Insumos e Serviços'!$A:$F,6,0)</f>
        <v>3.02</v>
      </c>
      <c r="H92" s="147">
        <f>TRUNC(F92*G92,2)</f>
        <v>3.62</v>
      </c>
    </row>
    <row r="93" spans="1:8">
      <c r="A93" s="19"/>
      <c r="B93" s="20"/>
      <c r="C93" s="19"/>
      <c r="D93" s="19"/>
      <c r="E93" s="20"/>
      <c r="F93" s="19"/>
      <c r="G93" s="19"/>
      <c r="H93" s="19"/>
    </row>
    <row r="94" spans="1:8" s="18" customFormat="1">
      <c r="A94" s="139" t="s">
        <v>518</v>
      </c>
      <c r="B94" s="140" t="str">
        <f ca="1">VLOOKUP(A94,'Orçamento Sintético'!$A:$H,2,0)</f>
        <v xml:space="preserve"> MPDFT1599 </v>
      </c>
      <c r="C94" s="140" t="str">
        <f ca="1">VLOOKUP(A94,'Orçamento Sintético'!$A:$H,3,0)</f>
        <v>Próprio</v>
      </c>
      <c r="D94" s="143" t="str">
        <f ca="1">VLOOKUP(A94,'Orçamento Sintético'!$A:$H,4,0)</f>
        <v>Copia da ORSE (9860) - Remoção de esquadria de ferro</v>
      </c>
      <c r="E94" s="140" t="str">
        <f ca="1">VLOOKUP(A94,'Orçamento Sintético'!$A:$H,5,0)</f>
        <v>m²</v>
      </c>
      <c r="F94" s="141"/>
      <c r="G94" s="142"/>
      <c r="H94" s="142">
        <f>SUM(H95:H96)</f>
        <v>47.45</v>
      </c>
    </row>
    <row r="95" spans="1:8">
      <c r="A95" s="144" t="str">
        <f ca="1">VLOOKUP(B95,'Insumos e Serviços'!$A:$F,3,0)</f>
        <v>Composição</v>
      </c>
      <c r="B95" s="145" t="s">
        <v>995</v>
      </c>
      <c r="C95" s="145" t="str">
        <f ca="1">VLOOKUP(B95,'Insumos e Serviços'!$A:$F,2,0)</f>
        <v>SINAPI</v>
      </c>
      <c r="D95" s="148" t="str">
        <f ca="1">VLOOKUP(B95,'Insumos e Serviços'!$A:$F,4,0)</f>
        <v>PEDREIRO COM ENCARGOS COMPLEMENTARES</v>
      </c>
      <c r="E95" s="145" t="str">
        <f ca="1">VLOOKUP(B95,'Insumos e Serviços'!$A:$F,5,0)</f>
        <v>H</v>
      </c>
      <c r="F95" s="146">
        <v>1</v>
      </c>
      <c r="G95" s="147">
        <f ca="1">VLOOKUP(B95,'Insumos e Serviços'!$A:$F,6,0)</f>
        <v>25.07</v>
      </c>
      <c r="H95" s="147">
        <f>TRUNC(F95*G95,2)</f>
        <v>25.07</v>
      </c>
    </row>
    <row r="96" spans="1:8">
      <c r="A96" s="144" t="str">
        <f ca="1">VLOOKUP(B96,'Insumos e Serviços'!$A:$F,3,0)</f>
        <v>Composição</v>
      </c>
      <c r="B96" s="145" t="s">
        <v>981</v>
      </c>
      <c r="C96" s="145" t="str">
        <f ca="1">VLOOKUP(B96,'Insumos e Serviços'!$A:$F,2,0)</f>
        <v>SINAPI</v>
      </c>
      <c r="D96" s="148" t="str">
        <f ca="1">VLOOKUP(B96,'Insumos e Serviços'!$A:$F,4,0)</f>
        <v>SERVENTE COM ENCARGOS COMPLEMENTARES</v>
      </c>
      <c r="E96" s="145" t="str">
        <f ca="1">VLOOKUP(B96,'Insumos e Serviços'!$A:$F,5,0)</f>
        <v>H</v>
      </c>
      <c r="F96" s="146">
        <v>1.2</v>
      </c>
      <c r="G96" s="147">
        <f ca="1">VLOOKUP(B96,'Insumos e Serviços'!$A:$F,6,0)</f>
        <v>18.649999999999999</v>
      </c>
      <c r="H96" s="147">
        <f>TRUNC(F96*G96,2)</f>
        <v>22.38</v>
      </c>
    </row>
    <row r="97" spans="1:8">
      <c r="A97" s="19"/>
      <c r="B97" s="20"/>
      <c r="C97" s="19"/>
      <c r="D97" s="19"/>
      <c r="E97" s="20"/>
      <c r="F97" s="19"/>
      <c r="G97" s="19"/>
      <c r="H97" s="19"/>
    </row>
    <row r="98" spans="1:8" s="18" customFormat="1" ht="22.5">
      <c r="A98" s="139" t="s">
        <v>521</v>
      </c>
      <c r="B98" s="140" t="str">
        <f ca="1">VLOOKUP(A98,'Orçamento Sintético'!$A:$H,2,0)</f>
        <v xml:space="preserve"> MPDFT0583 </v>
      </c>
      <c r="C98" s="140" t="str">
        <f ca="1">VLOOKUP(A98,'Orçamento Sintético'!$A:$H,3,0)</f>
        <v>Próprio</v>
      </c>
      <c r="D98" s="143" t="str">
        <f ca="1">VLOOKUP(A98,'Orçamento Sintético'!$A:$H,4,0)</f>
        <v>Copia da SBC (022412) - Remoção de pintura textura em paredes internas e externas</v>
      </c>
      <c r="E98" s="140" t="str">
        <f ca="1">VLOOKUP(A98,'Orçamento Sintético'!$A:$H,5,0)</f>
        <v>m²</v>
      </c>
      <c r="F98" s="141"/>
      <c r="G98" s="142"/>
      <c r="H98" s="142">
        <f>SUM(H99)</f>
        <v>5.96</v>
      </c>
    </row>
    <row r="99" spans="1:8">
      <c r="A99" s="144" t="str">
        <f ca="1">VLOOKUP(B99,'Insumos e Serviços'!$A:$F,3,0)</f>
        <v>Composição</v>
      </c>
      <c r="B99" s="145" t="s">
        <v>981</v>
      </c>
      <c r="C99" s="145" t="str">
        <f ca="1">VLOOKUP(B99,'Insumos e Serviços'!$A:$F,2,0)</f>
        <v>SINAPI</v>
      </c>
      <c r="D99" s="148" t="str">
        <f ca="1">VLOOKUP(B99,'Insumos e Serviços'!$A:$F,4,0)</f>
        <v>SERVENTE COM ENCARGOS COMPLEMENTARES</v>
      </c>
      <c r="E99" s="145" t="str">
        <f ca="1">VLOOKUP(B99,'Insumos e Serviços'!$A:$F,5,0)</f>
        <v>H</v>
      </c>
      <c r="F99" s="146">
        <v>0.32</v>
      </c>
      <c r="G99" s="147">
        <f ca="1">VLOOKUP(B99,'Insumos e Serviços'!$A:$F,6,0)</f>
        <v>18.649999999999999</v>
      </c>
      <c r="H99" s="147">
        <f>TRUNC(F99*G99,2)</f>
        <v>5.96</v>
      </c>
    </row>
    <row r="100" spans="1:8">
      <c r="A100" s="19"/>
      <c r="B100" s="20"/>
      <c r="C100" s="19"/>
      <c r="D100" s="19"/>
      <c r="E100" s="20"/>
      <c r="F100" s="19"/>
      <c r="G100" s="19"/>
      <c r="H100" s="19"/>
    </row>
    <row r="101" spans="1:8" s="18" customFormat="1">
      <c r="A101" s="139" t="s">
        <v>524</v>
      </c>
      <c r="B101" s="140" t="str">
        <f ca="1">VLOOKUP(A101,'Orçamento Sintético'!$A:$H,2,0)</f>
        <v xml:space="preserve"> MPDFT0108 </v>
      </c>
      <c r="C101" s="140" t="str">
        <f ca="1">VLOOKUP(A101,'Orçamento Sintético'!$A:$H,3,0)</f>
        <v>Próprio</v>
      </c>
      <c r="D101" s="143" t="str">
        <f ca="1">VLOOKUP(A101,'Orçamento Sintético'!$A:$H,4,0)</f>
        <v>Copia da SINAPI (102192) - Remoção de vidro Laminado ou temperado</v>
      </c>
      <c r="E101" s="140" t="str">
        <f ca="1">VLOOKUP(A101,'Orçamento Sintético'!$A:$H,5,0)</f>
        <v>m²</v>
      </c>
      <c r="F101" s="141"/>
      <c r="G101" s="142"/>
      <c r="H101" s="142">
        <f>SUM(H102:H103)</f>
        <v>14.350000000000001</v>
      </c>
    </row>
    <row r="102" spans="1:8">
      <c r="A102" s="144" t="str">
        <f ca="1">VLOOKUP(B102,'Insumos e Serviços'!$A:$F,3,0)</f>
        <v>Composição</v>
      </c>
      <c r="B102" s="145" t="s">
        <v>981</v>
      </c>
      <c r="C102" s="145" t="str">
        <f ca="1">VLOOKUP(B102,'Insumos e Serviços'!$A:$F,2,0)</f>
        <v>SINAPI</v>
      </c>
      <c r="D102" s="148" t="str">
        <f ca="1">VLOOKUP(B102,'Insumos e Serviços'!$A:$F,4,0)</f>
        <v>SERVENTE COM ENCARGOS COMPLEMENTARES</v>
      </c>
      <c r="E102" s="145" t="str">
        <f ca="1">VLOOKUP(B102,'Insumos e Serviços'!$A:$F,5,0)</f>
        <v>H</v>
      </c>
      <c r="F102" s="146">
        <v>0.33800000000000002</v>
      </c>
      <c r="G102" s="147">
        <f ca="1">VLOOKUP(B102,'Insumos e Serviços'!$A:$F,6,0)</f>
        <v>18.649999999999999</v>
      </c>
      <c r="H102" s="147">
        <f>TRUNC(F102*G102,2)</f>
        <v>6.3</v>
      </c>
    </row>
    <row r="103" spans="1:8">
      <c r="A103" s="144" t="str">
        <f ca="1">VLOOKUP(B103,'Insumos e Serviços'!$A:$F,3,0)</f>
        <v>Composição</v>
      </c>
      <c r="B103" s="145" t="s">
        <v>1001</v>
      </c>
      <c r="C103" s="145" t="str">
        <f ca="1">VLOOKUP(B103,'Insumos e Serviços'!$A:$F,2,0)</f>
        <v>SINAPI</v>
      </c>
      <c r="D103" s="148" t="str">
        <f ca="1">VLOOKUP(B103,'Insumos e Serviços'!$A:$F,4,0)</f>
        <v>VIDRACEIRO COM ENCARGOS COMPLEMENTARES</v>
      </c>
      <c r="E103" s="145" t="str">
        <f ca="1">VLOOKUP(B103,'Insumos e Serviços'!$A:$F,5,0)</f>
        <v>H</v>
      </c>
      <c r="F103" s="146">
        <v>0.34799999999999998</v>
      </c>
      <c r="G103" s="147">
        <f ca="1">VLOOKUP(B103,'Insumos e Serviços'!$A:$F,6,0)</f>
        <v>23.15</v>
      </c>
      <c r="H103" s="147">
        <f>TRUNC(F103*G103,2)</f>
        <v>8.0500000000000007</v>
      </c>
    </row>
    <row r="104" spans="1:8">
      <c r="A104" s="19"/>
      <c r="B104" s="20"/>
      <c r="C104" s="19"/>
      <c r="D104" s="19"/>
      <c r="E104" s="20"/>
      <c r="F104" s="19"/>
      <c r="G104" s="19"/>
      <c r="H104" s="19"/>
    </row>
    <row r="105" spans="1:8" s="18" customFormat="1">
      <c r="A105" s="139" t="s">
        <v>527</v>
      </c>
      <c r="B105" s="140" t="str">
        <f ca="1">VLOOKUP(A105,'Orçamento Sintético'!$A:$H,2,0)</f>
        <v xml:space="preserve"> MPDFT0613 </v>
      </c>
      <c r="C105" s="140" t="str">
        <f ca="1">VLOOKUP(A105,'Orçamento Sintético'!$A:$H,3,0)</f>
        <v>Próprio</v>
      </c>
      <c r="D105" s="143" t="str">
        <f ca="1">VLOOKUP(A105,'Orçamento Sintético'!$A:$H,4,0)</f>
        <v>Baseado na Sinapi (97645) - Remoção de tampa / tampão metálico</v>
      </c>
      <c r="E105" s="140" t="str">
        <f ca="1">VLOOKUP(A105,'Orçamento Sintético'!$A:$H,5,0)</f>
        <v>m²</v>
      </c>
      <c r="F105" s="141"/>
      <c r="G105" s="142"/>
      <c r="H105" s="142">
        <f>SUM(H106:H107)</f>
        <v>22.47</v>
      </c>
    </row>
    <row r="106" spans="1:8">
      <c r="A106" s="144" t="str">
        <f ca="1">VLOOKUP(B106,'Insumos e Serviços'!$A:$F,3,0)</f>
        <v>Composição</v>
      </c>
      <c r="B106" s="145" t="s">
        <v>995</v>
      </c>
      <c r="C106" s="145" t="str">
        <f ca="1">VLOOKUP(B106,'Insumos e Serviços'!$A:$F,2,0)</f>
        <v>SINAPI</v>
      </c>
      <c r="D106" s="148" t="str">
        <f ca="1">VLOOKUP(B106,'Insumos e Serviços'!$A:$F,4,0)</f>
        <v>PEDREIRO COM ENCARGOS COMPLEMENTARES</v>
      </c>
      <c r="E106" s="145" t="str">
        <f ca="1">VLOOKUP(B106,'Insumos e Serviços'!$A:$F,5,0)</f>
        <v>H</v>
      </c>
      <c r="F106" s="146">
        <v>0.36430000000000001</v>
      </c>
      <c r="G106" s="147">
        <f ca="1">VLOOKUP(B106,'Insumos e Serviços'!$A:$F,6,0)</f>
        <v>25.07</v>
      </c>
      <c r="H106" s="147">
        <f>TRUNC(F106*G106,2)</f>
        <v>9.1300000000000008</v>
      </c>
    </row>
    <row r="107" spans="1:8">
      <c r="A107" s="144" t="str">
        <f ca="1">VLOOKUP(B107,'Insumos e Serviços'!$A:$F,3,0)</f>
        <v>Composição</v>
      </c>
      <c r="B107" s="145" t="s">
        <v>981</v>
      </c>
      <c r="C107" s="145" t="str">
        <f ca="1">VLOOKUP(B107,'Insumos e Serviços'!$A:$F,2,0)</f>
        <v>SINAPI</v>
      </c>
      <c r="D107" s="148" t="str">
        <f ca="1">VLOOKUP(B107,'Insumos e Serviços'!$A:$F,4,0)</f>
        <v>SERVENTE COM ENCARGOS COMPLEMENTARES</v>
      </c>
      <c r="E107" s="145" t="str">
        <f ca="1">VLOOKUP(B107,'Insumos e Serviços'!$A:$F,5,0)</f>
        <v>H</v>
      </c>
      <c r="F107" s="146">
        <v>0.71560000000000001</v>
      </c>
      <c r="G107" s="147">
        <f ca="1">VLOOKUP(B107,'Insumos e Serviços'!$A:$F,6,0)</f>
        <v>18.649999999999999</v>
      </c>
      <c r="H107" s="147">
        <f>TRUNC(F107*G107,2)</f>
        <v>13.34</v>
      </c>
    </row>
    <row r="108" spans="1:8">
      <c r="A108" s="19"/>
      <c r="B108" s="20"/>
      <c r="C108" s="19"/>
      <c r="D108" s="19"/>
      <c r="E108" s="20"/>
      <c r="F108" s="19"/>
      <c r="G108" s="19"/>
      <c r="H108" s="19"/>
    </row>
    <row r="109" spans="1:8" s="18" customFormat="1" ht="22.5">
      <c r="A109" s="139" t="s">
        <v>530</v>
      </c>
      <c r="B109" s="140" t="str">
        <f ca="1">VLOOKUP(A109,'Orçamento Sintético'!$A:$H,2,0)</f>
        <v xml:space="preserve"> MPDFT0601 </v>
      </c>
      <c r="C109" s="140" t="str">
        <f ca="1">VLOOKUP(A109,'Orçamento Sintético'!$A:$H,3,0)</f>
        <v>Próprio</v>
      </c>
      <c r="D109" s="143" t="str">
        <f ca="1">VLOOKUP(A109,'Orçamento Sintético'!$A:$H,4,0)</f>
        <v>Copia da CPOS (04.09.080) - Retirada de batente, corrimão ou peças lineares metálicas, fixados</v>
      </c>
      <c r="E109" s="140" t="str">
        <f ca="1">VLOOKUP(A109,'Orçamento Sintético'!$A:$H,5,0)</f>
        <v>m</v>
      </c>
      <c r="F109" s="141"/>
      <c r="G109" s="142"/>
      <c r="H109" s="142">
        <f>SUM(H110)</f>
        <v>7.52</v>
      </c>
    </row>
    <row r="110" spans="1:8">
      <c r="A110" s="144" t="str">
        <f ca="1">VLOOKUP(B110,'Insumos e Serviços'!$A:$F,3,0)</f>
        <v>Composição</v>
      </c>
      <c r="B110" s="145" t="s">
        <v>995</v>
      </c>
      <c r="C110" s="145" t="str">
        <f ca="1">VLOOKUP(B110,'Insumos e Serviços'!$A:$F,2,0)</f>
        <v>SINAPI</v>
      </c>
      <c r="D110" s="148" t="str">
        <f ca="1">VLOOKUP(B110,'Insumos e Serviços'!$A:$F,4,0)</f>
        <v>PEDREIRO COM ENCARGOS COMPLEMENTARES</v>
      </c>
      <c r="E110" s="145" t="str">
        <f ca="1">VLOOKUP(B110,'Insumos e Serviços'!$A:$F,5,0)</f>
        <v>H</v>
      </c>
      <c r="F110" s="146">
        <v>0.3</v>
      </c>
      <c r="G110" s="147">
        <f ca="1">VLOOKUP(B110,'Insumos e Serviços'!$A:$F,6,0)</f>
        <v>25.07</v>
      </c>
      <c r="H110" s="147">
        <f>TRUNC(F110*G110,2)</f>
        <v>7.52</v>
      </c>
    </row>
    <row r="111" spans="1:8">
      <c r="A111" s="19"/>
      <c r="B111" s="20"/>
      <c r="C111" s="19"/>
      <c r="D111" s="19"/>
      <c r="E111" s="20"/>
      <c r="F111" s="19"/>
      <c r="G111" s="19"/>
      <c r="H111" s="19"/>
    </row>
    <row r="112" spans="1:8" s="18" customFormat="1" ht="22.5">
      <c r="A112" s="139" t="s">
        <v>534</v>
      </c>
      <c r="B112" s="140" t="str">
        <f ca="1">VLOOKUP(A112,'Orçamento Sintético'!$A:$H,2,0)</f>
        <v xml:space="preserve"> MPDFT0935 </v>
      </c>
      <c r="C112" s="140" t="str">
        <f ca="1">VLOOKUP(A112,'Orçamento Sintético'!$A:$H,3,0)</f>
        <v>Próprio</v>
      </c>
      <c r="D112" s="143" t="str">
        <f ca="1">VLOOKUP(A112,'Orçamento Sintético'!$A:$H,4,0)</f>
        <v>Copia da ORSE (7725) - Remoção de pintura látex (raspagem e/ou lixamento e/ou escovação)</v>
      </c>
      <c r="E112" s="140" t="str">
        <f ca="1">VLOOKUP(A112,'Orçamento Sintético'!$A:$H,5,0)</f>
        <v>m²</v>
      </c>
      <c r="F112" s="141"/>
      <c r="G112" s="142"/>
      <c r="H112" s="142">
        <f>SUM(H113)</f>
        <v>7.46</v>
      </c>
    </row>
    <row r="113" spans="1:8">
      <c r="A113" s="144" t="str">
        <f ca="1">VLOOKUP(B113,'Insumos e Serviços'!$A:$F,3,0)</f>
        <v>Composição</v>
      </c>
      <c r="B113" s="145" t="s">
        <v>981</v>
      </c>
      <c r="C113" s="145" t="str">
        <f ca="1">VLOOKUP(B113,'Insumos e Serviços'!$A:$F,2,0)</f>
        <v>SINAPI</v>
      </c>
      <c r="D113" s="148" t="str">
        <f ca="1">VLOOKUP(B113,'Insumos e Serviços'!$A:$F,4,0)</f>
        <v>SERVENTE COM ENCARGOS COMPLEMENTARES</v>
      </c>
      <c r="E113" s="145" t="str">
        <f ca="1">VLOOKUP(B113,'Insumos e Serviços'!$A:$F,5,0)</f>
        <v>H</v>
      </c>
      <c r="F113" s="146">
        <v>0.4</v>
      </c>
      <c r="G113" s="147">
        <f ca="1">VLOOKUP(B113,'Insumos e Serviços'!$A:$F,6,0)</f>
        <v>18.649999999999999</v>
      </c>
      <c r="H113" s="147">
        <f>TRUNC(F113*G113,2)</f>
        <v>7.46</v>
      </c>
    </row>
    <row r="114" spans="1:8">
      <c r="A114" s="19"/>
      <c r="B114" s="20"/>
      <c r="C114" s="19"/>
      <c r="D114" s="19"/>
      <c r="E114" s="20"/>
      <c r="F114" s="19"/>
      <c r="G114" s="19"/>
      <c r="H114" s="19"/>
    </row>
    <row r="115" spans="1:8" s="18" customFormat="1">
      <c r="A115" s="139" t="s">
        <v>537</v>
      </c>
      <c r="B115" s="140" t="str">
        <f ca="1">VLOOKUP(A115,'Orçamento Sintético'!$A:$H,2,0)</f>
        <v xml:space="preserve"> MPDFT1590 </v>
      </c>
      <c r="C115" s="140" t="str">
        <f ca="1">VLOOKUP(A115,'Orçamento Sintético'!$A:$H,3,0)</f>
        <v>Próprio</v>
      </c>
      <c r="D115" s="143" t="str">
        <f ca="1">VLOOKUP(A115,'Orçamento Sintético'!$A:$H,4,0)</f>
        <v>Copia da CPOS (04.09.100) - Retirada de Gradil e portão de ferro</v>
      </c>
      <c r="E115" s="140" t="str">
        <f ca="1">VLOOKUP(A115,'Orçamento Sintético'!$A:$H,5,0)</f>
        <v>m²</v>
      </c>
      <c r="F115" s="141"/>
      <c r="G115" s="142"/>
      <c r="H115" s="142">
        <f>SUM(H116:H117)</f>
        <v>30.59</v>
      </c>
    </row>
    <row r="116" spans="1:8">
      <c r="A116" s="144" t="str">
        <f ca="1">VLOOKUP(B116,'Insumos e Serviços'!$A:$F,3,0)</f>
        <v>Composição</v>
      </c>
      <c r="B116" s="145" t="s">
        <v>995</v>
      </c>
      <c r="C116" s="145" t="str">
        <f ca="1">VLOOKUP(B116,'Insumos e Serviços'!$A:$F,2,0)</f>
        <v>SINAPI</v>
      </c>
      <c r="D116" s="148" t="str">
        <f ca="1">VLOOKUP(B116,'Insumos e Serviços'!$A:$F,4,0)</f>
        <v>PEDREIRO COM ENCARGOS COMPLEMENTARES</v>
      </c>
      <c r="E116" s="145" t="str">
        <f ca="1">VLOOKUP(B116,'Insumos e Serviços'!$A:$F,5,0)</f>
        <v>H</v>
      </c>
      <c r="F116" s="146">
        <v>0.7</v>
      </c>
      <c r="G116" s="147">
        <f ca="1">VLOOKUP(B116,'Insumos e Serviços'!$A:$F,6,0)</f>
        <v>25.07</v>
      </c>
      <c r="H116" s="147">
        <f>TRUNC(F116*G116,2)</f>
        <v>17.54</v>
      </c>
    </row>
    <row r="117" spans="1:8">
      <c r="A117" s="144" t="str">
        <f ca="1">VLOOKUP(B117,'Insumos e Serviços'!$A:$F,3,0)</f>
        <v>Composição</v>
      </c>
      <c r="B117" s="145" t="s">
        <v>981</v>
      </c>
      <c r="C117" s="145" t="str">
        <f ca="1">VLOOKUP(B117,'Insumos e Serviços'!$A:$F,2,0)</f>
        <v>SINAPI</v>
      </c>
      <c r="D117" s="148" t="str">
        <f ca="1">VLOOKUP(B117,'Insumos e Serviços'!$A:$F,4,0)</f>
        <v>SERVENTE COM ENCARGOS COMPLEMENTARES</v>
      </c>
      <c r="E117" s="145" t="str">
        <f ca="1">VLOOKUP(B117,'Insumos e Serviços'!$A:$F,5,0)</f>
        <v>H</v>
      </c>
      <c r="F117" s="146">
        <v>0.7</v>
      </c>
      <c r="G117" s="147">
        <f ca="1">VLOOKUP(B117,'Insumos e Serviços'!$A:$F,6,0)</f>
        <v>18.649999999999999</v>
      </c>
      <c r="H117" s="147">
        <f>TRUNC(F117*G117,2)</f>
        <v>13.05</v>
      </c>
    </row>
    <row r="118" spans="1:8">
      <c r="A118" s="19"/>
      <c r="B118" s="20"/>
      <c r="C118" s="19"/>
      <c r="D118" s="19"/>
      <c r="E118" s="20"/>
      <c r="F118" s="19"/>
      <c r="G118" s="19"/>
      <c r="H118" s="19"/>
    </row>
    <row r="119" spans="1:8" s="18" customFormat="1" ht="22.5">
      <c r="A119" s="139" t="s">
        <v>540</v>
      </c>
      <c r="B119" s="140" t="str">
        <f ca="1">VLOOKUP(A119,'Orçamento Sintético'!$A:$H,2,0)</f>
        <v xml:space="preserve"> MPDFT1519 </v>
      </c>
      <c r="C119" s="140" t="str">
        <f ca="1">VLOOKUP(A119,'Orçamento Sintético'!$A:$H,3,0)</f>
        <v>Próprio</v>
      </c>
      <c r="D119" s="143" t="str">
        <f ca="1">VLOOKUP(A119,'Orçamento Sintético'!$A:$H,4,0)</f>
        <v>Copia da SINAPI (102192) - REMOÇÃO DE VIDRO TEMPERADO FIXADO EM PERFIL U, COM REAPROVEITAMENTO</v>
      </c>
      <c r="E119" s="140" t="str">
        <f ca="1">VLOOKUP(A119,'Orçamento Sintético'!$A:$H,5,0)</f>
        <v>m²</v>
      </c>
      <c r="F119" s="141"/>
      <c r="G119" s="142"/>
      <c r="H119" s="142">
        <f>SUM(H120:H122)</f>
        <v>29.22</v>
      </c>
    </row>
    <row r="120" spans="1:8">
      <c r="A120" s="144" t="str">
        <f ca="1">VLOOKUP(B120,'Insumos e Serviços'!$A:$F,3,0)</f>
        <v>Composição</v>
      </c>
      <c r="B120" s="145" t="s">
        <v>981</v>
      </c>
      <c r="C120" s="145" t="str">
        <f ca="1">VLOOKUP(B120,'Insumos e Serviços'!$A:$F,2,0)</f>
        <v>SINAPI</v>
      </c>
      <c r="D120" s="148" t="str">
        <f ca="1">VLOOKUP(B120,'Insumos e Serviços'!$A:$F,4,0)</f>
        <v>SERVENTE COM ENCARGOS COMPLEMENTARES</v>
      </c>
      <c r="E120" s="145" t="str">
        <f ca="1">VLOOKUP(B120,'Insumos e Serviços'!$A:$F,5,0)</f>
        <v>H</v>
      </c>
      <c r="F120" s="146">
        <v>0.33800000000000002</v>
      </c>
      <c r="G120" s="147">
        <f ca="1">VLOOKUP(B120,'Insumos e Serviços'!$A:$F,6,0)</f>
        <v>18.649999999999999</v>
      </c>
      <c r="H120" s="147">
        <f>TRUNC(F120*G120,2)</f>
        <v>6.3</v>
      </c>
    </row>
    <row r="121" spans="1:8">
      <c r="A121" s="144" t="str">
        <f ca="1">VLOOKUP(B121,'Insumos e Serviços'!$A:$F,3,0)</f>
        <v>Composição</v>
      </c>
      <c r="B121" s="145" t="s">
        <v>1001</v>
      </c>
      <c r="C121" s="145" t="str">
        <f ca="1">VLOOKUP(B121,'Insumos e Serviços'!$A:$F,2,0)</f>
        <v>SINAPI</v>
      </c>
      <c r="D121" s="148" t="str">
        <f ca="1">VLOOKUP(B121,'Insumos e Serviços'!$A:$F,4,0)</f>
        <v>VIDRACEIRO COM ENCARGOS COMPLEMENTARES</v>
      </c>
      <c r="E121" s="145" t="str">
        <f ca="1">VLOOKUP(B121,'Insumos e Serviços'!$A:$F,5,0)</f>
        <v>H</v>
      </c>
      <c r="F121" s="146">
        <v>0.34799999999999998</v>
      </c>
      <c r="G121" s="147">
        <f ca="1">VLOOKUP(B121,'Insumos e Serviços'!$A:$F,6,0)</f>
        <v>23.15</v>
      </c>
      <c r="H121" s="147">
        <f>TRUNC(F121*G121,2)</f>
        <v>8.0500000000000007</v>
      </c>
    </row>
    <row r="122" spans="1:8">
      <c r="A122" s="144" t="str">
        <f ca="1">VLOOKUP(B122,'Insumos e Serviços'!$A:$F,3,0)</f>
        <v>Insumo</v>
      </c>
      <c r="B122" s="145" t="s">
        <v>1002</v>
      </c>
      <c r="C122" s="145" t="str">
        <f ca="1">VLOOKUP(B122,'Insumos e Serviços'!$A:$F,2,0)</f>
        <v>Próprio</v>
      </c>
      <c r="D122" s="148" t="str">
        <f ca="1">VLOOKUP(B122,'Insumos e Serviços'!$A:$F,4,0)</f>
        <v>Manta de papel kraft com plástico bolha alta resistência</v>
      </c>
      <c r="E122" s="145" t="str">
        <f ca="1">VLOOKUP(B122,'Insumos e Serviços'!$A:$F,5,0)</f>
        <v>m²</v>
      </c>
      <c r="F122" s="146">
        <v>2.5</v>
      </c>
      <c r="G122" s="147">
        <f ca="1">VLOOKUP(B122,'Insumos e Serviços'!$A:$F,6,0)</f>
        <v>5.95</v>
      </c>
      <c r="H122" s="147">
        <f>TRUNC(F122*G122,2)</f>
        <v>14.87</v>
      </c>
    </row>
    <row r="123" spans="1:8">
      <c r="A123" s="19"/>
      <c r="B123" s="20"/>
      <c r="C123" s="19"/>
      <c r="D123" s="19"/>
      <c r="E123" s="20"/>
      <c r="F123" s="19"/>
      <c r="G123" s="19"/>
      <c r="H123" s="19"/>
    </row>
    <row r="124" spans="1:8" s="18" customFormat="1">
      <c r="A124" s="139" t="s">
        <v>543</v>
      </c>
      <c r="B124" s="140" t="str">
        <f ca="1">VLOOKUP(A124,'Orçamento Sintético'!$A:$H,2,0)</f>
        <v xml:space="preserve"> MPDFT1596 </v>
      </c>
      <c r="C124" s="140" t="str">
        <f ca="1">VLOOKUP(A124,'Orçamento Sintético'!$A:$H,3,0)</f>
        <v>Próprio</v>
      </c>
      <c r="D124" s="143" t="str">
        <f ca="1">VLOOKUP(A124,'Orçamento Sintético'!$A:$H,4,0)</f>
        <v>Copia da SBC (023112) - Retirada de cantoneira e pingadeira</v>
      </c>
      <c r="E124" s="140" t="str">
        <f ca="1">VLOOKUP(A124,'Orçamento Sintético'!$A:$H,5,0)</f>
        <v>M</v>
      </c>
      <c r="F124" s="141"/>
      <c r="G124" s="142"/>
      <c r="H124" s="142">
        <f>SUM(H125:H126)</f>
        <v>10.93</v>
      </c>
    </row>
    <row r="125" spans="1:8">
      <c r="A125" s="144" t="str">
        <f ca="1">VLOOKUP(B125,'Insumos e Serviços'!$A:$F,3,0)</f>
        <v>Composição</v>
      </c>
      <c r="B125" s="145" t="s">
        <v>981</v>
      </c>
      <c r="C125" s="145" t="str">
        <f ca="1">VLOOKUP(B125,'Insumos e Serviços'!$A:$F,2,0)</f>
        <v>SINAPI</v>
      </c>
      <c r="D125" s="148" t="str">
        <f ca="1">VLOOKUP(B125,'Insumos e Serviços'!$A:$F,4,0)</f>
        <v>SERVENTE COM ENCARGOS COMPLEMENTARES</v>
      </c>
      <c r="E125" s="145" t="str">
        <f ca="1">VLOOKUP(B125,'Insumos e Serviços'!$A:$F,5,0)</f>
        <v>H</v>
      </c>
      <c r="F125" s="146">
        <v>0.439</v>
      </c>
      <c r="G125" s="147">
        <f ca="1">VLOOKUP(B125,'Insumos e Serviços'!$A:$F,6,0)</f>
        <v>18.649999999999999</v>
      </c>
      <c r="H125" s="147">
        <f>TRUNC(F125*G125,2)</f>
        <v>8.18</v>
      </c>
    </row>
    <row r="126" spans="1:8">
      <c r="A126" s="144" t="str">
        <f ca="1">VLOOKUP(B126,'Insumos e Serviços'!$A:$F,3,0)</f>
        <v>Composição</v>
      </c>
      <c r="B126" s="145" t="s">
        <v>995</v>
      </c>
      <c r="C126" s="145" t="str">
        <f ca="1">VLOOKUP(B126,'Insumos e Serviços'!$A:$F,2,0)</f>
        <v>SINAPI</v>
      </c>
      <c r="D126" s="148" t="str">
        <f ca="1">VLOOKUP(B126,'Insumos e Serviços'!$A:$F,4,0)</f>
        <v>PEDREIRO COM ENCARGOS COMPLEMENTARES</v>
      </c>
      <c r="E126" s="145" t="str">
        <f ca="1">VLOOKUP(B126,'Insumos e Serviços'!$A:$F,5,0)</f>
        <v>H</v>
      </c>
      <c r="F126" s="146">
        <v>0.11</v>
      </c>
      <c r="G126" s="147">
        <f ca="1">VLOOKUP(B126,'Insumos e Serviços'!$A:$F,6,0)</f>
        <v>25.07</v>
      </c>
      <c r="H126" s="147">
        <f>TRUNC(F126*G126,2)</f>
        <v>2.75</v>
      </c>
    </row>
    <row r="127" spans="1:8">
      <c r="A127" s="19"/>
      <c r="B127" s="20"/>
      <c r="C127" s="19"/>
      <c r="D127" s="19"/>
      <c r="E127" s="20"/>
      <c r="F127" s="19"/>
      <c r="G127" s="19"/>
      <c r="H127" s="19"/>
    </row>
    <row r="128" spans="1:8" s="18" customFormat="1" ht="22.5">
      <c r="A128" s="139" t="s">
        <v>550</v>
      </c>
      <c r="B128" s="140" t="str">
        <f ca="1">VLOOKUP(A128,'Orçamento Sintético'!$A:$H,2,0)</f>
        <v xml:space="preserve"> MPDFT0497 </v>
      </c>
      <c r="C128" s="140" t="str">
        <f ca="1">VLOOKUP(A128,'Orçamento Sintético'!$A:$H,3,0)</f>
        <v>Próprio</v>
      </c>
      <c r="D128" s="143" t="str">
        <f ca="1">VLOOKUP(A128,'Orçamento Sintético'!$A:$H,4,0)</f>
        <v>Remoção, com reaproveitamento, do sistema de proteção contra descargas atmosféricas</v>
      </c>
      <c r="E128" s="140" t="str">
        <f ca="1">VLOOKUP(A128,'Orçamento Sintético'!$A:$H,5,0)</f>
        <v>sv</v>
      </c>
      <c r="F128" s="141"/>
      <c r="G128" s="142"/>
      <c r="H128" s="142">
        <f>SUM(H129:H130)</f>
        <v>1755</v>
      </c>
    </row>
    <row r="129" spans="1:8">
      <c r="A129" s="144" t="str">
        <f ca="1">VLOOKUP(B129,'Insumos e Serviços'!$A:$F,3,0)</f>
        <v>Composição</v>
      </c>
      <c r="B129" s="145" t="s">
        <v>1003</v>
      </c>
      <c r="C129" s="145" t="str">
        <f ca="1">VLOOKUP(B129,'Insumos e Serviços'!$A:$F,2,0)</f>
        <v>SINAPI</v>
      </c>
      <c r="D129" s="148" t="str">
        <f ca="1">VLOOKUP(B129,'Insumos e Serviços'!$A:$F,4,0)</f>
        <v>ELETRICISTA COM ENCARGOS COMPLEMENTARES</v>
      </c>
      <c r="E129" s="145" t="str">
        <f ca="1">VLOOKUP(B129,'Insumos e Serviços'!$A:$F,5,0)</f>
        <v>H</v>
      </c>
      <c r="F129" s="146">
        <v>27</v>
      </c>
      <c r="G129" s="147">
        <f ca="1">VLOOKUP(B129,'Insumos e Serviços'!$A:$F,6,0)</f>
        <v>25.32</v>
      </c>
      <c r="H129" s="147">
        <f>TRUNC(F129*G129,2)</f>
        <v>683.64</v>
      </c>
    </row>
    <row r="130" spans="1:8">
      <c r="A130" s="144" t="str">
        <f ca="1">VLOOKUP(B130,'Insumos e Serviços'!$A:$F,3,0)</f>
        <v>Composição</v>
      </c>
      <c r="B130" s="145" t="s">
        <v>1004</v>
      </c>
      <c r="C130" s="145" t="str">
        <f ca="1">VLOOKUP(B130,'Insumos e Serviços'!$A:$F,2,0)</f>
        <v>SINAPI</v>
      </c>
      <c r="D130" s="148" t="str">
        <f ca="1">VLOOKUP(B130,'Insumos e Serviços'!$A:$F,4,0)</f>
        <v>AUXILIAR DE ELETRICISTA COM ENCARGOS COMPLEMENTARES</v>
      </c>
      <c r="E130" s="145" t="str">
        <f ca="1">VLOOKUP(B130,'Insumos e Serviços'!$A:$F,5,0)</f>
        <v>H</v>
      </c>
      <c r="F130" s="146">
        <v>54</v>
      </c>
      <c r="G130" s="147">
        <f ca="1">VLOOKUP(B130,'Insumos e Serviços'!$A:$F,6,0)</f>
        <v>19.84</v>
      </c>
      <c r="H130" s="147">
        <f>TRUNC(F130*G130,2)</f>
        <v>1071.3599999999999</v>
      </c>
    </row>
    <row r="131" spans="1:8">
      <c r="A131" s="19"/>
      <c r="B131" s="20"/>
      <c r="C131" s="19"/>
      <c r="D131" s="19"/>
      <c r="E131" s="20"/>
      <c r="F131" s="19"/>
      <c r="G131" s="19"/>
      <c r="H131" s="19"/>
    </row>
    <row r="132" spans="1:8" s="18" customFormat="1" ht="22.5">
      <c r="A132" s="139" t="s">
        <v>553</v>
      </c>
      <c r="B132" s="140" t="str">
        <f ca="1">VLOOKUP(A132,'Orçamento Sintético'!$A:$H,2,0)</f>
        <v xml:space="preserve"> MPDFT0109 </v>
      </c>
      <c r="C132" s="140" t="str">
        <f ca="1">VLOOKUP(A132,'Orçamento Sintético'!$A:$H,3,0)</f>
        <v>Próprio</v>
      </c>
      <c r="D132" s="143" t="str">
        <f ca="1">VLOOKUP(A132,'Orçamento Sintético'!$A:$H,4,0)</f>
        <v>Copia da CPOS (04.30.060) - Remoção de tubulação hidráulica em geral, incluindo conexões, caixas e ralos</v>
      </c>
      <c r="E132" s="140" t="str">
        <f ca="1">VLOOKUP(A132,'Orçamento Sintético'!$A:$H,5,0)</f>
        <v>m</v>
      </c>
      <c r="F132" s="141"/>
      <c r="G132" s="142"/>
      <c r="H132" s="142">
        <f>SUM(H133)</f>
        <v>7.46</v>
      </c>
    </row>
    <row r="133" spans="1:8">
      <c r="A133" s="144" t="str">
        <f ca="1">VLOOKUP(B133,'Insumos e Serviços'!$A:$F,3,0)</f>
        <v>Composição</v>
      </c>
      <c r="B133" s="145" t="s">
        <v>981</v>
      </c>
      <c r="C133" s="145" t="str">
        <f ca="1">VLOOKUP(B133,'Insumos e Serviços'!$A:$F,2,0)</f>
        <v>SINAPI</v>
      </c>
      <c r="D133" s="148" t="str">
        <f ca="1">VLOOKUP(B133,'Insumos e Serviços'!$A:$F,4,0)</f>
        <v>SERVENTE COM ENCARGOS COMPLEMENTARES</v>
      </c>
      <c r="E133" s="145" t="str">
        <f ca="1">VLOOKUP(B133,'Insumos e Serviços'!$A:$F,5,0)</f>
        <v>H</v>
      </c>
      <c r="F133" s="146">
        <v>0.4</v>
      </c>
      <c r="G133" s="147">
        <f ca="1">VLOOKUP(B133,'Insumos e Serviços'!$A:$F,6,0)</f>
        <v>18.649999999999999</v>
      </c>
      <c r="H133" s="147">
        <f>TRUNC(F133*G133,2)</f>
        <v>7.46</v>
      </c>
    </row>
    <row r="134" spans="1:8">
      <c r="A134" s="19"/>
      <c r="B134" s="20"/>
      <c r="C134" s="19"/>
      <c r="D134" s="19"/>
      <c r="E134" s="20"/>
      <c r="F134" s="19"/>
      <c r="G134" s="19"/>
      <c r="H134" s="19"/>
    </row>
    <row r="135" spans="1:8" ht="22.5">
      <c r="A135" s="94" t="s">
        <v>556</v>
      </c>
      <c r="B135" s="95"/>
      <c r="C135" s="95"/>
      <c r="D135" s="94" t="s">
        <v>557</v>
      </c>
      <c r="E135" s="95"/>
      <c r="F135" s="96"/>
      <c r="G135" s="94"/>
      <c r="H135" s="97"/>
    </row>
    <row r="136" spans="1:8" s="18" customFormat="1">
      <c r="A136" s="139" t="s">
        <v>558</v>
      </c>
      <c r="B136" s="140" t="str">
        <f ca="1">VLOOKUP(A136,'Orçamento Sintético'!$A:$H,2,0)</f>
        <v xml:space="preserve"> MPDFT0509 </v>
      </c>
      <c r="C136" s="140" t="str">
        <f ca="1">VLOOKUP(A136,'Orçamento Sintético'!$A:$H,3,0)</f>
        <v>Próprio</v>
      </c>
      <c r="D136" s="143" t="str">
        <f ca="1">VLOOKUP(A136,'Orçamento Sintético'!$A:$H,4,0)</f>
        <v>Transporte de material – bota-fora, D.M.T = 60,0 km - carga manual</v>
      </c>
      <c r="E136" s="140" t="str">
        <f ca="1">VLOOKUP(A136,'Orçamento Sintético'!$A:$H,5,0)</f>
        <v>m³</v>
      </c>
      <c r="F136" s="141"/>
      <c r="G136" s="142"/>
      <c r="H136" s="142">
        <f>SUM(H137:H139)</f>
        <v>123.18</v>
      </c>
    </row>
    <row r="137" spans="1:8" ht="33.75">
      <c r="A137" s="144" t="str">
        <f ca="1">VLOOKUP(B137,'Insumos e Serviços'!$A:$F,3,0)</f>
        <v>Composição</v>
      </c>
      <c r="B137" s="145" t="s">
        <v>1005</v>
      </c>
      <c r="C137" s="145" t="str">
        <f ca="1">VLOOKUP(B137,'Insumos e Serviços'!$A:$F,2,0)</f>
        <v>SINAPI</v>
      </c>
      <c r="D137" s="148" t="str">
        <f ca="1">VLOOKUP(B137,'Insumos e Serviços'!$A:$F,4,0)</f>
        <v>TRANSPORTE COM CAMINHÃO BASCULANTE DE 6 M³, EM VIA URBANA PAVIMENTADA, ADICIONAL PARA DMT EXCEDENTE A 30 KM (UNIDADE: M3XKM). AF_07/2020</v>
      </c>
      <c r="E137" s="145" t="str">
        <f ca="1">VLOOKUP(B137,'Insumos e Serviços'!$A:$F,5,0)</f>
        <v>M3XKM</v>
      </c>
      <c r="F137" s="146">
        <v>30</v>
      </c>
      <c r="G137" s="147">
        <f ca="1">VLOOKUP(B137,'Insumos e Serviços'!$A:$F,6,0)</f>
        <v>0.96</v>
      </c>
      <c r="H137" s="147">
        <f>TRUNC(F137*G137,2)</f>
        <v>28.8</v>
      </c>
    </row>
    <row r="138" spans="1:8">
      <c r="A138" s="144" t="str">
        <f ca="1">VLOOKUP(B138,'Insumos e Serviços'!$A:$F,3,0)</f>
        <v>Composição</v>
      </c>
      <c r="B138" s="145" t="s">
        <v>981</v>
      </c>
      <c r="C138" s="145" t="str">
        <f ca="1">VLOOKUP(B138,'Insumos e Serviços'!$A:$F,2,0)</f>
        <v>SINAPI</v>
      </c>
      <c r="D138" s="148" t="str">
        <f ca="1">VLOOKUP(B138,'Insumos e Serviços'!$A:$F,4,0)</f>
        <v>SERVENTE COM ENCARGOS COMPLEMENTARES</v>
      </c>
      <c r="E138" s="145" t="str">
        <f ca="1">VLOOKUP(B138,'Insumos e Serviços'!$A:$F,5,0)</f>
        <v>H</v>
      </c>
      <c r="F138" s="146">
        <v>1.2</v>
      </c>
      <c r="G138" s="147">
        <f ca="1">VLOOKUP(B138,'Insumos e Serviços'!$A:$F,6,0)</f>
        <v>18.649999999999999</v>
      </c>
      <c r="H138" s="147">
        <f>TRUNC(F138*G138,2)</f>
        <v>22.38</v>
      </c>
    </row>
    <row r="139" spans="1:8" ht="22.5">
      <c r="A139" s="144" t="str">
        <f ca="1">VLOOKUP(B139,'Insumos e Serviços'!$A:$F,3,0)</f>
        <v>Composição</v>
      </c>
      <c r="B139" s="145" t="s">
        <v>1006</v>
      </c>
      <c r="C139" s="145" t="str">
        <f ca="1">VLOOKUP(B139,'Insumos e Serviços'!$A:$F,2,0)</f>
        <v>SINAPI</v>
      </c>
      <c r="D139" s="148" t="str">
        <f ca="1">VLOOKUP(B139,'Insumos e Serviços'!$A:$F,4,0)</f>
        <v>TRANSPORTE COM CAMINHÃO BASCULANTE DE 6 M³, EM VIA URBANA PAVIMENTADA, DMT ATÉ 30 KM (UNIDADE: M3XKM). AF_07/2020</v>
      </c>
      <c r="E139" s="145" t="str">
        <f ca="1">VLOOKUP(B139,'Insumos e Serviços'!$A:$F,5,0)</f>
        <v>M3XKM</v>
      </c>
      <c r="F139" s="146">
        <v>30</v>
      </c>
      <c r="G139" s="147">
        <f ca="1">VLOOKUP(B139,'Insumos e Serviços'!$A:$F,6,0)</f>
        <v>2.4</v>
      </c>
      <c r="H139" s="147">
        <f>TRUNC(F139*G139,2)</f>
        <v>72</v>
      </c>
    </row>
    <row r="140" spans="1:8">
      <c r="A140" s="19"/>
      <c r="B140" s="20"/>
      <c r="C140" s="19"/>
      <c r="D140" s="19"/>
      <c r="E140" s="20"/>
      <c r="F140" s="19"/>
      <c r="G140" s="19"/>
      <c r="H140" s="19"/>
    </row>
    <row r="141" spans="1:8" s="18" customFormat="1">
      <c r="A141" s="139" t="s">
        <v>565</v>
      </c>
      <c r="B141" s="140" t="str">
        <f ca="1">VLOOKUP(A141,'Orçamento Sintético'!$A:$H,2,0)</f>
        <v xml:space="preserve"> MPDFT0943 </v>
      </c>
      <c r="C141" s="140" t="str">
        <f ca="1">VLOOKUP(A141,'Orçamento Sintético'!$A:$H,3,0)</f>
        <v>Próprio</v>
      </c>
      <c r="D141" s="143" t="str">
        <f ca="1">VLOOKUP(A141,'Orçamento Sintético'!$A:$H,4,0)</f>
        <v>Baseado em SIURB (010211) - Carga manual e remoção de terra ou entulho</v>
      </c>
      <c r="E141" s="140" t="str">
        <f ca="1">VLOOKUP(A141,'Orçamento Sintético'!$A:$H,5,0)</f>
        <v>m³</v>
      </c>
      <c r="F141" s="141"/>
      <c r="G141" s="142"/>
      <c r="H141" s="142">
        <f>SUM(H142)</f>
        <v>22.38</v>
      </c>
    </row>
    <row r="142" spans="1:8" ht="12" thickBot="1">
      <c r="A142" s="144" t="str">
        <f ca="1">VLOOKUP(B142,'Insumos e Serviços'!$A:$F,3,0)</f>
        <v>Composição</v>
      </c>
      <c r="B142" s="145" t="s">
        <v>981</v>
      </c>
      <c r="C142" s="145" t="str">
        <f ca="1">VLOOKUP(B142,'Insumos e Serviços'!$A:$F,2,0)</f>
        <v>SINAPI</v>
      </c>
      <c r="D142" s="148" t="str">
        <f ca="1">VLOOKUP(B142,'Insumos e Serviços'!$A:$F,4,0)</f>
        <v>SERVENTE COM ENCARGOS COMPLEMENTARES</v>
      </c>
      <c r="E142" s="145" t="str">
        <f ca="1">VLOOKUP(B142,'Insumos e Serviços'!$A:$F,5,0)</f>
        <v>H</v>
      </c>
      <c r="F142" s="146">
        <v>1.2</v>
      </c>
      <c r="G142" s="147">
        <f ca="1">VLOOKUP(B142,'Insumos e Serviços'!$A:$F,6,0)</f>
        <v>18.649999999999999</v>
      </c>
      <c r="H142" s="147">
        <f>TRUNC(F142*G142,2)</f>
        <v>22.38</v>
      </c>
    </row>
    <row r="143" spans="1:8" ht="12" thickTop="1">
      <c r="A143" s="19"/>
      <c r="B143" s="20"/>
      <c r="C143" s="19"/>
      <c r="D143" s="19"/>
      <c r="E143" s="20"/>
      <c r="F143" s="19"/>
      <c r="G143" s="19"/>
      <c r="H143" s="19"/>
    </row>
    <row r="144" spans="1:8" s="16" customFormat="1">
      <c r="A144" s="90" t="s">
        <v>388</v>
      </c>
      <c r="B144" s="91"/>
      <c r="C144" s="91"/>
      <c r="D144" s="90" t="s">
        <v>389</v>
      </c>
      <c r="E144" s="91"/>
      <c r="F144" s="92"/>
      <c r="G144" s="90"/>
      <c r="H144" s="93"/>
    </row>
    <row r="145" spans="1:8" s="17" customFormat="1">
      <c r="A145" s="94" t="s">
        <v>578</v>
      </c>
      <c r="B145" s="95"/>
      <c r="C145" s="95"/>
      <c r="D145" s="94" t="s">
        <v>579</v>
      </c>
      <c r="E145" s="95"/>
      <c r="F145" s="96"/>
      <c r="G145" s="94"/>
      <c r="H145" s="97"/>
    </row>
    <row r="146" spans="1:8">
      <c r="A146" s="94" t="s">
        <v>596</v>
      </c>
      <c r="B146" s="95"/>
      <c r="C146" s="95"/>
      <c r="D146" s="94" t="s">
        <v>597</v>
      </c>
      <c r="E146" s="95"/>
      <c r="F146" s="96"/>
      <c r="G146" s="94"/>
      <c r="H146" s="97"/>
    </row>
    <row r="147" spans="1:8" s="18" customFormat="1" ht="56.25">
      <c r="A147" s="139" t="s">
        <v>598</v>
      </c>
      <c r="B147" s="140" t="str">
        <f ca="1">VLOOKUP(A147,'Orçamento Sintético'!$A:$H,2,0)</f>
        <v xml:space="preserve"> MPDFT0597 </v>
      </c>
      <c r="C147" s="140" t="str">
        <f ca="1">VLOOKUP(A147,'Orçamento Sintético'!$A:$H,3,0)</f>
        <v>Próprio</v>
      </c>
      <c r="D147" s="143" t="str">
        <f ca="1">VLOOKUP(A147,'Orçamento Sintético'!$A:$H,4,0)</f>
        <v>Fechamento em sistema misto de steel frame não estrutural, inclusive tratamento de juntas, espessura final de aproximadamente  de 12 cm. Internamente com chapa de gesso acartonado e=12,5mm; externamente com placa cimentícia e=12,5 mm; membrana hidrófuga; e massa basecoat.</v>
      </c>
      <c r="E147" s="140" t="str">
        <f ca="1">VLOOKUP(A147,'Orçamento Sintético'!$A:$H,5,0)</f>
        <v>m²</v>
      </c>
      <c r="F147" s="141"/>
      <c r="G147" s="142"/>
      <c r="H147" s="142">
        <f>SUM(H148)</f>
        <v>760.53</v>
      </c>
    </row>
    <row r="148" spans="1:8" ht="45">
      <c r="A148" s="144" t="str">
        <f ca="1">VLOOKUP(B148,'Insumos e Serviços'!$A:$F,3,0)</f>
        <v>Insumo</v>
      </c>
      <c r="B148" s="145" t="s">
        <v>1007</v>
      </c>
      <c r="C148" s="145" t="str">
        <f ca="1">VLOOKUP(B148,'Insumos e Serviços'!$A:$F,2,0)</f>
        <v>Próprio</v>
      </c>
      <c r="D148" s="148" t="str">
        <f ca="1">VLOOKUP(B148,'Insumos e Serviços'!$A:$F,4,0)</f>
        <v>Fechamento em sistema misto de steel frame não estrutural, inclusive tratamento de juntas, espessura final de aproximadamente de 12 cm. Internamente com chapa de gesso acartonado e=12,5mm; externamente com placa cimentícia e=12,5 mm; membrana hidrófuga; e massa basecoat</v>
      </c>
      <c r="E148" s="145" t="str">
        <f ca="1">VLOOKUP(B148,'Insumos e Serviços'!$A:$F,5,0)</f>
        <v>m²</v>
      </c>
      <c r="F148" s="146">
        <v>1</v>
      </c>
      <c r="G148" s="147">
        <f ca="1">VLOOKUP(B148,'Insumos e Serviços'!$A:$F,6,0)</f>
        <v>760.53</v>
      </c>
      <c r="H148" s="147">
        <f>TRUNC(F148*G148,2)</f>
        <v>760.53</v>
      </c>
    </row>
    <row r="149" spans="1:8">
      <c r="A149" s="19"/>
      <c r="B149" s="20"/>
      <c r="C149" s="19"/>
      <c r="D149" s="19"/>
      <c r="E149" s="20"/>
      <c r="F149" s="19"/>
      <c r="G149" s="19"/>
      <c r="H149" s="19"/>
    </row>
    <row r="150" spans="1:8" s="21" customFormat="1">
      <c r="A150" s="94" t="s">
        <v>603</v>
      </c>
      <c r="B150" s="95"/>
      <c r="C150" s="95"/>
      <c r="D150" s="94" t="s">
        <v>604</v>
      </c>
      <c r="E150" s="95"/>
      <c r="F150" s="96"/>
      <c r="G150" s="94"/>
      <c r="H150" s="97"/>
    </row>
    <row r="151" spans="1:8">
      <c r="A151" s="94" t="s">
        <v>605</v>
      </c>
      <c r="B151" s="95"/>
      <c r="C151" s="95"/>
      <c r="D151" s="94" t="s">
        <v>606</v>
      </c>
      <c r="E151" s="95"/>
      <c r="F151" s="96"/>
      <c r="G151" s="94"/>
      <c r="H151" s="97"/>
    </row>
    <row r="152" spans="1:8">
      <c r="A152" s="94" t="s">
        <v>607</v>
      </c>
      <c r="B152" s="95"/>
      <c r="C152" s="95"/>
      <c r="D152" s="94" t="s">
        <v>608</v>
      </c>
      <c r="E152" s="95"/>
      <c r="F152" s="96"/>
      <c r="G152" s="94"/>
      <c r="H152" s="97"/>
    </row>
    <row r="153" spans="1:8" s="18" customFormat="1" ht="22.5">
      <c r="A153" s="139" t="s">
        <v>609</v>
      </c>
      <c r="B153" s="140" t="str">
        <f ca="1">VLOOKUP(A153,'Orçamento Sintético'!$A:$H,2,0)</f>
        <v xml:space="preserve"> MPDFT1544 </v>
      </c>
      <c r="C153" s="140" t="str">
        <f ca="1">VLOOKUP(A153,'Orçamento Sintético'!$A:$H,3,0)</f>
        <v>Próprio</v>
      </c>
      <c r="D153" s="143" t="str">
        <f ca="1">VLOOKUP(A153,'Orçamento Sintético'!$A:$H,4,0)</f>
        <v>Copia da SINAPI (100674) - Recolocação de esquadria de alumínio. Apenas mão-de-obra</v>
      </c>
      <c r="E153" s="140" t="str">
        <f ca="1">VLOOKUP(A153,'Orçamento Sintético'!$A:$H,5,0)</f>
        <v>m²</v>
      </c>
      <c r="F153" s="141"/>
      <c r="G153" s="142"/>
      <c r="H153" s="142">
        <f>SUM(H154:H157)</f>
        <v>39.14</v>
      </c>
    </row>
    <row r="154" spans="1:8">
      <c r="A154" s="144" t="str">
        <f ca="1">VLOOKUP(B154,'Insumos e Serviços'!$A:$F,3,0)</f>
        <v>Composição</v>
      </c>
      <c r="B154" s="145" t="s">
        <v>995</v>
      </c>
      <c r="C154" s="145" t="str">
        <f ca="1">VLOOKUP(B154,'Insumos e Serviços'!$A:$F,2,0)</f>
        <v>SINAPI</v>
      </c>
      <c r="D154" s="148" t="str">
        <f ca="1">VLOOKUP(B154,'Insumos e Serviços'!$A:$F,4,0)</f>
        <v>PEDREIRO COM ENCARGOS COMPLEMENTARES</v>
      </c>
      <c r="E154" s="145" t="str">
        <f ca="1">VLOOKUP(B154,'Insumos e Serviços'!$A:$F,5,0)</f>
        <v>H</v>
      </c>
      <c r="F154" s="146">
        <v>0.72</v>
      </c>
      <c r="G154" s="147">
        <f ca="1">VLOOKUP(B154,'Insumos e Serviços'!$A:$F,6,0)</f>
        <v>25.07</v>
      </c>
      <c r="H154" s="147">
        <f>TRUNC(F154*G154,2)</f>
        <v>18.05</v>
      </c>
    </row>
    <row r="155" spans="1:8">
      <c r="A155" s="144" t="str">
        <f ca="1">VLOOKUP(B155,'Insumos e Serviços'!$A:$F,3,0)</f>
        <v>Composição</v>
      </c>
      <c r="B155" s="145" t="s">
        <v>981</v>
      </c>
      <c r="C155" s="145" t="str">
        <f ca="1">VLOOKUP(B155,'Insumos e Serviços'!$A:$F,2,0)</f>
        <v>SINAPI</v>
      </c>
      <c r="D155" s="148" t="str">
        <f ca="1">VLOOKUP(B155,'Insumos e Serviços'!$A:$F,4,0)</f>
        <v>SERVENTE COM ENCARGOS COMPLEMENTARES</v>
      </c>
      <c r="E155" s="145" t="str">
        <f ca="1">VLOOKUP(B155,'Insumos e Serviços'!$A:$F,5,0)</f>
        <v>H</v>
      </c>
      <c r="F155" s="146">
        <v>0.36</v>
      </c>
      <c r="G155" s="147">
        <f ca="1">VLOOKUP(B155,'Insumos e Serviços'!$A:$F,6,0)</f>
        <v>18.649999999999999</v>
      </c>
      <c r="H155" s="147">
        <f>TRUNC(F155*G155,2)</f>
        <v>6.71</v>
      </c>
    </row>
    <row r="156" spans="1:8" ht="22.5">
      <c r="A156" s="144" t="str">
        <f ca="1">VLOOKUP(B156,'Insumos e Serviços'!$A:$F,3,0)</f>
        <v>Insumo</v>
      </c>
      <c r="B156" s="145" t="s">
        <v>1008</v>
      </c>
      <c r="C156" s="145" t="str">
        <f ca="1">VLOOKUP(B156,'Insumos e Serviços'!$A:$F,2,0)</f>
        <v>SINAPI</v>
      </c>
      <c r="D156" s="148" t="str">
        <f ca="1">VLOOKUP(B156,'Insumos e Serviços'!$A:$F,4,0)</f>
        <v>PARAFUSO DE ACO ZINCADO COM ROSCA SOBERBA, CABECA CHATA E FENDA SIMPLES, DIAMETRO 4,2 MM, COMPRIMENTO * 32 * MM</v>
      </c>
      <c r="E156" s="145" t="str">
        <f ca="1">VLOOKUP(B156,'Insumos e Serviços'!$A:$F,5,0)</f>
        <v>UN</v>
      </c>
      <c r="F156" s="146">
        <v>17.413</v>
      </c>
      <c r="G156" s="147">
        <f ca="1">VLOOKUP(B156,'Insumos e Serviços'!$A:$F,6,0)</f>
        <v>0.21</v>
      </c>
      <c r="H156" s="147">
        <f>TRUNC(F156*G156,2)</f>
        <v>3.65</v>
      </c>
    </row>
    <row r="157" spans="1:8">
      <c r="A157" s="144" t="str">
        <f ca="1">VLOOKUP(B157,'Insumos e Serviços'!$A:$F,3,0)</f>
        <v>Insumo</v>
      </c>
      <c r="B157" s="145" t="s">
        <v>1009</v>
      </c>
      <c r="C157" s="145" t="str">
        <f ca="1">VLOOKUP(B157,'Insumos e Serviços'!$A:$F,2,0)</f>
        <v>SINAPI</v>
      </c>
      <c r="D157" s="148" t="str">
        <f ca="1">VLOOKUP(B157,'Insumos e Serviços'!$A:$F,4,0)</f>
        <v>SILICONE ACETICO USO GERAL INCOLOR 280 G</v>
      </c>
      <c r="E157" s="145" t="str">
        <f ca="1">VLOOKUP(B157,'Insumos e Serviços'!$A:$F,5,0)</f>
        <v>UN</v>
      </c>
      <c r="F157" s="146">
        <v>0.42399999999999999</v>
      </c>
      <c r="G157" s="147">
        <f ca="1">VLOOKUP(B157,'Insumos e Serviços'!$A:$F,6,0)</f>
        <v>25.32</v>
      </c>
      <c r="H157" s="147">
        <f>TRUNC(F157*G157,2)</f>
        <v>10.73</v>
      </c>
    </row>
    <row r="158" spans="1:8">
      <c r="A158" s="19"/>
      <c r="B158" s="20"/>
      <c r="C158" s="19"/>
      <c r="D158" s="19"/>
      <c r="E158" s="20"/>
      <c r="F158" s="19"/>
      <c r="G158" s="19"/>
      <c r="H158" s="19"/>
    </row>
    <row r="159" spans="1:8">
      <c r="A159" s="94" t="s">
        <v>612</v>
      </c>
      <c r="B159" s="95"/>
      <c r="C159" s="95"/>
      <c r="D159" s="94" t="s">
        <v>613</v>
      </c>
      <c r="E159" s="95"/>
      <c r="F159" s="96"/>
      <c r="G159" s="94"/>
      <c r="H159" s="97"/>
    </row>
    <row r="160" spans="1:8">
      <c r="A160" s="94" t="s">
        <v>614</v>
      </c>
      <c r="B160" s="95"/>
      <c r="C160" s="95"/>
      <c r="D160" s="94" t="s">
        <v>615</v>
      </c>
      <c r="E160" s="95"/>
      <c r="F160" s="96"/>
      <c r="G160" s="94"/>
      <c r="H160" s="97"/>
    </row>
    <row r="161" spans="1:8" s="18" customFormat="1" ht="22.5">
      <c r="A161" s="139" t="s">
        <v>616</v>
      </c>
      <c r="B161" s="140" t="str">
        <f ca="1">VLOOKUP(A161,'Orçamento Sintético'!$A:$H,2,0)</f>
        <v xml:space="preserve"> MPDFT0868 </v>
      </c>
      <c r="C161" s="140" t="str">
        <f ca="1">VLOOKUP(A161,'Orçamento Sintético'!$A:$H,3,0)</f>
        <v>Próprio</v>
      </c>
      <c r="D161" s="143" t="str">
        <f ca="1">VLOOKUP(A161,'Orçamento Sintético'!$A:$H,4,0)</f>
        <v>Substituição de borracha de vedação tipo gaxeta em EPDM, FAA-250 (GUA 2250 – GAXETA EXTERNA FLAP) - Belmetal-Atlanta</v>
      </c>
      <c r="E161" s="140" t="str">
        <f ca="1">VLOOKUP(A161,'Orçamento Sintético'!$A:$H,5,0)</f>
        <v>m</v>
      </c>
      <c r="F161" s="141"/>
      <c r="G161" s="142"/>
      <c r="H161" s="142">
        <f>SUM(H162:H164)</f>
        <v>9.27</v>
      </c>
    </row>
    <row r="162" spans="1:8">
      <c r="A162" s="144" t="str">
        <f ca="1">VLOOKUP(B162,'Insumos e Serviços'!$A:$F,3,0)</f>
        <v>Composição</v>
      </c>
      <c r="B162" s="145" t="s">
        <v>1001</v>
      </c>
      <c r="C162" s="145" t="str">
        <f ca="1">VLOOKUP(B162,'Insumos e Serviços'!$A:$F,2,0)</f>
        <v>SINAPI</v>
      </c>
      <c r="D162" s="148" t="str">
        <f ca="1">VLOOKUP(B162,'Insumos e Serviços'!$A:$F,4,0)</f>
        <v>VIDRACEIRO COM ENCARGOS COMPLEMENTARES</v>
      </c>
      <c r="E162" s="145" t="str">
        <f ca="1">VLOOKUP(B162,'Insumos e Serviços'!$A:$F,5,0)</f>
        <v>H</v>
      </c>
      <c r="F162" s="146">
        <v>0.2</v>
      </c>
      <c r="G162" s="147">
        <f ca="1">VLOOKUP(B162,'Insumos e Serviços'!$A:$F,6,0)</f>
        <v>23.15</v>
      </c>
      <c r="H162" s="147">
        <f>TRUNC(F162*G162,2)</f>
        <v>4.63</v>
      </c>
    </row>
    <row r="163" spans="1:8">
      <c r="A163" s="144" t="str">
        <f ca="1">VLOOKUP(B163,'Insumos e Serviços'!$A:$F,3,0)</f>
        <v>Composição</v>
      </c>
      <c r="B163" s="145" t="s">
        <v>981</v>
      </c>
      <c r="C163" s="145" t="str">
        <f ca="1">VLOOKUP(B163,'Insumos e Serviços'!$A:$F,2,0)</f>
        <v>SINAPI</v>
      </c>
      <c r="D163" s="148" t="str">
        <f ca="1">VLOOKUP(B163,'Insumos e Serviços'!$A:$F,4,0)</f>
        <v>SERVENTE COM ENCARGOS COMPLEMENTARES</v>
      </c>
      <c r="E163" s="145" t="str">
        <f ca="1">VLOOKUP(B163,'Insumos e Serviços'!$A:$F,5,0)</f>
        <v>H</v>
      </c>
      <c r="F163" s="146">
        <v>0.2</v>
      </c>
      <c r="G163" s="147">
        <f ca="1">VLOOKUP(B163,'Insumos e Serviços'!$A:$F,6,0)</f>
        <v>18.649999999999999</v>
      </c>
      <c r="H163" s="147">
        <f>TRUNC(F163*G163,2)</f>
        <v>3.73</v>
      </c>
    </row>
    <row r="164" spans="1:8" ht="22.5">
      <c r="A164" s="144" t="str">
        <f ca="1">VLOOKUP(B164,'Insumos e Serviços'!$A:$F,3,0)</f>
        <v>Insumo</v>
      </c>
      <c r="B164" s="145" t="s">
        <v>1010</v>
      </c>
      <c r="C164" s="145" t="str">
        <f ca="1">VLOOKUP(B164,'Insumos e Serviços'!$A:$F,2,0)</f>
        <v>Próprio</v>
      </c>
      <c r="D164" s="148" t="str">
        <f ca="1">VLOOKUP(B164,'Insumos e Serviços'!$A:$F,4,0)</f>
        <v>Borracha de vedação tipo gaxeta em EPDM, FAA-250 (GUA 2250 – GAXETA EXTERNA FLAP) - Belmetal-Atlanta</v>
      </c>
      <c r="E164" s="145" t="str">
        <f ca="1">VLOOKUP(B164,'Insumos e Serviços'!$A:$F,5,0)</f>
        <v>m</v>
      </c>
      <c r="F164" s="146">
        <v>1.1000000000000001</v>
      </c>
      <c r="G164" s="147">
        <f ca="1">VLOOKUP(B164,'Insumos e Serviços'!$A:$F,6,0)</f>
        <v>0.83</v>
      </c>
      <c r="H164" s="147">
        <f>TRUNC(F164*G164,2)</f>
        <v>0.91</v>
      </c>
    </row>
    <row r="165" spans="1:8">
      <c r="A165" s="19"/>
      <c r="B165" s="20"/>
      <c r="C165" s="19"/>
      <c r="D165" s="19"/>
      <c r="E165" s="20"/>
      <c r="F165" s="19"/>
      <c r="G165" s="19"/>
      <c r="H165" s="19"/>
    </row>
    <row r="166" spans="1:8" s="18" customFormat="1" ht="22.5">
      <c r="A166" s="139" t="s">
        <v>619</v>
      </c>
      <c r="B166" s="140" t="str">
        <f ca="1">VLOOKUP(A166,'Orçamento Sintético'!$A:$H,2,0)</f>
        <v xml:space="preserve"> MPDFT0867 </v>
      </c>
      <c r="C166" s="140" t="str">
        <f ca="1">VLOOKUP(A166,'Orçamento Sintético'!$A:$H,3,0)</f>
        <v>Próprio</v>
      </c>
      <c r="D166" s="143" t="str">
        <f ca="1">VLOOKUP(A166,'Orçamento Sintético'!$A:$H,4,0)</f>
        <v>Substituição de borracha de vedação tipo gaxeta em EPDM, ref FAA-218 (GUA 2218 – pingadeira) - Belmetal-Atlanta</v>
      </c>
      <c r="E166" s="140" t="str">
        <f ca="1">VLOOKUP(A166,'Orçamento Sintético'!$A:$H,5,0)</f>
        <v>m</v>
      </c>
      <c r="F166" s="141"/>
      <c r="G166" s="142"/>
      <c r="H166" s="142">
        <f>SUM(H167:H169)</f>
        <v>11.2</v>
      </c>
    </row>
    <row r="167" spans="1:8">
      <c r="A167" s="144" t="str">
        <f ca="1">VLOOKUP(B167,'Insumos e Serviços'!$A:$F,3,0)</f>
        <v>Composição</v>
      </c>
      <c r="B167" s="145" t="s">
        <v>1001</v>
      </c>
      <c r="C167" s="145" t="str">
        <f ca="1">VLOOKUP(B167,'Insumos e Serviços'!$A:$F,2,0)</f>
        <v>SINAPI</v>
      </c>
      <c r="D167" s="148" t="str">
        <f ca="1">VLOOKUP(B167,'Insumos e Serviços'!$A:$F,4,0)</f>
        <v>VIDRACEIRO COM ENCARGOS COMPLEMENTARES</v>
      </c>
      <c r="E167" s="145" t="str">
        <f ca="1">VLOOKUP(B167,'Insumos e Serviços'!$A:$F,5,0)</f>
        <v>H</v>
      </c>
      <c r="F167" s="146">
        <v>0.2</v>
      </c>
      <c r="G167" s="147">
        <f ca="1">VLOOKUP(B167,'Insumos e Serviços'!$A:$F,6,0)</f>
        <v>23.15</v>
      </c>
      <c r="H167" s="147">
        <f>TRUNC(F167*G167,2)</f>
        <v>4.63</v>
      </c>
    </row>
    <row r="168" spans="1:8">
      <c r="A168" s="144" t="str">
        <f ca="1">VLOOKUP(B168,'Insumos e Serviços'!$A:$F,3,0)</f>
        <v>Composição</v>
      </c>
      <c r="B168" s="145" t="s">
        <v>981</v>
      </c>
      <c r="C168" s="145" t="str">
        <f ca="1">VLOOKUP(B168,'Insumos e Serviços'!$A:$F,2,0)</f>
        <v>SINAPI</v>
      </c>
      <c r="D168" s="148" t="str">
        <f ca="1">VLOOKUP(B168,'Insumos e Serviços'!$A:$F,4,0)</f>
        <v>SERVENTE COM ENCARGOS COMPLEMENTARES</v>
      </c>
      <c r="E168" s="145" t="str">
        <f ca="1">VLOOKUP(B168,'Insumos e Serviços'!$A:$F,5,0)</f>
        <v>H</v>
      </c>
      <c r="F168" s="146">
        <v>0.2</v>
      </c>
      <c r="G168" s="147">
        <f ca="1">VLOOKUP(B168,'Insumos e Serviços'!$A:$F,6,0)</f>
        <v>18.649999999999999</v>
      </c>
      <c r="H168" s="147">
        <f>TRUNC(F168*G168,2)</f>
        <v>3.73</v>
      </c>
    </row>
    <row r="169" spans="1:8" ht="22.5">
      <c r="A169" s="144" t="str">
        <f ca="1">VLOOKUP(B169,'Insumos e Serviços'!$A:$F,3,0)</f>
        <v>Insumo</v>
      </c>
      <c r="B169" s="145" t="s">
        <v>1011</v>
      </c>
      <c r="C169" s="145" t="str">
        <f ca="1">VLOOKUP(B169,'Insumos e Serviços'!$A:$F,2,0)</f>
        <v>Próprio</v>
      </c>
      <c r="D169" s="148" t="str">
        <f ca="1">VLOOKUP(B169,'Insumos e Serviços'!$A:$F,4,0)</f>
        <v>Borracha de vedação tipo gaxeta em EPDM, ref FAA-218 (GUA 2218 – pingadeira) - Belmetal-Atlanta</v>
      </c>
      <c r="E169" s="145" t="str">
        <f ca="1">VLOOKUP(B169,'Insumos e Serviços'!$A:$F,5,0)</f>
        <v>m</v>
      </c>
      <c r="F169" s="146">
        <v>1.1000000000000001</v>
      </c>
      <c r="G169" s="147">
        <f ca="1">VLOOKUP(B169,'Insumos e Serviços'!$A:$F,6,0)</f>
        <v>2.59</v>
      </c>
      <c r="H169" s="147">
        <f>TRUNC(F169*G169,2)</f>
        <v>2.84</v>
      </c>
    </row>
    <row r="170" spans="1:8">
      <c r="A170" s="19"/>
      <c r="B170" s="20"/>
      <c r="C170" s="19"/>
      <c r="D170" s="19"/>
      <c r="E170" s="20"/>
      <c r="F170" s="19"/>
      <c r="G170" s="19"/>
      <c r="H170" s="19"/>
    </row>
    <row r="171" spans="1:8" s="21" customFormat="1">
      <c r="A171" s="94" t="s">
        <v>622</v>
      </c>
      <c r="B171" s="95"/>
      <c r="C171" s="95"/>
      <c r="D171" s="94" t="s">
        <v>623</v>
      </c>
      <c r="E171" s="95"/>
      <c r="F171" s="96"/>
      <c r="G171" s="94"/>
      <c r="H171" s="97"/>
    </row>
    <row r="172" spans="1:8">
      <c r="A172" s="94" t="s">
        <v>624</v>
      </c>
      <c r="B172" s="95"/>
      <c r="C172" s="95"/>
      <c r="D172" s="94" t="s">
        <v>625</v>
      </c>
      <c r="E172" s="95"/>
      <c r="F172" s="96"/>
      <c r="G172" s="94"/>
      <c r="H172" s="97"/>
    </row>
    <row r="173" spans="1:8">
      <c r="A173" s="94" t="s">
        <v>626</v>
      </c>
      <c r="B173" s="95"/>
      <c r="C173" s="95"/>
      <c r="D173" s="94" t="s">
        <v>627</v>
      </c>
      <c r="E173" s="95"/>
      <c r="F173" s="96"/>
      <c r="G173" s="94"/>
      <c r="H173" s="97"/>
    </row>
    <row r="174" spans="1:8" s="18" customFormat="1" ht="22.5">
      <c r="A174" s="139" t="s">
        <v>628</v>
      </c>
      <c r="B174" s="140" t="str">
        <f ca="1">VLOOKUP(A174,'Orçamento Sintético'!$A:$H,2,0)</f>
        <v xml:space="preserve"> MPDFT1595 </v>
      </c>
      <c r="C174" s="140" t="str">
        <f ca="1">VLOOKUP(A174,'Orçamento Sintético'!$A:$H,3,0)</f>
        <v>Próprio</v>
      </c>
      <c r="D174" s="143" t="str">
        <f ca="1">VLOOKUP(A174,'Orçamento Sintético'!$A:$H,4,0)</f>
        <v>Copia da SINAPI (102176) - INSTALAÇÃO DE VIDRO LAMINADO, E = 6 MM (3+3), ENCAIXADO EM PERFIL U (APENAS O VIDRO)</v>
      </c>
      <c r="E174" s="140" t="str">
        <f ca="1">VLOOKUP(A174,'Orçamento Sintético'!$A:$H,5,0)</f>
        <v>m²</v>
      </c>
      <c r="F174" s="141"/>
      <c r="G174" s="142"/>
      <c r="H174" s="142">
        <f>SUM(H175:H179)</f>
        <v>464.66</v>
      </c>
    </row>
    <row r="175" spans="1:8">
      <c r="A175" s="144" t="str">
        <f ca="1">VLOOKUP(B175,'Insumos e Serviços'!$A:$F,3,0)</f>
        <v>Composição</v>
      </c>
      <c r="B175" s="145" t="s">
        <v>981</v>
      </c>
      <c r="C175" s="145" t="str">
        <f ca="1">VLOOKUP(B175,'Insumos e Serviços'!$A:$F,2,0)</f>
        <v>SINAPI</v>
      </c>
      <c r="D175" s="148" t="str">
        <f ca="1">VLOOKUP(B175,'Insumos e Serviços'!$A:$F,4,0)</f>
        <v>SERVENTE COM ENCARGOS COMPLEMENTARES</v>
      </c>
      <c r="E175" s="145" t="str">
        <f ca="1">VLOOKUP(B175,'Insumos e Serviços'!$A:$F,5,0)</f>
        <v>H</v>
      </c>
      <c r="F175" s="146">
        <v>1.619</v>
      </c>
      <c r="G175" s="147">
        <f ca="1">VLOOKUP(B175,'Insumos e Serviços'!$A:$F,6,0)</f>
        <v>18.649999999999999</v>
      </c>
      <c r="H175" s="147">
        <f>TRUNC(F175*G175,2)</f>
        <v>30.19</v>
      </c>
    </row>
    <row r="176" spans="1:8">
      <c r="A176" s="144" t="str">
        <f ca="1">VLOOKUP(B176,'Insumos e Serviços'!$A:$F,3,0)</f>
        <v>Composição</v>
      </c>
      <c r="B176" s="145" t="s">
        <v>1001</v>
      </c>
      <c r="C176" s="145" t="str">
        <f ca="1">VLOOKUP(B176,'Insumos e Serviços'!$A:$F,2,0)</f>
        <v>SINAPI</v>
      </c>
      <c r="D176" s="148" t="str">
        <f ca="1">VLOOKUP(B176,'Insumos e Serviços'!$A:$F,4,0)</f>
        <v>VIDRACEIRO COM ENCARGOS COMPLEMENTARES</v>
      </c>
      <c r="E176" s="145" t="str">
        <f ca="1">VLOOKUP(B176,'Insumos e Serviços'!$A:$F,5,0)</f>
        <v>H</v>
      </c>
      <c r="F176" s="146">
        <v>1.6659999999999999</v>
      </c>
      <c r="G176" s="147">
        <f ca="1">VLOOKUP(B176,'Insumos e Serviços'!$A:$F,6,0)</f>
        <v>23.15</v>
      </c>
      <c r="H176" s="147">
        <f>TRUNC(F176*G176,2)</f>
        <v>38.56</v>
      </c>
    </row>
    <row r="177" spans="1:8" ht="22.5">
      <c r="A177" s="144" t="str">
        <f ca="1">VLOOKUP(B177,'Insumos e Serviços'!$A:$F,3,0)</f>
        <v>Insumo</v>
      </c>
      <c r="B177" s="145" t="s">
        <v>1012</v>
      </c>
      <c r="C177" s="145" t="str">
        <f ca="1">VLOOKUP(B177,'Insumos e Serviços'!$A:$F,2,0)</f>
        <v>SINAPI</v>
      </c>
      <c r="D177" s="148" t="str">
        <f ca="1">VLOOKUP(B177,'Insumos e Serviços'!$A:$F,4,0)</f>
        <v>FITA DE PAPEL REFORCADA COM LAMINA DE METAL PARA REFORCO DE CANTOS DE CHAPA DE GESSO PARA DRYWALL</v>
      </c>
      <c r="E177" s="145" t="str">
        <f ca="1">VLOOKUP(B177,'Insumos e Serviços'!$A:$F,5,0)</f>
        <v>M</v>
      </c>
      <c r="F177" s="146">
        <v>2.992</v>
      </c>
      <c r="G177" s="147">
        <f ca="1">VLOOKUP(B177,'Insumos e Serviços'!$A:$F,6,0)</f>
        <v>2.21</v>
      </c>
      <c r="H177" s="147">
        <f>TRUNC(F177*G177,2)</f>
        <v>6.61</v>
      </c>
    </row>
    <row r="178" spans="1:8" ht="33.75">
      <c r="A178" s="144" t="str">
        <f ca="1">VLOOKUP(B178,'Insumos e Serviços'!$A:$F,3,0)</f>
        <v>Insumo</v>
      </c>
      <c r="B178" s="145" t="s">
        <v>1013</v>
      </c>
      <c r="C178" s="145" t="str">
        <f ca="1">VLOOKUP(B178,'Insumos e Serviços'!$A:$F,2,0)</f>
        <v>Próprio</v>
      </c>
      <c r="D178" s="148" t="str">
        <f ca="1">VLOOKUP(B178,'Insumos e Serviços'!$A:$F,4,0)</f>
        <v>Vidro laminado espessura final de 6mm, composto de vidro externo comum refletivo 3mm na cor bronze e vidro interno comum incolor 3mm unidos por filme de polivinil butiral - PVB</v>
      </c>
      <c r="E178" s="145" t="str">
        <f ca="1">VLOOKUP(B178,'Insumos e Serviços'!$A:$F,5,0)</f>
        <v>m²</v>
      </c>
      <c r="F178" s="146">
        <v>1</v>
      </c>
      <c r="G178" s="147">
        <f ca="1">VLOOKUP(B178,'Insumos e Serviços'!$A:$F,6,0)</f>
        <v>386.47</v>
      </c>
      <c r="H178" s="147">
        <f>TRUNC(F178*G178,2)</f>
        <v>386.47</v>
      </c>
    </row>
    <row r="179" spans="1:8" ht="22.5">
      <c r="A179" s="144" t="str">
        <f ca="1">VLOOKUP(B179,'Insumos e Serviços'!$A:$F,3,0)</f>
        <v>Insumo</v>
      </c>
      <c r="B179" s="145" t="s">
        <v>1010</v>
      </c>
      <c r="C179" s="145" t="str">
        <f ca="1">VLOOKUP(B179,'Insumos e Serviços'!$A:$F,2,0)</f>
        <v>Próprio</v>
      </c>
      <c r="D179" s="148" t="str">
        <f ca="1">VLOOKUP(B179,'Insumos e Serviços'!$A:$F,4,0)</f>
        <v>Borracha de vedação tipo gaxeta em EPDM, FAA-250 (GUA 2250 – GAXETA EXTERNA FLAP) - Belmetal-Atlanta</v>
      </c>
      <c r="E179" s="145" t="str">
        <f ca="1">VLOOKUP(B179,'Insumos e Serviços'!$A:$F,5,0)</f>
        <v>m</v>
      </c>
      <c r="F179" s="146">
        <v>3.4159999999999999</v>
      </c>
      <c r="G179" s="147">
        <f ca="1">VLOOKUP(B179,'Insumos e Serviços'!$A:$F,6,0)</f>
        <v>0.83</v>
      </c>
      <c r="H179" s="147">
        <f>TRUNC(F179*G179,2)</f>
        <v>2.83</v>
      </c>
    </row>
    <row r="180" spans="1:8">
      <c r="A180" s="19"/>
      <c r="B180" s="20"/>
      <c r="C180" s="19"/>
      <c r="D180" s="19"/>
      <c r="E180" s="20"/>
      <c r="F180" s="19"/>
      <c r="G180" s="19"/>
      <c r="H180" s="19"/>
    </row>
    <row r="181" spans="1:8" s="21" customFormat="1">
      <c r="A181" s="94" t="s">
        <v>631</v>
      </c>
      <c r="B181" s="95"/>
      <c r="C181" s="95"/>
      <c r="D181" s="94" t="s">
        <v>632</v>
      </c>
      <c r="E181" s="95"/>
      <c r="F181" s="96"/>
      <c r="G181" s="94"/>
      <c r="H181" s="97"/>
    </row>
    <row r="182" spans="1:8">
      <c r="A182" s="94" t="s">
        <v>633</v>
      </c>
      <c r="B182" s="95"/>
      <c r="C182" s="95"/>
      <c r="D182" s="94" t="s">
        <v>634</v>
      </c>
      <c r="E182" s="95"/>
      <c r="F182" s="96"/>
      <c r="G182" s="94"/>
      <c r="H182" s="97"/>
    </row>
    <row r="183" spans="1:8" s="18" customFormat="1" ht="45">
      <c r="A183" s="139" t="s">
        <v>635</v>
      </c>
      <c r="B183" s="140" t="str">
        <f ca="1">VLOOKUP(A183,'Orçamento Sintético'!$A:$H,2,0)</f>
        <v xml:space="preserve"> MPDFT0054 </v>
      </c>
      <c r="C183" s="140" t="str">
        <f ca="1">VLOOKUP(A183,'Orçamento Sintético'!$A:$H,3,0)</f>
        <v>Próprio</v>
      </c>
      <c r="D183" s="143" t="str">
        <f ca="1">VLOOKUP(A183,'Orçamento Sintético'!$A:$H,4,0)</f>
        <v>Copia da SINAPI (94216) - Telha termoacústica, tipo trapezoidal com núcleo isolante em PIR com espessura de 50mm, revestimento externo e interno de aço (0,50 / 0,43), pré pintado na cor branca, inclusive cumeeira e acabamentos</v>
      </c>
      <c r="E183" s="140" t="str">
        <f ca="1">VLOOKUP(A183,'Orçamento Sintético'!$A:$H,5,0)</f>
        <v>m²</v>
      </c>
      <c r="F183" s="141"/>
      <c r="G183" s="142"/>
      <c r="H183" s="142">
        <f>SUM(H184:H188)</f>
        <v>287.5</v>
      </c>
    </row>
    <row r="184" spans="1:8">
      <c r="A184" s="144" t="str">
        <f ca="1">VLOOKUP(B184,'Insumos e Serviços'!$A:$F,3,0)</f>
        <v>Composição</v>
      </c>
      <c r="B184" s="145" t="s">
        <v>981</v>
      </c>
      <c r="C184" s="145" t="str">
        <f ca="1">VLOOKUP(B184,'Insumos e Serviços'!$A:$F,2,0)</f>
        <v>SINAPI</v>
      </c>
      <c r="D184" s="148" t="str">
        <f ca="1">VLOOKUP(B184,'Insumos e Serviços'!$A:$F,4,0)</f>
        <v>SERVENTE COM ENCARGOS COMPLEMENTARES</v>
      </c>
      <c r="E184" s="145" t="str">
        <f ca="1">VLOOKUP(B184,'Insumos e Serviços'!$A:$F,5,0)</f>
        <v>H</v>
      </c>
      <c r="F184" s="146">
        <v>0.155</v>
      </c>
      <c r="G184" s="147">
        <f ca="1">VLOOKUP(B184,'Insumos e Serviços'!$A:$F,6,0)</f>
        <v>18.649999999999999</v>
      </c>
      <c r="H184" s="147">
        <f>TRUNC(F184*G184,2)</f>
        <v>2.89</v>
      </c>
    </row>
    <row r="185" spans="1:8">
      <c r="A185" s="144" t="str">
        <f ca="1">VLOOKUP(B185,'Insumos e Serviços'!$A:$F,3,0)</f>
        <v>Composição</v>
      </c>
      <c r="B185" s="145" t="s">
        <v>999</v>
      </c>
      <c r="C185" s="145" t="str">
        <f ca="1">VLOOKUP(B185,'Insumos e Serviços'!$A:$F,2,0)</f>
        <v>SINAPI</v>
      </c>
      <c r="D185" s="148" t="str">
        <f ca="1">VLOOKUP(B185,'Insumos e Serviços'!$A:$F,4,0)</f>
        <v>TELHADISTA COM ENCARGOS COMPLEMENTARES</v>
      </c>
      <c r="E185" s="145" t="str">
        <f ca="1">VLOOKUP(B185,'Insumos e Serviços'!$A:$F,5,0)</f>
        <v>H</v>
      </c>
      <c r="F185" s="146">
        <v>0.13500000000000001</v>
      </c>
      <c r="G185" s="147">
        <f ca="1">VLOOKUP(B185,'Insumos e Serviços'!$A:$F,6,0)</f>
        <v>24.58</v>
      </c>
      <c r="H185" s="147">
        <f>TRUNC(F185*G185,2)</f>
        <v>3.31</v>
      </c>
    </row>
    <row r="186" spans="1:8" ht="22.5">
      <c r="A186" s="144" t="str">
        <f ca="1">VLOOKUP(B186,'Insumos e Serviços'!$A:$F,3,0)</f>
        <v>Composição</v>
      </c>
      <c r="B186" s="145" t="s">
        <v>1014</v>
      </c>
      <c r="C186" s="145" t="str">
        <f ca="1">VLOOKUP(B186,'Insumos e Serviços'!$A:$F,2,0)</f>
        <v>SINAPI</v>
      </c>
      <c r="D186" s="148" t="str">
        <f ca="1">VLOOKUP(B186,'Insumos e Serviços'!$A:$F,4,0)</f>
        <v>GUINCHO ELÉTRICO DE COLUNA, CAPACIDADE 400 KG, COM MOTO FREIO, MOTOR TRIFÁSICO DE 1,25 CV - CHP DIURNO. AF_03/2016</v>
      </c>
      <c r="E186" s="145" t="str">
        <f ca="1">VLOOKUP(B186,'Insumos e Serviços'!$A:$F,5,0)</f>
        <v>CHP</v>
      </c>
      <c r="F186" s="146">
        <v>2.8999999999999998E-3</v>
      </c>
      <c r="G186" s="147">
        <f ca="1">VLOOKUP(B186,'Insumos e Serviços'!$A:$F,6,0)</f>
        <v>20.82</v>
      </c>
      <c r="H186" s="147">
        <f>TRUNC(F186*G186,2)</f>
        <v>0.06</v>
      </c>
    </row>
    <row r="187" spans="1:8" ht="22.5">
      <c r="A187" s="144" t="str">
        <f ca="1">VLOOKUP(B187,'Insumos e Serviços'!$A:$F,3,0)</f>
        <v>Composição</v>
      </c>
      <c r="B187" s="145" t="s">
        <v>1015</v>
      </c>
      <c r="C187" s="145" t="str">
        <f ca="1">VLOOKUP(B187,'Insumos e Serviços'!$A:$F,2,0)</f>
        <v>SINAPI</v>
      </c>
      <c r="D187" s="148" t="str">
        <f ca="1">VLOOKUP(B187,'Insumos e Serviços'!$A:$F,4,0)</f>
        <v>GUINCHO ELÉTRICO DE COLUNA, CAPACIDADE 400 KG, COM MOTO FREIO, MOTOR TRIFÁSICO DE 1,25 CV - CHI DIURNO. AF_03/2016</v>
      </c>
      <c r="E187" s="145" t="str">
        <f ca="1">VLOOKUP(B187,'Insumos e Serviços'!$A:$F,5,0)</f>
        <v>CHI</v>
      </c>
      <c r="F187" s="146">
        <v>3.8999999999999998E-3</v>
      </c>
      <c r="G187" s="147">
        <f ca="1">VLOOKUP(B187,'Insumos e Serviços'!$A:$F,6,0)</f>
        <v>19.91</v>
      </c>
      <c r="H187" s="147">
        <f>TRUNC(F187*G187,2)</f>
        <v>7.0000000000000007E-2</v>
      </c>
    </row>
    <row r="188" spans="1:8" ht="45">
      <c r="A188" s="144" t="str">
        <f ca="1">VLOOKUP(B188,'Insumos e Serviços'!$A:$F,3,0)</f>
        <v>Insumo</v>
      </c>
      <c r="B188" s="145" t="s">
        <v>1016</v>
      </c>
      <c r="C188" s="145" t="str">
        <f ca="1">VLOOKUP(B188,'Insumos e Serviços'!$A:$F,2,0)</f>
        <v>Próprio</v>
      </c>
      <c r="D188" s="148" t="str">
        <f ca="1">VLOOKUP(B188,'Insumos e Serviços'!$A:$F,4,0)</f>
        <v>Telha termoacústica, tipo trapezoidal com núcleo isolante em PIR com espessura de 50mm, revestimento externo e interno de aço (0,50 / 0,43), pré pintado na cor BRANCA, inclusive acessórios de fixação, cumeeiras e acabamentos, ref. Isotelha Termoacústica PIR 50, Isoeste</v>
      </c>
      <c r="E188" s="145" t="str">
        <f ca="1">VLOOKUP(B188,'Insumos e Serviços'!$A:$F,5,0)</f>
        <v>m²</v>
      </c>
      <c r="F188" s="146">
        <v>1.1459999999999999</v>
      </c>
      <c r="G188" s="147">
        <f ca="1">VLOOKUP(B188,'Insumos e Serviços'!$A:$F,6,0)</f>
        <v>245.35</v>
      </c>
      <c r="H188" s="147">
        <f>TRUNC(F188*G188,2)</f>
        <v>281.17</v>
      </c>
    </row>
    <row r="189" spans="1:8">
      <c r="A189" s="19"/>
      <c r="B189" s="20"/>
      <c r="C189" s="19"/>
      <c r="D189" s="19"/>
      <c r="E189" s="20"/>
      <c r="F189" s="19"/>
      <c r="G189" s="19"/>
      <c r="H189" s="19"/>
    </row>
    <row r="190" spans="1:8" s="18" customFormat="1" ht="45">
      <c r="A190" s="139" t="s">
        <v>638</v>
      </c>
      <c r="B190" s="140" t="str">
        <f ca="1">VLOOKUP(A190,'Orçamento Sintético'!$A:$H,2,0)</f>
        <v xml:space="preserve"> MPDFT1516 </v>
      </c>
      <c r="C190" s="140" t="str">
        <f ca="1">VLOOKUP(A190,'Orçamento Sintético'!$A:$H,3,0)</f>
        <v>Próprio</v>
      </c>
      <c r="D190" s="143" t="str">
        <f ca="1">VLOOKUP(A190,'Orçamento Sintético'!$A:$H,4,0)</f>
        <v>Copia da SINAPI (94216) - Telha termoacústica, tipo trapezoidal com núcleo isolante em PIR com espessura de 50mm, revestimento externo e interno de aço (0,50 / 0,43), pré pintado na cor cinza, inclusive cumeeira e acabamentos</v>
      </c>
      <c r="E190" s="140" t="str">
        <f ca="1">VLOOKUP(A190,'Orçamento Sintético'!$A:$H,5,0)</f>
        <v>m²</v>
      </c>
      <c r="F190" s="141"/>
      <c r="G190" s="142"/>
      <c r="H190" s="142">
        <f>SUM(H191:H195)</f>
        <v>373.68</v>
      </c>
    </row>
    <row r="191" spans="1:8">
      <c r="A191" s="144" t="str">
        <f ca="1">VLOOKUP(B191,'Insumos e Serviços'!$A:$F,3,0)</f>
        <v>Composição</v>
      </c>
      <c r="B191" s="145" t="s">
        <v>981</v>
      </c>
      <c r="C191" s="145" t="str">
        <f ca="1">VLOOKUP(B191,'Insumos e Serviços'!$A:$F,2,0)</f>
        <v>SINAPI</v>
      </c>
      <c r="D191" s="148" t="str">
        <f ca="1">VLOOKUP(B191,'Insumos e Serviços'!$A:$F,4,0)</f>
        <v>SERVENTE COM ENCARGOS COMPLEMENTARES</v>
      </c>
      <c r="E191" s="145" t="str">
        <f ca="1">VLOOKUP(B191,'Insumos e Serviços'!$A:$F,5,0)</f>
        <v>H</v>
      </c>
      <c r="F191" s="146">
        <v>0.155</v>
      </c>
      <c r="G191" s="147">
        <f ca="1">VLOOKUP(B191,'Insumos e Serviços'!$A:$F,6,0)</f>
        <v>18.649999999999999</v>
      </c>
      <c r="H191" s="147">
        <f>TRUNC(F191*G191,2)</f>
        <v>2.89</v>
      </c>
    </row>
    <row r="192" spans="1:8">
      <c r="A192" s="144" t="str">
        <f ca="1">VLOOKUP(B192,'Insumos e Serviços'!$A:$F,3,0)</f>
        <v>Composição</v>
      </c>
      <c r="B192" s="145" t="s">
        <v>999</v>
      </c>
      <c r="C192" s="145" t="str">
        <f ca="1">VLOOKUP(B192,'Insumos e Serviços'!$A:$F,2,0)</f>
        <v>SINAPI</v>
      </c>
      <c r="D192" s="148" t="str">
        <f ca="1">VLOOKUP(B192,'Insumos e Serviços'!$A:$F,4,0)</f>
        <v>TELHADISTA COM ENCARGOS COMPLEMENTARES</v>
      </c>
      <c r="E192" s="145" t="str">
        <f ca="1">VLOOKUP(B192,'Insumos e Serviços'!$A:$F,5,0)</f>
        <v>H</v>
      </c>
      <c r="F192" s="146">
        <v>0.13500000000000001</v>
      </c>
      <c r="G192" s="147">
        <f ca="1">VLOOKUP(B192,'Insumos e Serviços'!$A:$F,6,0)</f>
        <v>24.58</v>
      </c>
      <c r="H192" s="147">
        <f>TRUNC(F192*G192,2)</f>
        <v>3.31</v>
      </c>
    </row>
    <row r="193" spans="1:8" ht="22.5">
      <c r="A193" s="144" t="str">
        <f ca="1">VLOOKUP(B193,'Insumos e Serviços'!$A:$F,3,0)</f>
        <v>Composição</v>
      </c>
      <c r="B193" s="145" t="s">
        <v>1014</v>
      </c>
      <c r="C193" s="145" t="str">
        <f ca="1">VLOOKUP(B193,'Insumos e Serviços'!$A:$F,2,0)</f>
        <v>SINAPI</v>
      </c>
      <c r="D193" s="148" t="str">
        <f ca="1">VLOOKUP(B193,'Insumos e Serviços'!$A:$F,4,0)</f>
        <v>GUINCHO ELÉTRICO DE COLUNA, CAPACIDADE 400 KG, COM MOTO FREIO, MOTOR TRIFÁSICO DE 1,25 CV - CHP DIURNO. AF_03/2016</v>
      </c>
      <c r="E193" s="145" t="str">
        <f ca="1">VLOOKUP(B193,'Insumos e Serviços'!$A:$F,5,0)</f>
        <v>CHP</v>
      </c>
      <c r="F193" s="146">
        <v>2.8999999999999998E-3</v>
      </c>
      <c r="G193" s="147">
        <f ca="1">VLOOKUP(B193,'Insumos e Serviços'!$A:$F,6,0)</f>
        <v>20.82</v>
      </c>
      <c r="H193" s="147">
        <f>TRUNC(F193*G193,2)</f>
        <v>0.06</v>
      </c>
    </row>
    <row r="194" spans="1:8" ht="22.5">
      <c r="A194" s="144" t="str">
        <f ca="1">VLOOKUP(B194,'Insumos e Serviços'!$A:$F,3,0)</f>
        <v>Composição</v>
      </c>
      <c r="B194" s="145" t="s">
        <v>1015</v>
      </c>
      <c r="C194" s="145" t="str">
        <f ca="1">VLOOKUP(B194,'Insumos e Serviços'!$A:$F,2,0)</f>
        <v>SINAPI</v>
      </c>
      <c r="D194" s="148" t="str">
        <f ca="1">VLOOKUP(B194,'Insumos e Serviços'!$A:$F,4,0)</f>
        <v>GUINCHO ELÉTRICO DE COLUNA, CAPACIDADE 400 KG, COM MOTO FREIO, MOTOR TRIFÁSICO DE 1,25 CV - CHI DIURNO. AF_03/2016</v>
      </c>
      <c r="E194" s="145" t="str">
        <f ca="1">VLOOKUP(B194,'Insumos e Serviços'!$A:$F,5,0)</f>
        <v>CHI</v>
      </c>
      <c r="F194" s="146">
        <v>3.8999999999999998E-3</v>
      </c>
      <c r="G194" s="147">
        <f ca="1">VLOOKUP(B194,'Insumos e Serviços'!$A:$F,6,0)</f>
        <v>19.91</v>
      </c>
      <c r="H194" s="147">
        <f>TRUNC(F194*G194,2)</f>
        <v>7.0000000000000007E-2</v>
      </c>
    </row>
    <row r="195" spans="1:8" ht="45">
      <c r="A195" s="144" t="str">
        <f ca="1">VLOOKUP(B195,'Insumos e Serviços'!$A:$F,3,0)</f>
        <v>Insumo</v>
      </c>
      <c r="B195" s="145" t="s">
        <v>1017</v>
      </c>
      <c r="C195" s="145" t="str">
        <f ca="1">VLOOKUP(B195,'Insumos e Serviços'!$A:$F,2,0)</f>
        <v>Próprio</v>
      </c>
      <c r="D195" s="148" t="str">
        <f ca="1">VLOOKUP(B195,'Insumos e Serviços'!$A:$F,4,0)</f>
        <v>Telha termoacústica, tipo trapezoidal com núcleo isolante em PIR com espessura de 50mm, revestimento externo e interno de aço (0,50 / 0,43), pré pintado na cor CINZA, inclusive acessórios de fixação, cumeeiras e acabamentos, ref. Telha forro Isotelha Termoacústica PIR 50, Isoeste</v>
      </c>
      <c r="E195" s="145" t="str">
        <f ca="1">VLOOKUP(B195,'Insumos e Serviços'!$A:$F,5,0)</f>
        <v>m²</v>
      </c>
      <c r="F195" s="146">
        <v>1.1459999999999999</v>
      </c>
      <c r="G195" s="147">
        <f ca="1">VLOOKUP(B195,'Insumos e Serviços'!$A:$F,6,0)</f>
        <v>320.55</v>
      </c>
      <c r="H195" s="147">
        <f>TRUNC(F195*G195,2)</f>
        <v>367.35</v>
      </c>
    </row>
    <row r="196" spans="1:8">
      <c r="A196" s="19"/>
      <c r="B196" s="20"/>
      <c r="C196" s="19"/>
      <c r="D196" s="19"/>
      <c r="E196" s="20"/>
      <c r="F196" s="19"/>
      <c r="G196" s="19"/>
      <c r="H196" s="19"/>
    </row>
    <row r="197" spans="1:8" s="18" customFormat="1" ht="45">
      <c r="A197" s="139" t="s">
        <v>641</v>
      </c>
      <c r="B197" s="140" t="str">
        <f ca="1">VLOOKUP(A197,'Orçamento Sintético'!$A:$H,2,0)</f>
        <v xml:space="preserve"> MPDFT1538 </v>
      </c>
      <c r="C197" s="140" t="str">
        <f ca="1">VLOOKUP(A197,'Orçamento Sintético'!$A:$H,3,0)</f>
        <v>Próprio</v>
      </c>
      <c r="D197" s="143" t="str">
        <f ca="1">VLOOKUP(A197,'Orçamento Sintético'!$A:$H,4,0)</f>
        <v>Copia da SINAPI (92580) - TRAMA DE AÇO COMPOSTA POR TERÇAS PARA TELHADOS DE ATÉ 2 ÁGUAS PARA TELHA ONDULADA DE FIBROCIMENTO, METÁLICA, PLÁSTICA OU TERMOACÚSTICA, INCLUSO TRANSPORTE VERTICAL.</v>
      </c>
      <c r="E197" s="140" t="str">
        <f ca="1">VLOOKUP(A197,'Orçamento Sintético'!$A:$H,5,0)</f>
        <v>m²</v>
      </c>
      <c r="F197" s="141"/>
      <c r="G197" s="142"/>
      <c r="H197" s="142">
        <f>SUM(H198:H203)</f>
        <v>36.119999999999997</v>
      </c>
    </row>
    <row r="198" spans="1:8">
      <c r="A198" s="144" t="str">
        <f ca="1">VLOOKUP(B198,'Insumos e Serviços'!$A:$F,3,0)</f>
        <v>Composição</v>
      </c>
      <c r="B198" s="145" t="s">
        <v>1018</v>
      </c>
      <c r="C198" s="145" t="str">
        <f ca="1">VLOOKUP(B198,'Insumos e Serviços'!$A:$F,2,0)</f>
        <v>SINAPI</v>
      </c>
      <c r="D198" s="148" t="str">
        <f ca="1">VLOOKUP(B198,'Insumos e Serviços'!$A:$F,4,0)</f>
        <v>MONTADOR DE ESTRUTURA METÁLICA COM ENCARGOS COMPLEMENTARES</v>
      </c>
      <c r="E198" s="145" t="str">
        <f ca="1">VLOOKUP(B198,'Insumos e Serviços'!$A:$F,5,0)</f>
        <v>H</v>
      </c>
      <c r="F198" s="146">
        <v>0.21299999999999999</v>
      </c>
      <c r="G198" s="147">
        <f ca="1">VLOOKUP(B198,'Insumos e Serviços'!$A:$F,6,0)</f>
        <v>19.100000000000001</v>
      </c>
      <c r="H198" s="147">
        <f t="shared" ref="H198:H203" si="0">TRUNC(F198*G198,2)</f>
        <v>4.0599999999999996</v>
      </c>
    </row>
    <row r="199" spans="1:8">
      <c r="A199" s="144" t="str">
        <f ca="1">VLOOKUP(B199,'Insumos e Serviços'!$A:$F,3,0)</f>
        <v>Composição</v>
      </c>
      <c r="B199" s="145" t="s">
        <v>981</v>
      </c>
      <c r="C199" s="145" t="str">
        <f ca="1">VLOOKUP(B199,'Insumos e Serviços'!$A:$F,2,0)</f>
        <v>SINAPI</v>
      </c>
      <c r="D199" s="148" t="str">
        <f ca="1">VLOOKUP(B199,'Insumos e Serviços'!$A:$F,4,0)</f>
        <v>SERVENTE COM ENCARGOS COMPLEMENTARES</v>
      </c>
      <c r="E199" s="145" t="str">
        <f ca="1">VLOOKUP(B199,'Insumos e Serviços'!$A:$F,5,0)</f>
        <v>H</v>
      </c>
      <c r="F199" s="146">
        <v>0.106</v>
      </c>
      <c r="G199" s="147">
        <f ca="1">VLOOKUP(B199,'Insumos e Serviços'!$A:$F,6,0)</f>
        <v>18.649999999999999</v>
      </c>
      <c r="H199" s="147">
        <f t="shared" si="0"/>
        <v>1.97</v>
      </c>
    </row>
    <row r="200" spans="1:8" ht="22.5">
      <c r="A200" s="144" t="str">
        <f ca="1">VLOOKUP(B200,'Insumos e Serviços'!$A:$F,3,0)</f>
        <v>Composição</v>
      </c>
      <c r="B200" s="145" t="s">
        <v>1014</v>
      </c>
      <c r="C200" s="145" t="str">
        <f ca="1">VLOOKUP(B200,'Insumos e Serviços'!$A:$F,2,0)</f>
        <v>SINAPI</v>
      </c>
      <c r="D200" s="148" t="str">
        <f ca="1">VLOOKUP(B200,'Insumos e Serviços'!$A:$F,4,0)</f>
        <v>GUINCHO ELÉTRICO DE COLUNA, CAPACIDADE 400 KG, COM MOTO FREIO, MOTOR TRIFÁSICO DE 1,25 CV - CHP DIURNO. AF_03/2016</v>
      </c>
      <c r="E200" s="145" t="str">
        <f ca="1">VLOOKUP(B200,'Insumos e Serviços'!$A:$F,5,0)</f>
        <v>CHP</v>
      </c>
      <c r="F200" s="146">
        <v>6.7999999999999996E-3</v>
      </c>
      <c r="G200" s="147">
        <f ca="1">VLOOKUP(B200,'Insumos e Serviços'!$A:$F,6,0)</f>
        <v>20.82</v>
      </c>
      <c r="H200" s="147">
        <f t="shared" si="0"/>
        <v>0.14000000000000001</v>
      </c>
    </row>
    <row r="201" spans="1:8" ht="22.5">
      <c r="A201" s="144" t="str">
        <f ca="1">VLOOKUP(B201,'Insumos e Serviços'!$A:$F,3,0)</f>
        <v>Composição</v>
      </c>
      <c r="B201" s="145" t="s">
        <v>1015</v>
      </c>
      <c r="C201" s="145" t="str">
        <f ca="1">VLOOKUP(B201,'Insumos e Serviços'!$A:$F,2,0)</f>
        <v>SINAPI</v>
      </c>
      <c r="D201" s="148" t="str">
        <f ca="1">VLOOKUP(B201,'Insumos e Serviços'!$A:$F,4,0)</f>
        <v>GUINCHO ELÉTRICO DE COLUNA, CAPACIDADE 400 KG, COM MOTO FREIO, MOTOR TRIFÁSICO DE 1,25 CV - CHI DIURNO. AF_03/2016</v>
      </c>
      <c r="E201" s="145" t="str">
        <f ca="1">VLOOKUP(B201,'Insumos e Serviços'!$A:$F,5,0)</f>
        <v>CHI</v>
      </c>
      <c r="F201" s="146">
        <v>9.4000000000000004E-3</v>
      </c>
      <c r="G201" s="147">
        <f ca="1">VLOOKUP(B201,'Insumos e Serviços'!$A:$F,6,0)</f>
        <v>19.91</v>
      </c>
      <c r="H201" s="147">
        <f t="shared" si="0"/>
        <v>0.18</v>
      </c>
    </row>
    <row r="202" spans="1:8" ht="22.5">
      <c r="A202" s="144" t="str">
        <f ca="1">VLOOKUP(B202,'Insumos e Serviços'!$A:$F,3,0)</f>
        <v>Insumo</v>
      </c>
      <c r="B202" s="145" t="s">
        <v>1019</v>
      </c>
      <c r="C202" s="145" t="str">
        <f ca="1">VLOOKUP(B202,'Insumos e Serviços'!$A:$F,2,0)</f>
        <v>SINAPI</v>
      </c>
      <c r="D202" s="148" t="str">
        <f ca="1">VLOOKUP(B202,'Insumos e Serviços'!$A:$F,4,0)</f>
        <v>PERFIL "U" ENRIJECIDO DE ACO GALVANIZADO, DOBRADO, 150 X 60 X 20 MM, E = 3,00 MM OU 200 X 75 X 25 MM, E = 3,75 MM</v>
      </c>
      <c r="E202" s="145" t="str">
        <f ca="1">VLOOKUP(B202,'Insumos e Serviços'!$A:$F,5,0)</f>
        <v>KG</v>
      </c>
      <c r="F202" s="146">
        <v>1.91</v>
      </c>
      <c r="G202" s="147">
        <f ca="1">VLOOKUP(B202,'Insumos e Serviços'!$A:$F,6,0)</f>
        <v>11.09</v>
      </c>
      <c r="H202" s="147">
        <f t="shared" si="0"/>
        <v>21.18</v>
      </c>
    </row>
    <row r="203" spans="1:8" ht="22.5">
      <c r="A203" s="144" t="str">
        <f ca="1">VLOOKUP(B203,'Insumos e Serviços'!$A:$F,3,0)</f>
        <v>Insumo</v>
      </c>
      <c r="B203" s="145">
        <v>11964</v>
      </c>
      <c r="C203" s="145" t="str">
        <f ca="1">VLOOKUP(B203,'Insumos e Serviços'!$A:$F,2,0)</f>
        <v>SINAPI</v>
      </c>
      <c r="D203" s="148" t="str">
        <f ca="1">VLOOKUP(B203,'Insumos e Serviços'!$A:$F,4,0)</f>
        <v>PARAFUSO DE ACO TIPO CHUMBADOR PARABOLT, DIAMETRO 3/8", COMPRIMENTO 75 MM</v>
      </c>
      <c r="E203" s="145" t="str">
        <f ca="1">VLOOKUP(B203,'Insumos e Serviços'!$A:$F,5,0)</f>
        <v>UN</v>
      </c>
      <c r="F203" s="146">
        <v>3.16</v>
      </c>
      <c r="G203" s="147">
        <f ca="1">VLOOKUP(B203,'Insumos e Serviços'!$A:$F,6,0)</f>
        <v>2.72</v>
      </c>
      <c r="H203" s="147">
        <f t="shared" si="0"/>
        <v>8.59</v>
      </c>
    </row>
    <row r="204" spans="1:8">
      <c r="A204" s="19"/>
      <c r="B204" s="20"/>
      <c r="C204" s="19"/>
      <c r="D204" s="19"/>
      <c r="E204" s="20"/>
      <c r="F204" s="19"/>
      <c r="G204" s="19"/>
      <c r="H204" s="19"/>
    </row>
    <row r="205" spans="1:8" s="18" customFormat="1" ht="22.5">
      <c r="A205" s="139" t="s">
        <v>644</v>
      </c>
      <c r="B205" s="140" t="str">
        <f ca="1">VLOOKUP(A205,'Orçamento Sintético'!$A:$H,2,0)</f>
        <v xml:space="preserve"> MPDFT1539 </v>
      </c>
      <c r="C205" s="140" t="str">
        <f ca="1">VLOOKUP(A205,'Orçamento Sintético'!$A:$H,3,0)</f>
        <v>Próprio</v>
      </c>
      <c r="D205" s="143" t="str">
        <f ca="1">VLOOKUP(A205,'Orçamento Sintético'!$A:$H,4,0)</f>
        <v>Barra chata de estrutura complementar para instalação de telha termo acústica.</v>
      </c>
      <c r="E205" s="140" t="str">
        <f ca="1">VLOOKUP(A205,'Orçamento Sintético'!$A:$H,5,0)</f>
        <v>m</v>
      </c>
      <c r="F205" s="141"/>
      <c r="G205" s="142"/>
      <c r="H205" s="142">
        <f>SUM(H206:H208)</f>
        <v>55.980000000000004</v>
      </c>
    </row>
    <row r="206" spans="1:8">
      <c r="A206" s="144" t="str">
        <f ca="1">VLOOKUP(B206,'Insumos e Serviços'!$A:$F,3,0)</f>
        <v>Composição</v>
      </c>
      <c r="B206" s="145" t="s">
        <v>996</v>
      </c>
      <c r="C206" s="145" t="str">
        <f ca="1">VLOOKUP(B206,'Insumos e Serviços'!$A:$F,2,0)</f>
        <v>SINAPI</v>
      </c>
      <c r="D206" s="148" t="str">
        <f ca="1">VLOOKUP(B206,'Insumos e Serviços'!$A:$F,4,0)</f>
        <v>SERRALHEIRO COM ENCARGOS COMPLEMENTARES</v>
      </c>
      <c r="E206" s="145" t="str">
        <f ca="1">VLOOKUP(B206,'Insumos e Serviços'!$A:$F,5,0)</f>
        <v>H</v>
      </c>
      <c r="F206" s="146">
        <v>0.16</v>
      </c>
      <c r="G206" s="147">
        <f ca="1">VLOOKUP(B206,'Insumos e Serviços'!$A:$F,6,0)</f>
        <v>24.93</v>
      </c>
      <c r="H206" s="147">
        <f>TRUNC(F206*G206,2)</f>
        <v>3.98</v>
      </c>
    </row>
    <row r="207" spans="1:8" ht="22.5">
      <c r="A207" s="144" t="str">
        <f ca="1">VLOOKUP(B207,'Insumos e Serviços'!$A:$F,3,0)</f>
        <v>Composição</v>
      </c>
      <c r="B207" s="145" t="s">
        <v>1020</v>
      </c>
      <c r="C207" s="145" t="str">
        <f ca="1">VLOOKUP(B207,'Insumos e Serviços'!$A:$F,2,0)</f>
        <v>SINAPI</v>
      </c>
      <c r="D207" s="148" t="str">
        <f ca="1">VLOOKUP(B207,'Insumos e Serviços'!$A:$F,4,0)</f>
        <v>SOLDA DE TOPO EM CHAPA/PERFIL/TUBO DE AÇO CHANFRADO, ESPESSURA=1/4''. AF_06/2018</v>
      </c>
      <c r="E207" s="145" t="str">
        <f ca="1">VLOOKUP(B207,'Insumos e Serviços'!$A:$F,5,0)</f>
        <v>M</v>
      </c>
      <c r="F207" s="146">
        <v>0.04</v>
      </c>
      <c r="G207" s="147">
        <f ca="1">VLOOKUP(B207,'Insumos e Serviços'!$A:$F,6,0)</f>
        <v>60.42</v>
      </c>
      <c r="H207" s="147">
        <f>TRUNC(F207*G207,2)</f>
        <v>2.41</v>
      </c>
    </row>
    <row r="208" spans="1:8">
      <c r="A208" s="144" t="str">
        <f ca="1">VLOOKUP(B208,'Insumos e Serviços'!$A:$F,3,0)</f>
        <v>Insumo</v>
      </c>
      <c r="B208" s="145" t="s">
        <v>1021</v>
      </c>
      <c r="C208" s="145" t="str">
        <f ca="1">VLOOKUP(B208,'Insumos e Serviços'!$A:$F,2,0)</f>
        <v>SINAPI</v>
      </c>
      <c r="D208" s="148" t="str">
        <f ca="1">VLOOKUP(B208,'Insumos e Serviços'!$A:$F,4,0)</f>
        <v>BARRA DE FERRO CHATA, RETANGULAR (QUALQUER BITOLA)</v>
      </c>
      <c r="E208" s="145" t="str">
        <f ca="1">VLOOKUP(B208,'Insumos e Serviços'!$A:$F,5,0)</f>
        <v>KG</v>
      </c>
      <c r="F208" s="146">
        <v>3.8</v>
      </c>
      <c r="G208" s="147">
        <f ca="1">VLOOKUP(B208,'Insumos e Serviços'!$A:$F,6,0)</f>
        <v>13.05</v>
      </c>
      <c r="H208" s="147">
        <f>TRUNC(F208*G208,2)</f>
        <v>49.59</v>
      </c>
    </row>
    <row r="209" spans="1:8">
      <c r="A209" s="19"/>
      <c r="B209" s="20"/>
      <c r="C209" s="19"/>
      <c r="D209" s="19"/>
      <c r="E209" s="20"/>
      <c r="F209" s="19"/>
      <c r="G209" s="19"/>
      <c r="H209" s="19"/>
    </row>
    <row r="210" spans="1:8" s="21" customFormat="1">
      <c r="A210" s="94" t="s">
        <v>647</v>
      </c>
      <c r="B210" s="95"/>
      <c r="C210" s="95"/>
      <c r="D210" s="94" t="s">
        <v>648</v>
      </c>
      <c r="E210" s="95"/>
      <c r="F210" s="96"/>
      <c r="G210" s="94"/>
      <c r="H210" s="97"/>
    </row>
    <row r="211" spans="1:8">
      <c r="A211" s="94" t="s">
        <v>649</v>
      </c>
      <c r="B211" s="95"/>
      <c r="C211" s="95"/>
      <c r="D211" s="94" t="s">
        <v>650</v>
      </c>
      <c r="E211" s="95"/>
      <c r="F211" s="96"/>
      <c r="G211" s="94"/>
      <c r="H211" s="97"/>
    </row>
    <row r="212" spans="1:8">
      <c r="A212" s="94" t="s">
        <v>651</v>
      </c>
      <c r="B212" s="95"/>
      <c r="C212" s="95"/>
      <c r="D212" s="94" t="s">
        <v>652</v>
      </c>
      <c r="E212" s="95"/>
      <c r="F212" s="96"/>
      <c r="G212" s="94"/>
      <c r="H212" s="97"/>
    </row>
    <row r="213" spans="1:8" s="18" customFormat="1" ht="33.75">
      <c r="A213" s="139" t="s">
        <v>655</v>
      </c>
      <c r="B213" s="140" t="str">
        <f ca="1">VLOOKUP(A213,'Orçamento Sintético'!$A:$H,2,0)</f>
        <v xml:space="preserve"> MPDFT0030 </v>
      </c>
      <c r="C213" s="140" t="str">
        <f ca="1">VLOOKUP(A213,'Orçamento Sintético'!$A:$H,3,0)</f>
        <v>Próprio</v>
      </c>
      <c r="D213" s="143" t="str">
        <f ca="1">VLOOKUP(A213,'Orçamento Sintético'!$A:$H,4,0)</f>
        <v>Copia da SINAPI (94990) - Calçada/ passeio em concreto Fck=15 MPa, espessura de 7cm, incluindo lastro de brita, desempenamento e corte para junta de dilatação</v>
      </c>
      <c r="E213" s="140" t="str">
        <f ca="1">VLOOKUP(A213,'Orçamento Sintético'!$A:$H,5,0)</f>
        <v>m³</v>
      </c>
      <c r="F213" s="141"/>
      <c r="G213" s="142"/>
      <c r="H213" s="142">
        <f>SUM(H214:H221)</f>
        <v>69.989999999999995</v>
      </c>
    </row>
    <row r="214" spans="1:8">
      <c r="A214" s="144" t="str">
        <f ca="1">VLOOKUP(B214,'Insumos e Serviços'!$A:$F,3,0)</f>
        <v>Composição</v>
      </c>
      <c r="B214" s="145" t="s">
        <v>1022</v>
      </c>
      <c r="C214" s="145" t="str">
        <f ca="1">VLOOKUP(B214,'Insumos e Serviços'!$A:$F,2,0)</f>
        <v>SINAPI</v>
      </c>
      <c r="D214" s="148" t="str">
        <f ca="1">VLOOKUP(B214,'Insumos e Serviços'!$A:$F,4,0)</f>
        <v>CARPINTEIRO DE FORMAS COM ENCARGOS COMPLEMENTARES</v>
      </c>
      <c r="E214" s="145" t="str">
        <f ca="1">VLOOKUP(B214,'Insumos e Serviços'!$A:$F,5,0)</f>
        <v>H</v>
      </c>
      <c r="F214" s="146">
        <v>0.15790000000000001</v>
      </c>
      <c r="G214" s="147">
        <f ca="1">VLOOKUP(B214,'Insumos e Serviços'!$A:$F,6,0)</f>
        <v>24.81</v>
      </c>
      <c r="H214" s="147">
        <f t="shared" ref="H214:H221" si="1">TRUNC(F214*G214,2)</f>
        <v>3.91</v>
      </c>
    </row>
    <row r="215" spans="1:8">
      <c r="A215" s="144" t="str">
        <f ca="1">VLOOKUP(B215,'Insumos e Serviços'!$A:$F,3,0)</f>
        <v>Composição</v>
      </c>
      <c r="B215" s="145" t="s">
        <v>995</v>
      </c>
      <c r="C215" s="145" t="str">
        <f ca="1">VLOOKUP(B215,'Insumos e Serviços'!$A:$F,2,0)</f>
        <v>SINAPI</v>
      </c>
      <c r="D215" s="148" t="str">
        <f ca="1">VLOOKUP(B215,'Insumos e Serviços'!$A:$F,4,0)</f>
        <v>PEDREIRO COM ENCARGOS COMPLEMENTARES</v>
      </c>
      <c r="E215" s="145" t="str">
        <f ca="1">VLOOKUP(B215,'Insumos e Serviços'!$A:$F,5,0)</f>
        <v>H</v>
      </c>
      <c r="F215" s="146">
        <v>0.13880000000000001</v>
      </c>
      <c r="G215" s="147">
        <f ca="1">VLOOKUP(B215,'Insumos e Serviços'!$A:$F,6,0)</f>
        <v>25.07</v>
      </c>
      <c r="H215" s="147">
        <f t="shared" si="1"/>
        <v>3.47</v>
      </c>
    </row>
    <row r="216" spans="1:8">
      <c r="A216" s="144" t="str">
        <f ca="1">VLOOKUP(B216,'Insumos e Serviços'!$A:$F,3,0)</f>
        <v>Composição</v>
      </c>
      <c r="B216" s="145" t="s">
        <v>981</v>
      </c>
      <c r="C216" s="145" t="str">
        <f ca="1">VLOOKUP(B216,'Insumos e Serviços'!$A:$F,2,0)</f>
        <v>SINAPI</v>
      </c>
      <c r="D216" s="148" t="str">
        <f ca="1">VLOOKUP(B216,'Insumos e Serviços'!$A:$F,4,0)</f>
        <v>SERVENTE COM ENCARGOS COMPLEMENTARES</v>
      </c>
      <c r="E216" s="145" t="str">
        <f ca="1">VLOOKUP(B216,'Insumos e Serviços'!$A:$F,5,0)</f>
        <v>H</v>
      </c>
      <c r="F216" s="146">
        <v>0.29670000000000002</v>
      </c>
      <c r="G216" s="147">
        <f ca="1">VLOOKUP(B216,'Insumos e Serviços'!$A:$F,6,0)</f>
        <v>18.649999999999999</v>
      </c>
      <c r="H216" s="147">
        <f t="shared" si="1"/>
        <v>5.53</v>
      </c>
    </row>
    <row r="217" spans="1:8" ht="22.5">
      <c r="A217" s="144" t="str">
        <f ca="1">VLOOKUP(B217,'Insumos e Serviços'!$A:$F,3,0)</f>
        <v>Composição</v>
      </c>
      <c r="B217" s="145" t="s">
        <v>1023</v>
      </c>
      <c r="C217" s="145" t="str">
        <f ca="1">VLOOKUP(B217,'Insumos e Serviços'!$A:$F,2,0)</f>
        <v>SINAPI</v>
      </c>
      <c r="D217" s="148" t="str">
        <f ca="1">VLOOKUP(B217,'Insumos e Serviços'!$A:$F,4,0)</f>
        <v>CONCRETO FCK = 15MPA, TRAÇO 1:3,4:3,5 (EM MASSA SECA DE CIMENTO/ AREIA MÉDIA/ BRITA 1) - PREPARO MECÂNICO COM BETONEIRA 400 L. AF_05/2021</v>
      </c>
      <c r="E217" s="145" t="str">
        <f ca="1">VLOOKUP(B217,'Insumos e Serviços'!$A:$F,5,0)</f>
        <v>m³</v>
      </c>
      <c r="F217" s="146">
        <v>8.4900000000000003E-2</v>
      </c>
      <c r="G217" s="147">
        <f ca="1">VLOOKUP(B217,'Insumos e Serviços'!$A:$F,6,0)</f>
        <v>450.25</v>
      </c>
      <c r="H217" s="147">
        <f t="shared" si="1"/>
        <v>38.22</v>
      </c>
    </row>
    <row r="218" spans="1:8" ht="22.5">
      <c r="A218" s="144" t="str">
        <f ca="1">VLOOKUP(B218,'Insumos e Serviços'!$A:$F,3,0)</f>
        <v>Composição</v>
      </c>
      <c r="B218" s="145" t="s">
        <v>1024</v>
      </c>
      <c r="C218" s="145" t="str">
        <f ca="1">VLOOKUP(B218,'Insumos e Serviços'!$A:$F,2,0)</f>
        <v>SINAPI</v>
      </c>
      <c r="D218" s="148" t="str">
        <f ca="1">VLOOKUP(B218,'Insumos e Serviços'!$A:$F,4,0)</f>
        <v>EXECUÇÃO DE JUNTAS DE CONTRAÇÃO PARA PAVIMENTOS DE CONCRETO. AF_11/2017</v>
      </c>
      <c r="E218" s="145" t="str">
        <f ca="1">VLOOKUP(B218,'Insumos e Serviços'!$A:$F,5,0)</f>
        <v>M</v>
      </c>
      <c r="F218" s="146">
        <v>0.8</v>
      </c>
      <c r="G218" s="147">
        <f ca="1">VLOOKUP(B218,'Insumos e Serviços'!$A:$F,6,0)</f>
        <v>0.4</v>
      </c>
      <c r="H218" s="147">
        <f t="shared" si="1"/>
        <v>0.32</v>
      </c>
    </row>
    <row r="219" spans="1:8" ht="33.75">
      <c r="A219" s="144" t="str">
        <f ca="1">VLOOKUP(B219,'Insumos e Serviços'!$A:$F,3,0)</f>
        <v>Composição</v>
      </c>
      <c r="B219" s="145" t="s">
        <v>1025</v>
      </c>
      <c r="C219" s="145" t="str">
        <f ca="1">VLOOKUP(B219,'Insumos e Serviços'!$A:$F,2,0)</f>
        <v>SINAPI</v>
      </c>
      <c r="D219" s="148" t="str">
        <f ca="1">VLOOKUP(B219,'Insumos e Serviços'!$A:$F,4,0)</f>
        <v>LASTRO DE VALA COM PREPARO DE FUNDO, LARGURA MENOR QUE 1,5 M, COM CAMADA DE BRITA, LANÇAMENTO MANUAL, EM LOCAL COM NÍVEL BAIXO DE INTERFERÊNCIA. AF_06/2016</v>
      </c>
      <c r="E219" s="145" t="str">
        <f ca="1">VLOOKUP(B219,'Insumos e Serviços'!$A:$F,5,0)</f>
        <v>m³</v>
      </c>
      <c r="F219" s="146">
        <v>0.05</v>
      </c>
      <c r="G219" s="147">
        <f ca="1">VLOOKUP(B219,'Insumos e Serviços'!$A:$F,6,0)</f>
        <v>325.02999999999997</v>
      </c>
      <c r="H219" s="147">
        <f t="shared" si="1"/>
        <v>16.25</v>
      </c>
    </row>
    <row r="220" spans="1:8" ht="22.5">
      <c r="A220" s="144" t="str">
        <f ca="1">VLOOKUP(B220,'Insumos e Serviços'!$A:$F,3,0)</f>
        <v>Insumo</v>
      </c>
      <c r="B220" s="145" t="s">
        <v>1026</v>
      </c>
      <c r="C220" s="145" t="str">
        <f ca="1">VLOOKUP(B220,'Insumos e Serviços'!$A:$F,2,0)</f>
        <v>SINAPI</v>
      </c>
      <c r="D220" s="148" t="str">
        <f ca="1">VLOOKUP(B220,'Insumos e Serviços'!$A:$F,4,0)</f>
        <v>SARRAFO NAO APARELHADO *2,5 X 10* CM, EM MACARANDUBA, ANGELIM OU EQUIVALENTE DA REGIAO -  BRUTA</v>
      </c>
      <c r="E220" s="145" t="str">
        <f ca="1">VLOOKUP(B220,'Insumos e Serviços'!$A:$F,5,0)</f>
        <v>M</v>
      </c>
      <c r="F220" s="146">
        <v>0.17499999999999999</v>
      </c>
      <c r="G220" s="147">
        <f ca="1">VLOOKUP(B220,'Insumos e Serviços'!$A:$F,6,0)</f>
        <v>10.69</v>
      </c>
      <c r="H220" s="147">
        <f t="shared" si="1"/>
        <v>1.87</v>
      </c>
    </row>
    <row r="221" spans="1:8">
      <c r="A221" s="144" t="str">
        <f ca="1">VLOOKUP(B221,'Insumos e Serviços'!$A:$F,3,0)</f>
        <v>Insumo</v>
      </c>
      <c r="B221" s="145" t="s">
        <v>1027</v>
      </c>
      <c r="C221" s="145" t="str">
        <f ca="1">VLOOKUP(B221,'Insumos e Serviços'!$A:$F,2,0)</f>
        <v>SINAPI</v>
      </c>
      <c r="D221" s="148" t="str">
        <f ca="1">VLOOKUP(B221,'Insumos e Serviços'!$A:$F,4,0)</f>
        <v>SARRAFO *2,5 X 7,5* CM EM PINUS, MISTA OU EQUIVALENTE DA REGIAO - BRUTA</v>
      </c>
      <c r="E221" s="145" t="str">
        <f ca="1">VLOOKUP(B221,'Insumos e Serviços'!$A:$F,5,0)</f>
        <v>M</v>
      </c>
      <c r="F221" s="146">
        <v>0.14000000000000001</v>
      </c>
      <c r="G221" s="147">
        <f ca="1">VLOOKUP(B221,'Insumos e Serviços'!$A:$F,6,0)</f>
        <v>3.01</v>
      </c>
      <c r="H221" s="147">
        <f t="shared" si="1"/>
        <v>0.42</v>
      </c>
    </row>
    <row r="222" spans="1:8">
      <c r="A222" s="19"/>
      <c r="B222" s="20"/>
      <c r="C222" s="19"/>
      <c r="D222" s="19"/>
      <c r="E222" s="20"/>
      <c r="F222" s="19"/>
      <c r="G222" s="19"/>
      <c r="H222" s="19"/>
    </row>
    <row r="223" spans="1:8" s="18" customFormat="1" ht="33.75">
      <c r="A223" s="139" t="s">
        <v>662</v>
      </c>
      <c r="B223" s="140" t="str">
        <f ca="1">VLOOKUP(A223,'Orçamento Sintético'!$A:$H,2,0)</f>
        <v xml:space="preserve"> MPDFT1559 </v>
      </c>
      <c r="C223" s="140" t="str">
        <f ca="1">VLOOKUP(A223,'Orçamento Sintético'!$A:$H,3,0)</f>
        <v>Próprio</v>
      </c>
      <c r="D223" s="143" t="str">
        <f ca="1">VLOOKUP(A223,'Orçamento Sintético'!$A:$H,4,0)</f>
        <v>Copia da SINAPI (96624) - LASTRO COM MATERIAL GRANULAR (PEDRA BRITADA N.1), APLICADO EM PISOS OU LAJES SOBRE SOLO, ESPESSURA DE *5 CM*.</v>
      </c>
      <c r="E223" s="140" t="str">
        <f ca="1">VLOOKUP(A223,'Orçamento Sintético'!$A:$H,5,0)</f>
        <v>m³</v>
      </c>
      <c r="F223" s="141"/>
      <c r="G223" s="142"/>
      <c r="H223" s="142">
        <f>SUM(H224:H228)</f>
        <v>198.71</v>
      </c>
    </row>
    <row r="224" spans="1:8">
      <c r="A224" s="144" t="str">
        <f ca="1">VLOOKUP(B224,'Insumos e Serviços'!$A:$F,3,0)</f>
        <v>Composição</v>
      </c>
      <c r="B224" s="145" t="s">
        <v>995</v>
      </c>
      <c r="C224" s="145" t="str">
        <f ca="1">VLOOKUP(B224,'Insumos e Serviços'!$A:$F,2,0)</f>
        <v>SINAPI</v>
      </c>
      <c r="D224" s="148" t="str">
        <f ca="1">VLOOKUP(B224,'Insumos e Serviços'!$A:$F,4,0)</f>
        <v>PEDREIRO COM ENCARGOS COMPLEMENTARES</v>
      </c>
      <c r="E224" s="145" t="str">
        <f ca="1">VLOOKUP(B224,'Insumos e Serviços'!$A:$F,5,0)</f>
        <v>H</v>
      </c>
      <c r="F224" s="146">
        <v>1.03</v>
      </c>
      <c r="G224" s="147">
        <f ca="1">VLOOKUP(B224,'Insumos e Serviços'!$A:$F,6,0)</f>
        <v>25.07</v>
      </c>
      <c r="H224" s="147">
        <f>TRUNC(F224*G224,2)</f>
        <v>25.82</v>
      </c>
    </row>
    <row r="225" spans="1:8">
      <c r="A225" s="144" t="str">
        <f ca="1">VLOOKUP(B225,'Insumos e Serviços'!$A:$F,3,0)</f>
        <v>Composição</v>
      </c>
      <c r="B225" s="145" t="s">
        <v>981</v>
      </c>
      <c r="C225" s="145" t="str">
        <f ca="1">VLOOKUP(B225,'Insumos e Serviços'!$A:$F,2,0)</f>
        <v>SINAPI</v>
      </c>
      <c r="D225" s="148" t="str">
        <f ca="1">VLOOKUP(B225,'Insumos e Serviços'!$A:$F,4,0)</f>
        <v>SERVENTE COM ENCARGOS COMPLEMENTARES</v>
      </c>
      <c r="E225" s="145" t="str">
        <f ca="1">VLOOKUP(B225,'Insumos e Serviços'!$A:$F,5,0)</f>
        <v>H</v>
      </c>
      <c r="F225" s="146">
        <v>0.34300000000000003</v>
      </c>
      <c r="G225" s="147">
        <f ca="1">VLOOKUP(B225,'Insumos e Serviços'!$A:$F,6,0)</f>
        <v>18.649999999999999</v>
      </c>
      <c r="H225" s="147">
        <f>TRUNC(F225*G225,2)</f>
        <v>6.39</v>
      </c>
    </row>
    <row r="226" spans="1:8" ht="22.5">
      <c r="A226" s="144" t="str">
        <f ca="1">VLOOKUP(B226,'Insumos e Serviços'!$A:$F,3,0)</f>
        <v>Composição</v>
      </c>
      <c r="B226" s="145" t="s">
        <v>1028</v>
      </c>
      <c r="C226" s="145" t="str">
        <f ca="1">VLOOKUP(B226,'Insumos e Serviços'!$A:$F,2,0)</f>
        <v>SINAPI</v>
      </c>
      <c r="D226" s="148" t="str">
        <f ca="1">VLOOKUP(B226,'Insumos e Serviços'!$A:$F,4,0)</f>
        <v>PLACA VIBRATÓRIA REVERSÍVEL COM MOTOR 4 TEMPOS A GASOLINA, FORÇA CENTRÍFUGA DE 25 KN (2500 KGF), POTÊNCIA 5,5 CV - CHP DIURNO. AF_08/2015</v>
      </c>
      <c r="E226" s="145" t="str">
        <f ca="1">VLOOKUP(B226,'Insumos e Serviços'!$A:$F,5,0)</f>
        <v>CHP</v>
      </c>
      <c r="F226" s="146">
        <v>3.2000000000000001E-2</v>
      </c>
      <c r="G226" s="147">
        <f ca="1">VLOOKUP(B226,'Insumos e Serviços'!$A:$F,6,0)</f>
        <v>10.92</v>
      </c>
      <c r="H226" s="147">
        <f>TRUNC(F226*G226,2)</f>
        <v>0.34</v>
      </c>
    </row>
    <row r="227" spans="1:8" ht="22.5">
      <c r="A227" s="144" t="str">
        <f ca="1">VLOOKUP(B227,'Insumos e Serviços'!$A:$F,3,0)</f>
        <v>Composição</v>
      </c>
      <c r="B227" s="145" t="s">
        <v>1029</v>
      </c>
      <c r="C227" s="145" t="str">
        <f ca="1">VLOOKUP(B227,'Insumos e Serviços'!$A:$F,2,0)</f>
        <v>SINAPI</v>
      </c>
      <c r="D227" s="148" t="str">
        <f ca="1">VLOOKUP(B227,'Insumos e Serviços'!$A:$F,4,0)</f>
        <v>PLACA VIBRATÓRIA REVERSÍVEL COM MOTOR 4 TEMPOS A GASOLINA, FORÇA CENTRÍFUGA DE 25 KN (2500 KGF), POTÊNCIA 5,5 CV - CHI DIURNO. AF_08/2015</v>
      </c>
      <c r="E227" s="145" t="str">
        <f ca="1">VLOOKUP(B227,'Insumos e Serviços'!$A:$F,5,0)</f>
        <v>CHI</v>
      </c>
      <c r="F227" s="146">
        <v>0.03</v>
      </c>
      <c r="G227" s="147">
        <f ca="1">VLOOKUP(B227,'Insumos e Serviços'!$A:$F,6,0)</f>
        <v>0.56000000000000005</v>
      </c>
      <c r="H227" s="147">
        <f>TRUNC(F227*G227,2)</f>
        <v>0.01</v>
      </c>
    </row>
    <row r="228" spans="1:8">
      <c r="A228" s="144" t="str">
        <f ca="1">VLOOKUP(B228,'Insumos e Serviços'!$A:$F,3,0)</f>
        <v>Insumo</v>
      </c>
      <c r="B228" s="145" t="s">
        <v>1030</v>
      </c>
      <c r="C228" s="145" t="str">
        <f ca="1">VLOOKUP(B228,'Insumos e Serviços'!$A:$F,2,0)</f>
        <v>SINAPI</v>
      </c>
      <c r="D228" s="148" t="str">
        <f ca="1">VLOOKUP(B228,'Insumos e Serviços'!$A:$F,4,0)</f>
        <v>PEDRA BRITADA N. 1 (9,5 a 19 MM) POSTO PEDREIRA/FORNECEDOR, SEM FRETE</v>
      </c>
      <c r="E228" s="145" t="str">
        <f ca="1">VLOOKUP(B228,'Insumos e Serviços'!$A:$F,5,0)</f>
        <v>m³</v>
      </c>
      <c r="F228" s="146">
        <v>1.1299999999999999</v>
      </c>
      <c r="G228" s="147">
        <f ca="1">VLOOKUP(B228,'Insumos e Serviços'!$A:$F,6,0)</f>
        <v>147.04</v>
      </c>
      <c r="H228" s="147">
        <f>TRUNC(F228*G228,2)</f>
        <v>166.15</v>
      </c>
    </row>
    <row r="229" spans="1:8">
      <c r="A229" s="19"/>
      <c r="B229" s="20"/>
      <c r="C229" s="19"/>
      <c r="D229" s="19"/>
      <c r="E229" s="20"/>
      <c r="F229" s="19"/>
      <c r="G229" s="19"/>
      <c r="H229" s="19"/>
    </row>
    <row r="230" spans="1:8" s="21" customFormat="1">
      <c r="A230" s="94" t="s">
        <v>667</v>
      </c>
      <c r="B230" s="95"/>
      <c r="C230" s="95"/>
      <c r="D230" s="94" t="s">
        <v>668</v>
      </c>
      <c r="E230" s="95"/>
      <c r="F230" s="96"/>
      <c r="G230" s="94"/>
      <c r="H230" s="97"/>
    </row>
    <row r="231" spans="1:8">
      <c r="A231" s="94" t="s">
        <v>669</v>
      </c>
      <c r="B231" s="95"/>
      <c r="C231" s="95"/>
      <c r="D231" s="94" t="s">
        <v>670</v>
      </c>
      <c r="E231" s="95"/>
      <c r="F231" s="96"/>
      <c r="G231" s="94"/>
      <c r="H231" s="97"/>
    </row>
    <row r="232" spans="1:8">
      <c r="A232" s="94" t="s">
        <v>679</v>
      </c>
      <c r="B232" s="95"/>
      <c r="C232" s="95"/>
      <c r="D232" s="94" t="s">
        <v>680</v>
      </c>
      <c r="E232" s="95"/>
      <c r="F232" s="96"/>
      <c r="G232" s="94"/>
      <c r="H232" s="97"/>
    </row>
    <row r="233" spans="1:8" s="18" customFormat="1" ht="33.75">
      <c r="A233" s="139" t="s">
        <v>681</v>
      </c>
      <c r="B233" s="140" t="str">
        <f ca="1">VLOOKUP(A233,'Orçamento Sintético'!$A:$H,2,0)</f>
        <v xml:space="preserve"> MPDFT0500 </v>
      </c>
      <c r="C233" s="140" t="str">
        <f ca="1">VLOOKUP(A233,'Orçamento Sintético'!$A:$H,3,0)</f>
        <v>Próprio</v>
      </c>
      <c r="D233" s="143" t="str">
        <f ca="1">VLOOKUP(A233,'Orçamento Sintético'!$A:$H,4,0)</f>
        <v>Copia da IOPES (040705) - Junta de dilatação com selante elástico monocomponente a base de poliuretano, dimensões 15x35mm, inclusive delimitador de profundidade</v>
      </c>
      <c r="E233" s="140" t="str">
        <f ca="1">VLOOKUP(A233,'Orçamento Sintético'!$A:$H,5,0)</f>
        <v>m</v>
      </c>
      <c r="F233" s="141"/>
      <c r="G233" s="142"/>
      <c r="H233" s="142">
        <f>SUM(H234:H237)</f>
        <v>38.059999999999995</v>
      </c>
    </row>
    <row r="234" spans="1:8">
      <c r="A234" s="144" t="str">
        <f ca="1">VLOOKUP(B234,'Insumos e Serviços'!$A:$F,3,0)</f>
        <v>Composição</v>
      </c>
      <c r="B234" s="145" t="s">
        <v>995</v>
      </c>
      <c r="C234" s="145" t="str">
        <f ca="1">VLOOKUP(B234,'Insumos e Serviços'!$A:$F,2,0)</f>
        <v>SINAPI</v>
      </c>
      <c r="D234" s="148" t="str">
        <f ca="1">VLOOKUP(B234,'Insumos e Serviços'!$A:$F,4,0)</f>
        <v>PEDREIRO COM ENCARGOS COMPLEMENTARES</v>
      </c>
      <c r="E234" s="145" t="str">
        <f ca="1">VLOOKUP(B234,'Insumos e Serviços'!$A:$F,5,0)</f>
        <v>H</v>
      </c>
      <c r="F234" s="146">
        <v>0.2</v>
      </c>
      <c r="G234" s="147">
        <f ca="1">VLOOKUP(B234,'Insumos e Serviços'!$A:$F,6,0)</f>
        <v>25.07</v>
      </c>
      <c r="H234" s="147">
        <f>TRUNC(F234*G234,2)</f>
        <v>5.01</v>
      </c>
    </row>
    <row r="235" spans="1:8">
      <c r="A235" s="144" t="str">
        <f ca="1">VLOOKUP(B235,'Insumos e Serviços'!$A:$F,3,0)</f>
        <v>Composição</v>
      </c>
      <c r="B235" s="145" t="s">
        <v>1031</v>
      </c>
      <c r="C235" s="145" t="str">
        <f ca="1">VLOOKUP(B235,'Insumos e Serviços'!$A:$F,2,0)</f>
        <v>SINAPI</v>
      </c>
      <c r="D235" s="148" t="str">
        <f ca="1">VLOOKUP(B235,'Insumos e Serviços'!$A:$F,4,0)</f>
        <v>AJUDANTE DE PEDREIRO COM ENCARGOS COMPLEMENTARES</v>
      </c>
      <c r="E235" s="145" t="str">
        <f ca="1">VLOOKUP(B235,'Insumos e Serviços'!$A:$F,5,0)</f>
        <v>H</v>
      </c>
      <c r="F235" s="146">
        <v>0.2</v>
      </c>
      <c r="G235" s="147">
        <f ca="1">VLOOKUP(B235,'Insumos e Serviços'!$A:$F,6,0)</f>
        <v>18.66</v>
      </c>
      <c r="H235" s="147">
        <f>TRUNC(F235*G235,2)</f>
        <v>3.73</v>
      </c>
    </row>
    <row r="236" spans="1:8" ht="22.5">
      <c r="A236" s="144" t="str">
        <f ca="1">VLOOKUP(B236,'Insumos e Serviços'!$A:$F,3,0)</f>
        <v>Insumo</v>
      </c>
      <c r="B236" s="145" t="s">
        <v>1032</v>
      </c>
      <c r="C236" s="145" t="str">
        <f ca="1">VLOOKUP(B236,'Insumos e Serviços'!$A:$F,2,0)</f>
        <v>SINAPI</v>
      </c>
      <c r="D236" s="148" t="str">
        <f ca="1">VLOOKUP(B236,'Insumos e Serviços'!$A:$F,4,0)</f>
        <v>SELANTE ELASTICO MONOCOMPONENTE A BASE DE POLIURETANO (PU) PARA JUNTAS DIVERSAS</v>
      </c>
      <c r="E236" s="145" t="str">
        <f ca="1">VLOOKUP(B236,'Insumos e Serviços'!$A:$F,5,0)</f>
        <v>310ML</v>
      </c>
      <c r="F236" s="146">
        <v>0.75</v>
      </c>
      <c r="G236" s="147">
        <f ca="1">VLOOKUP(B236,'Insumos e Serviços'!$A:$F,6,0)</f>
        <v>38.32</v>
      </c>
      <c r="H236" s="147">
        <f>TRUNC(F236*G236,2)</f>
        <v>28.74</v>
      </c>
    </row>
    <row r="237" spans="1:8">
      <c r="A237" s="144" t="str">
        <f ca="1">VLOOKUP(B237,'Insumos e Serviços'!$A:$F,3,0)</f>
        <v>Insumo</v>
      </c>
      <c r="B237" s="145" t="s">
        <v>1033</v>
      </c>
      <c r="C237" s="145" t="str">
        <f ca="1">VLOOKUP(B237,'Insumos e Serviços'!$A:$F,2,0)</f>
        <v>Próprio</v>
      </c>
      <c r="D237" s="148" t="str">
        <f ca="1">VLOOKUP(B237,'Insumos e Serviços'!$A:$F,4,0)</f>
        <v>Delimitador de profundidade (Tarucel) Ø 15mm</v>
      </c>
      <c r="E237" s="145" t="str">
        <f ca="1">VLOOKUP(B237,'Insumos e Serviços'!$A:$F,5,0)</f>
        <v>m</v>
      </c>
      <c r="F237" s="146">
        <v>1.05</v>
      </c>
      <c r="G237" s="147">
        <f ca="1">VLOOKUP(B237,'Insumos e Serviços'!$A:$F,6,0)</f>
        <v>0.56000000000000005</v>
      </c>
      <c r="H237" s="147">
        <f>TRUNC(F237*G237,2)</f>
        <v>0.57999999999999996</v>
      </c>
    </row>
    <row r="238" spans="1:8">
      <c r="A238" s="19"/>
      <c r="B238" s="20"/>
      <c r="C238" s="19"/>
      <c r="D238" s="19"/>
      <c r="E238" s="20"/>
      <c r="F238" s="19"/>
      <c r="G238" s="19"/>
      <c r="H238" s="19"/>
    </row>
    <row r="239" spans="1:8">
      <c r="A239" s="94" t="s">
        <v>698</v>
      </c>
      <c r="B239" s="95"/>
      <c r="C239" s="95"/>
      <c r="D239" s="94" t="s">
        <v>699</v>
      </c>
      <c r="E239" s="95"/>
      <c r="F239" s="96"/>
      <c r="G239" s="94"/>
      <c r="H239" s="97"/>
    </row>
    <row r="240" spans="1:8">
      <c r="A240" s="94" t="s">
        <v>700</v>
      </c>
      <c r="B240" s="95"/>
      <c r="C240" s="95"/>
      <c r="D240" s="94" t="s">
        <v>701</v>
      </c>
      <c r="E240" s="95"/>
      <c r="F240" s="96"/>
      <c r="G240" s="94"/>
      <c r="H240" s="97"/>
    </row>
    <row r="241" spans="1:8" s="18" customFormat="1" ht="33.75">
      <c r="A241" s="139" t="s">
        <v>702</v>
      </c>
      <c r="B241" s="140" t="str">
        <f ca="1">VLOOKUP(A241,'Orçamento Sintético'!$A:$H,2,0)</f>
        <v xml:space="preserve"> MPDFT1546 </v>
      </c>
      <c r="C241" s="140" t="str">
        <f ca="1">VLOOKUP(A241,'Orçamento Sintético'!$A:$H,3,0)</f>
        <v>Próprio</v>
      </c>
      <c r="D241" s="143" t="str">
        <f ca="1">VLOOKUP(A241,'Orçamento Sintético'!$A:$H,4,0)</f>
        <v>Recuperação de fachada em mármore, incluindo limpeza com produto específico, remoção e aplicação de novo rejunte em PU, polimento e impermeabilização com Belllinzone</v>
      </c>
      <c r="E241" s="140" t="str">
        <f ca="1">VLOOKUP(A241,'Orçamento Sintético'!$A:$H,5,0)</f>
        <v>m²</v>
      </c>
      <c r="F241" s="141"/>
      <c r="G241" s="142"/>
      <c r="H241" s="142">
        <f>SUM(H242)</f>
        <v>117.61</v>
      </c>
    </row>
    <row r="242" spans="1:8" ht="33.75">
      <c r="A242" s="144" t="str">
        <f ca="1">VLOOKUP(B242,'Insumos e Serviços'!$A:$F,3,0)</f>
        <v>Insumo</v>
      </c>
      <c r="B242" s="145" t="s">
        <v>1034</v>
      </c>
      <c r="C242" s="145" t="str">
        <f ca="1">VLOOKUP(B242,'Insumos e Serviços'!$A:$F,2,0)</f>
        <v>Próprio</v>
      </c>
      <c r="D242" s="148" t="str">
        <f ca="1">VLOOKUP(B242,'Insumos e Serviços'!$A:$F,4,0)</f>
        <v>Recuperação de fachada em mármore, incluindo limpeza com produto específico, remoção e aplicação de novo rejunte em PU,  polimento  e impermeabilização com Belllinzone</v>
      </c>
      <c r="E242" s="145" t="str">
        <f ca="1">VLOOKUP(B242,'Insumos e Serviços'!$A:$F,5,0)</f>
        <v>m²</v>
      </c>
      <c r="F242" s="146">
        <v>1</v>
      </c>
      <c r="G242" s="147">
        <f ca="1">VLOOKUP(B242,'Insumos e Serviços'!$A:$F,6,0)</f>
        <v>117.61</v>
      </c>
      <c r="H242" s="147">
        <f>TRUNC(F242*G242,2)</f>
        <v>117.61</v>
      </c>
    </row>
    <row r="243" spans="1:8">
      <c r="A243" s="19"/>
      <c r="B243" s="20"/>
      <c r="C243" s="19"/>
      <c r="D243" s="19"/>
      <c r="E243" s="20"/>
      <c r="F243" s="19"/>
      <c r="G243" s="19"/>
      <c r="H243" s="19"/>
    </row>
    <row r="244" spans="1:8">
      <c r="A244" s="94" t="s">
        <v>705</v>
      </c>
      <c r="B244" s="95"/>
      <c r="C244" s="95"/>
      <c r="D244" s="94" t="s">
        <v>706</v>
      </c>
      <c r="E244" s="95"/>
      <c r="F244" s="96"/>
      <c r="G244" s="94"/>
      <c r="H244" s="97"/>
    </row>
    <row r="245" spans="1:8" s="18" customFormat="1" ht="45">
      <c r="A245" s="139" t="s">
        <v>707</v>
      </c>
      <c r="B245" s="140" t="str">
        <f ca="1">VLOOKUP(A245,'Orçamento Sintético'!$A:$H,2,0)</f>
        <v xml:space="preserve"> MPDFT0937 </v>
      </c>
      <c r="C245" s="140" t="str">
        <f ca="1">VLOOKUP(A245,'Orçamento Sintético'!$A:$H,3,0)</f>
        <v>Próprio</v>
      </c>
      <c r="D245" s="143" t="str">
        <f ca="1">VLOOKUP(A245,'Orçamento Sintético'!$A:$H,4,0)</f>
        <v>Copia da SINAPI (87242 + 87747) - Pastilha de porcelana 5,0x5,0cm, linha Engenharia, cor Barents (cinza escuro), fab. Atlas (ref.M6329), assentada com argamassa pré-fabricada, incluindo rejuntamento e aditivo adesivo para argamassa</v>
      </c>
      <c r="E245" s="140" t="str">
        <f ca="1">VLOOKUP(A245,'Orçamento Sintético'!$A:$H,5,0)</f>
        <v>m²</v>
      </c>
      <c r="F245" s="141"/>
      <c r="G245" s="142"/>
      <c r="H245" s="142">
        <f>SUM(H246:H250)</f>
        <v>154.07</v>
      </c>
    </row>
    <row r="246" spans="1:8">
      <c r="A246" s="144" t="str">
        <f ca="1">VLOOKUP(B246,'Insumos e Serviços'!$A:$F,3,0)</f>
        <v>Composição</v>
      </c>
      <c r="B246" s="145" t="s">
        <v>1035</v>
      </c>
      <c r="C246" s="145" t="str">
        <f ca="1">VLOOKUP(B246,'Insumos e Serviços'!$A:$F,2,0)</f>
        <v>SINAPI</v>
      </c>
      <c r="D246" s="148" t="str">
        <f ca="1">VLOOKUP(B246,'Insumos e Serviços'!$A:$F,4,0)</f>
        <v>AZULEJISTA OU LADRILHISTA COM ENCARGOS COMPLEMENTARES</v>
      </c>
      <c r="E246" s="145" t="str">
        <f ca="1">VLOOKUP(B246,'Insumos e Serviços'!$A:$F,5,0)</f>
        <v>H</v>
      </c>
      <c r="F246" s="146">
        <v>1.03</v>
      </c>
      <c r="G246" s="147">
        <f ca="1">VLOOKUP(B246,'Insumos e Serviços'!$A:$F,6,0)</f>
        <v>24.98</v>
      </c>
      <c r="H246" s="147">
        <f>TRUNC(F246*G246,2)</f>
        <v>25.72</v>
      </c>
    </row>
    <row r="247" spans="1:8">
      <c r="A247" s="144" t="str">
        <f ca="1">VLOOKUP(B247,'Insumos e Serviços'!$A:$F,3,0)</f>
        <v>Composição</v>
      </c>
      <c r="B247" s="145" t="s">
        <v>981</v>
      </c>
      <c r="C247" s="145" t="str">
        <f ca="1">VLOOKUP(B247,'Insumos e Serviços'!$A:$F,2,0)</f>
        <v>SINAPI</v>
      </c>
      <c r="D247" s="148" t="str">
        <f ca="1">VLOOKUP(B247,'Insumos e Serviços'!$A:$F,4,0)</f>
        <v>SERVENTE COM ENCARGOS COMPLEMENTARES</v>
      </c>
      <c r="E247" s="145" t="str">
        <f ca="1">VLOOKUP(B247,'Insumos e Serviços'!$A:$F,5,0)</f>
        <v>H</v>
      </c>
      <c r="F247" s="146">
        <v>0.51</v>
      </c>
      <c r="G247" s="147">
        <f ca="1">VLOOKUP(B247,'Insumos e Serviços'!$A:$F,6,0)</f>
        <v>18.649999999999999</v>
      </c>
      <c r="H247" s="147">
        <f>TRUNC(F247*G247,2)</f>
        <v>9.51</v>
      </c>
    </row>
    <row r="248" spans="1:8">
      <c r="A248" s="144" t="str">
        <f ca="1">VLOOKUP(B248,'Insumos e Serviços'!$A:$F,3,0)</f>
        <v>Insumo</v>
      </c>
      <c r="B248" s="145" t="s">
        <v>1036</v>
      </c>
      <c r="C248" s="145" t="str">
        <f ca="1">VLOOKUP(B248,'Insumos e Serviços'!$A:$F,2,0)</f>
        <v>SINAPI</v>
      </c>
      <c r="D248" s="148" t="str">
        <f ca="1">VLOOKUP(B248,'Insumos e Serviços'!$A:$F,4,0)</f>
        <v>ARGAMASSA COLANTE TIPO AC III E</v>
      </c>
      <c r="E248" s="145" t="str">
        <f ca="1">VLOOKUP(B248,'Insumos e Serviços'!$A:$F,5,0)</f>
        <v>KG</v>
      </c>
      <c r="F248" s="146">
        <v>7.69</v>
      </c>
      <c r="G248" s="147">
        <f ca="1">VLOOKUP(B248,'Insumos e Serviços'!$A:$F,6,0)</f>
        <v>1.94</v>
      </c>
      <c r="H248" s="147">
        <f>TRUNC(F248*G248,2)</f>
        <v>14.91</v>
      </c>
    </row>
    <row r="249" spans="1:8" ht="22.5">
      <c r="A249" s="144" t="str">
        <f ca="1">VLOOKUP(B249,'Insumos e Serviços'!$A:$F,3,0)</f>
        <v>Insumo</v>
      </c>
      <c r="B249" s="145" t="s">
        <v>1037</v>
      </c>
      <c r="C249" s="145" t="str">
        <f ca="1">VLOOKUP(B249,'Insumos e Serviços'!$A:$F,2,0)</f>
        <v>SINAPI</v>
      </c>
      <c r="D249" s="148" t="str">
        <f ca="1">VLOOKUP(B249,'Insumos e Serviços'!$A:$F,4,0)</f>
        <v>ADITIVO ADESIVO LIQUIDO PARA ARGAMASSAS DE REVESTIMENTOS CIMENTICIOS</v>
      </c>
      <c r="E249" s="145" t="str">
        <f ca="1">VLOOKUP(B249,'Insumos e Serviços'!$A:$F,5,0)</f>
        <v>L</v>
      </c>
      <c r="F249" s="146">
        <v>0.435</v>
      </c>
      <c r="G249" s="147">
        <f ca="1">VLOOKUP(B249,'Insumos e Serviços'!$A:$F,6,0)</f>
        <v>11.25</v>
      </c>
      <c r="H249" s="147">
        <f>TRUNC(F249*G249,2)</f>
        <v>4.8899999999999997</v>
      </c>
    </row>
    <row r="250" spans="1:8" ht="22.5">
      <c r="A250" s="144" t="str">
        <f ca="1">VLOOKUP(B250,'Insumos e Serviços'!$A:$F,3,0)</f>
        <v>Insumo</v>
      </c>
      <c r="B250" s="145" t="s">
        <v>1038</v>
      </c>
      <c r="C250" s="145" t="str">
        <f ca="1">VLOOKUP(B250,'Insumos e Serviços'!$A:$F,2,0)</f>
        <v>Próprio</v>
      </c>
      <c r="D250" s="148" t="str">
        <f ca="1">VLOOKUP(B250,'Insumos e Serviços'!$A:$F,4,0)</f>
        <v>Cerâmica tamanho 5x5cm, produto telado em 30,57x30,57cm, Linha Engenharia, código M6329, cor Barents fab. Atlas</v>
      </c>
      <c r="E250" s="145" t="str">
        <f ca="1">VLOOKUP(B250,'Insumos e Serviços'!$A:$F,5,0)</f>
        <v>m²</v>
      </c>
      <c r="F250" s="146">
        <v>1.1599999999999999</v>
      </c>
      <c r="G250" s="147">
        <f ca="1">VLOOKUP(B250,'Insumos e Serviços'!$A:$F,6,0)</f>
        <v>85.38</v>
      </c>
      <c r="H250" s="147">
        <f>TRUNC(F250*G250,2)</f>
        <v>99.04</v>
      </c>
    </row>
    <row r="251" spans="1:8">
      <c r="A251" s="19"/>
      <c r="B251" s="20"/>
      <c r="C251" s="19"/>
      <c r="D251" s="19"/>
      <c r="E251" s="20"/>
      <c r="F251" s="19"/>
      <c r="G251" s="19"/>
      <c r="H251" s="19"/>
    </row>
    <row r="252" spans="1:8">
      <c r="A252" s="94" t="s">
        <v>710</v>
      </c>
      <c r="B252" s="95"/>
      <c r="C252" s="95"/>
      <c r="D252" s="94" t="s">
        <v>711</v>
      </c>
      <c r="E252" s="95"/>
      <c r="F252" s="96"/>
      <c r="G252" s="94"/>
      <c r="H252" s="97"/>
    </row>
    <row r="253" spans="1:8">
      <c r="A253" s="94" t="s">
        <v>712</v>
      </c>
      <c r="B253" s="95"/>
      <c r="C253" s="95"/>
      <c r="D253" s="94" t="s">
        <v>713</v>
      </c>
      <c r="E253" s="95"/>
      <c r="F253" s="96"/>
      <c r="G253" s="94"/>
      <c r="H253" s="97"/>
    </row>
    <row r="254" spans="1:8" s="18" customFormat="1" ht="22.5">
      <c r="A254" s="139" t="s">
        <v>714</v>
      </c>
      <c r="B254" s="140" t="str">
        <f ca="1">VLOOKUP(A254,'Orçamento Sintético'!$A:$H,2,0)</f>
        <v xml:space="preserve"> MPDFT1051 </v>
      </c>
      <c r="C254" s="140" t="str">
        <f ca="1">VLOOKUP(A254,'Orçamento Sintético'!$A:$H,3,0)</f>
        <v>Próprio</v>
      </c>
      <c r="D254" s="143" t="str">
        <f ca="1">VLOOKUP(A254,'Orçamento Sintético'!$A:$H,4,0)</f>
        <v>Copia da SBC (023361) - Execução de visita em forro de gesso, DM 60 x 60cm, inclusive acabamento em perfis de alumínio na cor branca</v>
      </c>
      <c r="E254" s="140" t="str">
        <f ca="1">VLOOKUP(A254,'Orçamento Sintético'!$A:$H,5,0)</f>
        <v>un</v>
      </c>
      <c r="F254" s="141"/>
      <c r="G254" s="142"/>
      <c r="H254" s="142">
        <f>SUM(H255:H258)</f>
        <v>167.76000000000002</v>
      </c>
    </row>
    <row r="255" spans="1:8">
      <c r="A255" s="144" t="str">
        <f ca="1">VLOOKUP(B255,'Insumos e Serviços'!$A:$F,3,0)</f>
        <v>Composição</v>
      </c>
      <c r="B255" s="145" t="s">
        <v>1039</v>
      </c>
      <c r="C255" s="145" t="str">
        <f ca="1">VLOOKUP(B255,'Insumos e Serviços'!$A:$F,2,0)</f>
        <v>SINAPI</v>
      </c>
      <c r="D255" s="148" t="str">
        <f ca="1">VLOOKUP(B255,'Insumos e Serviços'!$A:$F,4,0)</f>
        <v>GESSEIRO COM ENCARGOS COMPLEMENTARES</v>
      </c>
      <c r="E255" s="145" t="str">
        <f ca="1">VLOOKUP(B255,'Insumos e Serviços'!$A:$F,5,0)</f>
        <v>H</v>
      </c>
      <c r="F255" s="146">
        <v>0.67949999999999999</v>
      </c>
      <c r="G255" s="147">
        <f ca="1">VLOOKUP(B255,'Insumos e Serviços'!$A:$F,6,0)</f>
        <v>24.93</v>
      </c>
      <c r="H255" s="147">
        <f>TRUNC(F255*G255,2)</f>
        <v>16.93</v>
      </c>
    </row>
    <row r="256" spans="1:8">
      <c r="A256" s="144" t="str">
        <f ca="1">VLOOKUP(B256,'Insumos e Serviços'!$A:$F,3,0)</f>
        <v>Composição</v>
      </c>
      <c r="B256" s="145" t="s">
        <v>998</v>
      </c>
      <c r="C256" s="145" t="str">
        <f ca="1">VLOOKUP(B256,'Insumos e Serviços'!$A:$F,2,0)</f>
        <v>SINAPI</v>
      </c>
      <c r="D256" s="148" t="str">
        <f ca="1">VLOOKUP(B256,'Insumos e Serviços'!$A:$F,4,0)</f>
        <v>AJUDANTE ESPECIALIZADO COM ENCARGOS COMPLEMENTARES</v>
      </c>
      <c r="E256" s="145" t="str">
        <f ca="1">VLOOKUP(B256,'Insumos e Serviços'!$A:$F,5,0)</f>
        <v>H</v>
      </c>
      <c r="F256" s="146">
        <v>0.67949999999999999</v>
      </c>
      <c r="G256" s="147">
        <f ca="1">VLOOKUP(B256,'Insumos e Serviços'!$A:$F,6,0)</f>
        <v>19.7</v>
      </c>
      <c r="H256" s="147">
        <f>TRUNC(F256*G256,2)</f>
        <v>13.38</v>
      </c>
    </row>
    <row r="257" spans="1:8">
      <c r="A257" s="144" t="str">
        <f ca="1">VLOOKUP(B257,'Insumos e Serviços'!$A:$F,3,0)</f>
        <v>Insumo</v>
      </c>
      <c r="B257" s="145" t="s">
        <v>1040</v>
      </c>
      <c r="C257" s="145" t="str">
        <f ca="1">VLOOKUP(B257,'Insumos e Serviços'!$A:$F,2,0)</f>
        <v>SINAPI</v>
      </c>
      <c r="D257" s="148" t="str">
        <f ca="1">VLOOKUP(B257,'Insumos e Serviços'!$A:$F,4,0)</f>
        <v>CANTONEIRA ALUMINIO ABAS IGUAIS 1 ", E = 3 /16 "</v>
      </c>
      <c r="E257" s="145" t="str">
        <f ca="1">VLOOKUP(B257,'Insumos e Serviços'!$A:$F,5,0)</f>
        <v>M</v>
      </c>
      <c r="F257" s="146">
        <v>5.52</v>
      </c>
      <c r="G257" s="147">
        <f ca="1">VLOOKUP(B257,'Insumos e Serviços'!$A:$F,6,0)</f>
        <v>23.84</v>
      </c>
      <c r="H257" s="147">
        <f>TRUNC(F257*G257,2)</f>
        <v>131.59</v>
      </c>
    </row>
    <row r="258" spans="1:8" ht="22.5">
      <c r="A258" s="144" t="str">
        <f ca="1">VLOOKUP(B258,'Insumos e Serviços'!$A:$F,3,0)</f>
        <v>Insumo</v>
      </c>
      <c r="B258" s="145" t="s">
        <v>1041</v>
      </c>
      <c r="C258" s="145" t="str">
        <f ca="1">VLOOKUP(B258,'Insumos e Serviços'!$A:$F,2,0)</f>
        <v>SINAPI</v>
      </c>
      <c r="D258" s="148" t="str">
        <f ca="1">VLOOKUP(B258,'Insumos e Serviços'!$A:$F,4,0)</f>
        <v>PLACA / CHAPA DE GESSO ACARTONADO, STANDARD (ST), COR BRANCA, E = 12,5 MM, 1200 X 1800 MM (L X C)</v>
      </c>
      <c r="E258" s="145" t="str">
        <f ca="1">VLOOKUP(B258,'Insumos e Serviços'!$A:$F,5,0)</f>
        <v>m²</v>
      </c>
      <c r="F258" s="146">
        <v>0.39600000000000002</v>
      </c>
      <c r="G258" s="147">
        <f ca="1">VLOOKUP(B258,'Insumos e Serviços'!$A:$F,6,0)</f>
        <v>14.81</v>
      </c>
      <c r="H258" s="147">
        <f>TRUNC(F258*G258,2)</f>
        <v>5.86</v>
      </c>
    </row>
    <row r="259" spans="1:8">
      <c r="A259" s="19"/>
      <c r="B259" s="20"/>
      <c r="C259" s="19"/>
      <c r="D259" s="19"/>
      <c r="E259" s="20"/>
      <c r="F259" s="19"/>
      <c r="G259" s="19"/>
      <c r="H259" s="19"/>
    </row>
    <row r="260" spans="1:8" s="18" customFormat="1" ht="22.5">
      <c r="A260" s="139" t="s">
        <v>717</v>
      </c>
      <c r="B260" s="140" t="str">
        <f ca="1">VLOOKUP(A260,'Orçamento Sintético'!$A:$H,2,0)</f>
        <v xml:space="preserve"> MPDFT0866 </v>
      </c>
      <c r="C260" s="140" t="str">
        <f ca="1">VLOOKUP(A260,'Orçamento Sintético'!$A:$H,3,0)</f>
        <v>Próprio</v>
      </c>
      <c r="D260" s="143" t="str">
        <f ca="1">VLOOKUP(A260,'Orçamento Sintético'!$A:$H,4,0)</f>
        <v>Forro estruturado em placas de gesso acartonado, modelo D-112 unidirecional - 1ST 12,5/BR</v>
      </c>
      <c r="E260" s="140" t="str">
        <f ca="1">VLOOKUP(A260,'Orçamento Sintético'!$A:$H,5,0)</f>
        <v>m²</v>
      </c>
      <c r="F260" s="141"/>
      <c r="G260" s="142"/>
      <c r="H260" s="142">
        <f>SUM(H261:H263)</f>
        <v>100.66</v>
      </c>
    </row>
    <row r="261" spans="1:8">
      <c r="A261" s="144" t="str">
        <f ca="1">VLOOKUP(B261,'Insumos e Serviços'!$A:$F,3,0)</f>
        <v>Composição</v>
      </c>
      <c r="B261" s="145" t="s">
        <v>1039</v>
      </c>
      <c r="C261" s="145" t="str">
        <f ca="1">VLOOKUP(B261,'Insumos e Serviços'!$A:$F,2,0)</f>
        <v>SINAPI</v>
      </c>
      <c r="D261" s="148" t="str">
        <f ca="1">VLOOKUP(B261,'Insumos e Serviços'!$A:$F,4,0)</f>
        <v>GESSEIRO COM ENCARGOS COMPLEMENTARES</v>
      </c>
      <c r="E261" s="145" t="str">
        <f ca="1">VLOOKUP(B261,'Insumos e Serviços'!$A:$F,5,0)</f>
        <v>H</v>
      </c>
      <c r="F261" s="146">
        <v>0.53439999999999999</v>
      </c>
      <c r="G261" s="147">
        <f ca="1">VLOOKUP(B261,'Insumos e Serviços'!$A:$F,6,0)</f>
        <v>24.93</v>
      </c>
      <c r="H261" s="147">
        <f>TRUNC(F261*G261,2)</f>
        <v>13.32</v>
      </c>
    </row>
    <row r="262" spans="1:8">
      <c r="A262" s="144" t="str">
        <f ca="1">VLOOKUP(B262,'Insumos e Serviços'!$A:$F,3,0)</f>
        <v>Composição</v>
      </c>
      <c r="B262" s="145" t="s">
        <v>981</v>
      </c>
      <c r="C262" s="145" t="str">
        <f ca="1">VLOOKUP(B262,'Insumos e Serviços'!$A:$F,2,0)</f>
        <v>SINAPI</v>
      </c>
      <c r="D262" s="148" t="str">
        <f ca="1">VLOOKUP(B262,'Insumos e Serviços'!$A:$F,4,0)</f>
        <v>SERVENTE COM ENCARGOS COMPLEMENTARES</v>
      </c>
      <c r="E262" s="145" t="str">
        <f ca="1">VLOOKUP(B262,'Insumos e Serviços'!$A:$F,5,0)</f>
        <v>H</v>
      </c>
      <c r="F262" s="146">
        <v>0.53439999999999999</v>
      </c>
      <c r="G262" s="147">
        <f ca="1">VLOOKUP(B262,'Insumos e Serviços'!$A:$F,6,0)</f>
        <v>18.649999999999999</v>
      </c>
      <c r="H262" s="147">
        <f>TRUNC(F262*G262,2)</f>
        <v>9.9600000000000009</v>
      </c>
    </row>
    <row r="263" spans="1:8" ht="22.5">
      <c r="A263" s="144" t="str">
        <f ca="1">VLOOKUP(B263,'Insumos e Serviços'!$A:$F,3,0)</f>
        <v>Insumo</v>
      </c>
      <c r="B263" s="145" t="s">
        <v>1042</v>
      </c>
      <c r="C263" s="145" t="str">
        <f ca="1">VLOOKUP(B263,'Insumos e Serviços'!$A:$F,2,0)</f>
        <v>Próprio</v>
      </c>
      <c r="D263" s="148" t="str">
        <f ca="1">VLOOKUP(B263,'Insumos e Serviços'!$A:$F,4,0)</f>
        <v>Forro estruturado em placas de gesso acartonado, modelo D-112 unidirecional - 1ST 12,5/BR</v>
      </c>
      <c r="E263" s="145" t="str">
        <f ca="1">VLOOKUP(B263,'Insumos e Serviços'!$A:$F,5,0)</f>
        <v>m²</v>
      </c>
      <c r="F263" s="146">
        <v>1.05</v>
      </c>
      <c r="G263" s="147">
        <f ca="1">VLOOKUP(B263,'Insumos e Serviços'!$A:$F,6,0)</f>
        <v>73.7</v>
      </c>
      <c r="H263" s="147">
        <f>TRUNC(F263*G263,2)</f>
        <v>77.38</v>
      </c>
    </row>
    <row r="264" spans="1:8">
      <c r="A264" s="19"/>
      <c r="B264" s="20"/>
      <c r="C264" s="19"/>
      <c r="D264" s="19"/>
      <c r="E264" s="20"/>
      <c r="F264" s="19"/>
      <c r="G264" s="19"/>
      <c r="H264" s="19"/>
    </row>
    <row r="265" spans="1:8" s="18" customFormat="1">
      <c r="A265" s="139" t="s">
        <v>720</v>
      </c>
      <c r="B265" s="140" t="str">
        <f ca="1">VLOOKUP(A265,'Orçamento Sintético'!$A:$H,2,0)</f>
        <v xml:space="preserve"> MPDFT1052 </v>
      </c>
      <c r="C265" s="140" t="str">
        <f ca="1">VLOOKUP(A265,'Orçamento Sintético'!$A:$H,3,0)</f>
        <v>Próprio</v>
      </c>
      <c r="D265" s="143" t="str">
        <f ca="1">VLOOKUP(A265,'Orçamento Sintético'!$A:$H,4,0)</f>
        <v>Tabica metálica pré pintada, para forro em gesso acartonado</v>
      </c>
      <c r="E265" s="140" t="str">
        <f ca="1">VLOOKUP(A265,'Orçamento Sintético'!$A:$H,5,0)</f>
        <v>m</v>
      </c>
      <c r="F265" s="141"/>
      <c r="G265" s="142"/>
      <c r="H265" s="142">
        <f>SUM(H266)</f>
        <v>15.67</v>
      </c>
    </row>
    <row r="266" spans="1:8" ht="22.5">
      <c r="A266" s="144" t="str">
        <f ca="1">VLOOKUP(B266,'Insumos e Serviços'!$A:$F,3,0)</f>
        <v>Insumo</v>
      </c>
      <c r="B266" s="145" t="s">
        <v>1043</v>
      </c>
      <c r="C266" s="145" t="str">
        <f ca="1">VLOOKUP(B266,'Insumos e Serviços'!$A:$F,2,0)</f>
        <v>Próprio</v>
      </c>
      <c r="D266" s="148" t="str">
        <f ca="1">VLOOKUP(B266,'Insumos e Serviços'!$A:$F,4,0)</f>
        <v>Fornecimento e instalação de tabica metálica pré pintada, para forro em gesso acartonado</v>
      </c>
      <c r="E266" s="145" t="str">
        <f ca="1">VLOOKUP(B266,'Insumos e Serviços'!$A:$F,5,0)</f>
        <v>m</v>
      </c>
      <c r="F266" s="146">
        <v>1</v>
      </c>
      <c r="G266" s="147">
        <f ca="1">VLOOKUP(B266,'Insumos e Serviços'!$A:$F,6,0)</f>
        <v>15.67</v>
      </c>
      <c r="H266" s="147">
        <f>TRUNC(F266*G266,2)</f>
        <v>15.67</v>
      </c>
    </row>
    <row r="267" spans="1:8">
      <c r="A267" s="19"/>
      <c r="B267" s="20"/>
      <c r="C267" s="19"/>
      <c r="D267" s="19"/>
      <c r="E267" s="20"/>
      <c r="F267" s="19"/>
      <c r="G267" s="19"/>
      <c r="H267" s="19"/>
    </row>
    <row r="268" spans="1:8">
      <c r="A268" s="94" t="s">
        <v>723</v>
      </c>
      <c r="B268" s="95"/>
      <c r="C268" s="95"/>
      <c r="D268" s="94" t="s">
        <v>724</v>
      </c>
      <c r="E268" s="95"/>
      <c r="F268" s="96"/>
      <c r="G268" s="94"/>
      <c r="H268" s="97"/>
    </row>
    <row r="269" spans="1:8" s="18" customFormat="1" ht="45">
      <c r="A269" s="139" t="s">
        <v>725</v>
      </c>
      <c r="B269" s="140" t="str">
        <f ca="1">VLOOKUP(A269,'Orçamento Sintético'!$A:$H,2,0)</f>
        <v xml:space="preserve"> MPDFT1504 </v>
      </c>
      <c r="C269" s="140" t="str">
        <f ca="1">VLOOKUP(A269,'Orçamento Sintético'!$A:$H,3,0)</f>
        <v>Próprio</v>
      </c>
      <c r="D269" s="143" t="str">
        <f ca="1">VLOOKUP(A269,'Orçamento Sintético'!$A:$H,4,0)</f>
        <v>Copia da SINAPI (96116) - Forro em alumínio ou aluzinc composto por réguas planas e lisas, de 80mm, separação de 20mm entre réguas, pintura dupla face realizada em fábrica, cor branca, fixação composta por tirantes, porta painel e suporte regulador de nível, ref. Hunter Douglas</v>
      </c>
      <c r="E269" s="140" t="str">
        <f ca="1">VLOOKUP(A269,'Orçamento Sintético'!$A:$H,5,0)</f>
        <v>m²</v>
      </c>
      <c r="F269" s="141"/>
      <c r="G269" s="142"/>
      <c r="H269" s="142">
        <f>SUM(H270:H271)</f>
        <v>208.81</v>
      </c>
    </row>
    <row r="270" spans="1:8">
      <c r="A270" s="144" t="str">
        <f ca="1">VLOOKUP(B270,'Insumos e Serviços'!$A:$F,3,0)</f>
        <v>Composição</v>
      </c>
      <c r="B270" s="145" t="s">
        <v>1018</v>
      </c>
      <c r="C270" s="145" t="str">
        <f ca="1">VLOOKUP(B270,'Insumos e Serviços'!$A:$F,2,0)</f>
        <v>SINAPI</v>
      </c>
      <c r="D270" s="148" t="str">
        <f ca="1">VLOOKUP(B270,'Insumos e Serviços'!$A:$F,4,0)</f>
        <v>MONTADOR DE ESTRUTURA METÁLICA COM ENCARGOS COMPLEMENTARES</v>
      </c>
      <c r="E270" s="145" t="str">
        <f ca="1">VLOOKUP(B270,'Insumos e Serviços'!$A:$F,5,0)</f>
        <v>H</v>
      </c>
      <c r="F270" s="146">
        <v>0.49940000000000001</v>
      </c>
      <c r="G270" s="147">
        <f ca="1">VLOOKUP(B270,'Insumos e Serviços'!$A:$F,6,0)</f>
        <v>19.100000000000001</v>
      </c>
      <c r="H270" s="147">
        <f>TRUNC(F270*G270,2)</f>
        <v>9.5299999999999994</v>
      </c>
    </row>
    <row r="271" spans="1:8" ht="45">
      <c r="A271" s="144" t="str">
        <f ca="1">VLOOKUP(B271,'Insumos e Serviços'!$A:$F,3,0)</f>
        <v>Insumo</v>
      </c>
      <c r="B271" s="145" t="s">
        <v>1044</v>
      </c>
      <c r="C271" s="145" t="str">
        <f ca="1">VLOOKUP(B271,'Insumos e Serviços'!$A:$F,2,0)</f>
        <v>Próprio</v>
      </c>
      <c r="D271" s="148" t="str">
        <f ca="1">VLOOKUP(B271,'Insumos e Serviços'!$A:$F,4,0)</f>
        <v>Forro em alumínio ou aluzinc composto por réguas planas e lisas, de 80mm, separação de 20mm entre réguas, pintura dupla face realizada em fábrica, cor branca, fixação composta por tirantes, porta painel e suporte regulador de nível, ref. Linha B, Hunter Douglas</v>
      </c>
      <c r="E271" s="145" t="str">
        <f ca="1">VLOOKUP(B271,'Insumos e Serviços'!$A:$F,5,0)</f>
        <v>m²</v>
      </c>
      <c r="F271" s="146">
        <v>1.0955999999999999</v>
      </c>
      <c r="G271" s="147">
        <f ca="1">VLOOKUP(B271,'Insumos e Serviços'!$A:$F,6,0)</f>
        <v>181.9</v>
      </c>
      <c r="H271" s="147">
        <f>TRUNC(F271*G271,2)</f>
        <v>199.28</v>
      </c>
    </row>
    <row r="272" spans="1:8">
      <c r="A272" s="19"/>
      <c r="B272" s="20"/>
      <c r="C272" s="19"/>
      <c r="D272" s="19"/>
      <c r="E272" s="20"/>
      <c r="F272" s="19"/>
      <c r="G272" s="19"/>
      <c r="H272" s="19"/>
    </row>
    <row r="273" spans="1:8">
      <c r="A273" s="94" t="s">
        <v>728</v>
      </c>
      <c r="B273" s="95"/>
      <c r="C273" s="95"/>
      <c r="D273" s="94" t="s">
        <v>729</v>
      </c>
      <c r="E273" s="95"/>
      <c r="F273" s="96"/>
      <c r="G273" s="94"/>
      <c r="H273" s="97"/>
    </row>
    <row r="274" spans="1:8">
      <c r="A274" s="94" t="s">
        <v>730</v>
      </c>
      <c r="B274" s="95"/>
      <c r="C274" s="95"/>
      <c r="D274" s="94" t="s">
        <v>731</v>
      </c>
      <c r="E274" s="95"/>
      <c r="F274" s="96"/>
      <c r="G274" s="94"/>
      <c r="H274" s="97"/>
    </row>
    <row r="275" spans="1:8" s="18" customFormat="1" ht="22.5">
      <c r="A275" s="139" t="s">
        <v>739</v>
      </c>
      <c r="B275" s="140" t="str">
        <f ca="1">VLOOKUP(A275,'Orçamento Sintético'!$A:$H,2,0)</f>
        <v xml:space="preserve"> MPDFT1183 </v>
      </c>
      <c r="C275" s="140" t="str">
        <f ca="1">VLOOKUP(A275,'Orçamento Sintético'!$A:$H,3,0)</f>
        <v>Próprio</v>
      </c>
      <c r="D275" s="143" t="str">
        <f ca="1">VLOOKUP(A275,'Orçamento Sintético'!$A:$H,4,0)</f>
        <v>Copia da SBC (012666) - Pintura de tapume externo de madeira com tinta PVA</v>
      </c>
      <c r="E275" s="140" t="str">
        <f ca="1">VLOOKUP(A275,'Orçamento Sintético'!$A:$H,5,0)</f>
        <v>m²</v>
      </c>
      <c r="F275" s="141"/>
      <c r="G275" s="142"/>
      <c r="H275" s="142">
        <f>SUM(H276:H278)</f>
        <v>12.12</v>
      </c>
    </row>
    <row r="276" spans="1:8">
      <c r="A276" s="144" t="str">
        <f ca="1">VLOOKUP(B276,'Insumos e Serviços'!$A:$F,3,0)</f>
        <v>Composição</v>
      </c>
      <c r="B276" s="145" t="s">
        <v>1045</v>
      </c>
      <c r="C276" s="145" t="str">
        <f ca="1">VLOOKUP(B276,'Insumos e Serviços'!$A:$F,2,0)</f>
        <v>SINAPI</v>
      </c>
      <c r="D276" s="148" t="str">
        <f ca="1">VLOOKUP(B276,'Insumos e Serviços'!$A:$F,4,0)</f>
        <v>PINTOR COM ENCARGOS COMPLEMENTARES</v>
      </c>
      <c r="E276" s="145" t="str">
        <f ca="1">VLOOKUP(B276,'Insumos e Serviços'!$A:$F,5,0)</f>
        <v>H</v>
      </c>
      <c r="F276" s="146">
        <v>0.32900000000000001</v>
      </c>
      <c r="G276" s="147">
        <f ca="1">VLOOKUP(B276,'Insumos e Serviços'!$A:$F,6,0)</f>
        <v>26.13</v>
      </c>
      <c r="H276" s="147">
        <f>TRUNC(F276*G276,2)</f>
        <v>8.59</v>
      </c>
    </row>
    <row r="277" spans="1:8">
      <c r="A277" s="144" t="str">
        <f ca="1">VLOOKUP(B277,'Insumos e Serviços'!$A:$F,3,0)</f>
        <v>Composição</v>
      </c>
      <c r="B277" s="145" t="s">
        <v>981</v>
      </c>
      <c r="C277" s="145" t="str">
        <f ca="1">VLOOKUP(B277,'Insumos e Serviços'!$A:$F,2,0)</f>
        <v>SINAPI</v>
      </c>
      <c r="D277" s="148" t="str">
        <f ca="1">VLOOKUP(B277,'Insumos e Serviços'!$A:$F,4,0)</f>
        <v>SERVENTE COM ENCARGOS COMPLEMENTARES</v>
      </c>
      <c r="E277" s="145" t="str">
        <f ca="1">VLOOKUP(B277,'Insumos e Serviços'!$A:$F,5,0)</f>
        <v>H</v>
      </c>
      <c r="F277" s="146">
        <v>8.2000000000000003E-2</v>
      </c>
      <c r="G277" s="147">
        <f ca="1">VLOOKUP(B277,'Insumos e Serviços'!$A:$F,6,0)</f>
        <v>18.649999999999999</v>
      </c>
      <c r="H277" s="147">
        <f>TRUNC(F277*G277,2)</f>
        <v>1.52</v>
      </c>
    </row>
    <row r="278" spans="1:8">
      <c r="A278" s="144" t="str">
        <f ca="1">VLOOKUP(B278,'Insumos e Serviços'!$A:$F,3,0)</f>
        <v>Insumo</v>
      </c>
      <c r="B278" s="145">
        <v>35693</v>
      </c>
      <c r="C278" s="145" t="str">
        <f ca="1">VLOOKUP(B278,'Insumos e Serviços'!$A:$F,2,0)</f>
        <v>SINAPI</v>
      </c>
      <c r="D278" s="148" t="str">
        <f ca="1">VLOOKUP(B278,'Insumos e Serviços'!$A:$F,4,0)</f>
        <v>TINTA LATEX ACRILICA ECONOMICA, COR BRANCA</v>
      </c>
      <c r="E278" s="145" t="str">
        <f ca="1">VLOOKUP(B278,'Insumos e Serviços'!$A:$F,5,0)</f>
        <v>l</v>
      </c>
      <c r="F278" s="146">
        <v>0.2</v>
      </c>
      <c r="G278" s="147">
        <f ca="1">VLOOKUP(B278,'Insumos e Serviços'!$A:$F,6,0)</f>
        <v>10.09</v>
      </c>
      <c r="H278" s="147">
        <f>TRUNC(F278*G278,2)</f>
        <v>2.0099999999999998</v>
      </c>
    </row>
    <row r="279" spans="1:8">
      <c r="A279" s="19"/>
      <c r="B279" s="20"/>
      <c r="C279" s="19"/>
      <c r="D279" s="19"/>
      <c r="E279" s="20"/>
      <c r="F279" s="19"/>
      <c r="G279" s="19"/>
      <c r="H279" s="19"/>
    </row>
    <row r="280" spans="1:8">
      <c r="A280" s="94" t="s">
        <v>742</v>
      </c>
      <c r="B280" s="95"/>
      <c r="C280" s="95"/>
      <c r="D280" s="94" t="s">
        <v>743</v>
      </c>
      <c r="E280" s="95"/>
      <c r="F280" s="96"/>
      <c r="G280" s="94"/>
      <c r="H280" s="97"/>
    </row>
    <row r="281" spans="1:8" s="18" customFormat="1">
      <c r="A281" s="139" t="s">
        <v>744</v>
      </c>
      <c r="B281" s="140" t="str">
        <f ca="1">VLOOKUP(A281,'Orçamento Sintético'!$A:$H,2,0)</f>
        <v xml:space="preserve"> MPDFT1521 </v>
      </c>
      <c r="C281" s="140" t="str">
        <f ca="1">VLOOKUP(A281,'Orçamento Sintético'!$A:$H,3,0)</f>
        <v>Próprio</v>
      </c>
      <c r="D281" s="143" t="str">
        <f ca="1">VLOOKUP(A281,'Orçamento Sintético'!$A:$H,4,0)</f>
        <v>Pintura de sinalização horizontal com tinta acrílica</v>
      </c>
      <c r="E281" s="140" t="str">
        <f ca="1">VLOOKUP(A281,'Orçamento Sintético'!$A:$H,5,0)</f>
        <v>m²</v>
      </c>
      <c r="F281" s="141"/>
      <c r="G281" s="142"/>
      <c r="H281" s="142">
        <f>SUM(H282)</f>
        <v>21.67</v>
      </c>
    </row>
    <row r="282" spans="1:8" ht="22.5">
      <c r="A282" s="144" t="str">
        <f ca="1">VLOOKUP(B282,'Insumos e Serviços'!$A:$F,3,0)</f>
        <v>Composição</v>
      </c>
      <c r="B282" s="145" t="s">
        <v>1046</v>
      </c>
      <c r="C282" s="145" t="str">
        <f ca="1">VLOOKUP(B282,'Insumos e Serviços'!$A:$F,2,0)</f>
        <v>SINAPI</v>
      </c>
      <c r="D282" s="148" t="str">
        <f ca="1">VLOOKUP(B282,'Insumos e Serviços'!$A:$F,4,0)</f>
        <v>PINTURA DE FAIXA DE PEDESTRE OU ZEBRADA COM TINTA ACRÍLICA, E  = 30 CM, APLICAÇÃO MANUAL. AF_05/2021</v>
      </c>
      <c r="E282" s="145" t="str">
        <f ca="1">VLOOKUP(B282,'Insumos e Serviços'!$A:$F,5,0)</f>
        <v>m²</v>
      </c>
      <c r="F282" s="146">
        <v>1</v>
      </c>
      <c r="G282" s="147">
        <f ca="1">VLOOKUP(B282,'Insumos e Serviços'!$A:$F,6,0)</f>
        <v>21.67</v>
      </c>
      <c r="H282" s="147">
        <f>TRUNC(F282*G282,2)</f>
        <v>21.67</v>
      </c>
    </row>
    <row r="283" spans="1:8">
      <c r="A283" s="19"/>
      <c r="B283" s="20"/>
      <c r="C283" s="19"/>
      <c r="D283" s="19"/>
      <c r="E283" s="20"/>
      <c r="F283" s="19"/>
      <c r="G283" s="19"/>
      <c r="H283" s="19"/>
    </row>
    <row r="284" spans="1:8" s="18" customFormat="1" ht="33.75">
      <c r="A284" s="139" t="s">
        <v>747</v>
      </c>
      <c r="B284" s="140" t="str">
        <f ca="1">VLOOKUP(A284,'Orçamento Sintético'!$A:$H,2,0)</f>
        <v xml:space="preserve"> MPDFT1565 </v>
      </c>
      <c r="C284" s="140" t="str">
        <f ca="1">VLOOKUP(A284,'Orçamento Sintético'!$A:$H,3,0)</f>
        <v>Próprio</v>
      </c>
      <c r="D284" s="143" t="str">
        <f ca="1">VLOOKUP(A284,'Orçamento Sintético'!$A:$H,4,0)</f>
        <v>Copia da SINAPI (102509) - PINTURA PARA SINALIZAÇÃO HORIZONTAL VIÁRIA COM TINTA RETRORREFLETIVA A BASE DE RESINA ACRÍLICA COM MICROESFERAS DE VIDRO, APLICAÇÃO MANUAL.</v>
      </c>
      <c r="E284" s="140" t="str">
        <f ca="1">VLOOKUP(A284,'Orçamento Sintético'!$A:$H,5,0)</f>
        <v>m²</v>
      </c>
      <c r="F284" s="141"/>
      <c r="G284" s="142"/>
      <c r="H284" s="142">
        <f>SUM(H285:H291)</f>
        <v>22.420000000000005</v>
      </c>
    </row>
    <row r="285" spans="1:8">
      <c r="A285" s="144" t="str">
        <f ca="1">VLOOKUP(B285,'Insumos e Serviços'!$A:$F,3,0)</f>
        <v>Composição</v>
      </c>
      <c r="B285" s="145" t="s">
        <v>1045</v>
      </c>
      <c r="C285" s="145" t="str">
        <f ca="1">VLOOKUP(B285,'Insumos e Serviços'!$A:$F,2,0)</f>
        <v>SINAPI</v>
      </c>
      <c r="D285" s="148" t="str">
        <f ca="1">VLOOKUP(B285,'Insumos e Serviços'!$A:$F,4,0)</f>
        <v>PINTOR COM ENCARGOS COMPLEMENTARES</v>
      </c>
      <c r="E285" s="145" t="str">
        <f ca="1">VLOOKUP(B285,'Insumos e Serviços'!$A:$F,5,0)</f>
        <v>H</v>
      </c>
      <c r="F285" s="146">
        <v>0.36399999999999999</v>
      </c>
      <c r="G285" s="147">
        <f ca="1">VLOOKUP(B285,'Insumos e Serviços'!$A:$F,6,0)</f>
        <v>26.13</v>
      </c>
      <c r="H285" s="147">
        <f t="shared" ref="H285:H291" si="2">TRUNC(F285*G285,2)</f>
        <v>9.51</v>
      </c>
    </row>
    <row r="286" spans="1:8">
      <c r="A286" s="144" t="str">
        <f ca="1">VLOOKUP(B286,'Insumos e Serviços'!$A:$F,3,0)</f>
        <v>Composição</v>
      </c>
      <c r="B286" s="145" t="s">
        <v>981</v>
      </c>
      <c r="C286" s="145" t="str">
        <f ca="1">VLOOKUP(B286,'Insumos e Serviços'!$A:$F,2,0)</f>
        <v>SINAPI</v>
      </c>
      <c r="D286" s="148" t="str">
        <f ca="1">VLOOKUP(B286,'Insumos e Serviços'!$A:$F,4,0)</f>
        <v>SERVENTE COM ENCARGOS COMPLEMENTARES</v>
      </c>
      <c r="E286" s="145" t="str">
        <f ca="1">VLOOKUP(B286,'Insumos e Serviços'!$A:$F,5,0)</f>
        <v>H</v>
      </c>
      <c r="F286" s="146">
        <v>0.151</v>
      </c>
      <c r="G286" s="147">
        <f ca="1">VLOOKUP(B286,'Insumos e Serviços'!$A:$F,6,0)</f>
        <v>18.649999999999999</v>
      </c>
      <c r="H286" s="147">
        <f t="shared" si="2"/>
        <v>2.81</v>
      </c>
    </row>
    <row r="287" spans="1:8">
      <c r="A287" s="144" t="str">
        <f ca="1">VLOOKUP(B287,'Insumos e Serviços'!$A:$F,3,0)</f>
        <v>Insumo</v>
      </c>
      <c r="B287" s="145" t="s">
        <v>1047</v>
      </c>
      <c r="C287" s="145" t="str">
        <f ca="1">VLOOKUP(B287,'Insumos e Serviços'!$A:$F,2,0)</f>
        <v>SINAPI</v>
      </c>
      <c r="D287" s="148" t="str">
        <f ca="1">VLOOKUP(B287,'Insumos e Serviços'!$A:$F,4,0)</f>
        <v>DILUENTE AGUARRAS</v>
      </c>
      <c r="E287" s="145" t="str">
        <f ca="1">VLOOKUP(B287,'Insumos e Serviços'!$A:$F,5,0)</f>
        <v>L</v>
      </c>
      <c r="F287" s="146">
        <v>2.1000000000000001E-2</v>
      </c>
      <c r="G287" s="147">
        <f ca="1">VLOOKUP(B287,'Insumos e Serviços'!$A:$F,6,0)</f>
        <v>15.43</v>
      </c>
      <c r="H287" s="147">
        <f t="shared" si="2"/>
        <v>0.32</v>
      </c>
    </row>
    <row r="288" spans="1:8" ht="22.5">
      <c r="A288" s="144" t="str">
        <f ca="1">VLOOKUP(B288,'Insumos e Serviços'!$A:$F,3,0)</f>
        <v>Insumo</v>
      </c>
      <c r="B288" s="145" t="s">
        <v>1048</v>
      </c>
      <c r="C288" s="145" t="str">
        <f ca="1">VLOOKUP(B288,'Insumos e Serviços'!$A:$F,2,0)</f>
        <v>SINAPI</v>
      </c>
      <c r="D288" s="148" t="str">
        <f ca="1">VLOOKUP(B288,'Insumos e Serviços'!$A:$F,4,0)</f>
        <v>TINTA ACRILICA A BASE DE SOLVENTE, PARA SINALIZACAO HORIZONTAL VIARIA (NBR 11862)</v>
      </c>
      <c r="E288" s="145" t="str">
        <f ca="1">VLOOKUP(B288,'Insumos e Serviços'!$A:$F,5,0)</f>
        <v>L</v>
      </c>
      <c r="F288" s="146">
        <v>0.42699999999999999</v>
      </c>
      <c r="G288" s="147">
        <f ca="1">VLOOKUP(B288,'Insumos e Serviços'!$A:$F,6,0)</f>
        <v>16.64</v>
      </c>
      <c r="H288" s="147">
        <f t="shared" si="2"/>
        <v>7.1</v>
      </c>
    </row>
    <row r="289" spans="1:8">
      <c r="A289" s="144" t="str">
        <f ca="1">VLOOKUP(B289,'Insumos e Serviços'!$A:$F,3,0)</f>
        <v>Insumo</v>
      </c>
      <c r="B289" s="145" t="s">
        <v>1049</v>
      </c>
      <c r="C289" s="145" t="str">
        <f ca="1">VLOOKUP(B289,'Insumos e Serviços'!$A:$F,2,0)</f>
        <v>SINAPI</v>
      </c>
      <c r="D289" s="148" t="str">
        <f ca="1">VLOOKUP(B289,'Insumos e Serviços'!$A:$F,4,0)</f>
        <v>FITA CREPE ROLO DE 25 MM X 50 M</v>
      </c>
      <c r="E289" s="145" t="str">
        <f ca="1">VLOOKUP(B289,'Insumos e Serviços'!$A:$F,5,0)</f>
        <v>UN</v>
      </c>
      <c r="F289" s="146">
        <v>1.2E-2</v>
      </c>
      <c r="G289" s="147">
        <f ca="1">VLOOKUP(B289,'Insumos e Serviços'!$A:$F,6,0)</f>
        <v>10.14</v>
      </c>
      <c r="H289" s="147">
        <f t="shared" si="2"/>
        <v>0.12</v>
      </c>
    </row>
    <row r="290" spans="1:8" ht="22.5">
      <c r="A290" s="144" t="str">
        <f ca="1">VLOOKUP(B290,'Insumos e Serviços'!$A:$F,3,0)</f>
        <v>Insumo</v>
      </c>
      <c r="B290" s="145" t="s">
        <v>1050</v>
      </c>
      <c r="C290" s="145" t="str">
        <f ca="1">VLOOKUP(B290,'Insumos e Serviços'!$A:$F,2,0)</f>
        <v>SINAPI</v>
      </c>
      <c r="D290" s="148" t="str">
        <f ca="1">VLOOKUP(B290,'Insumos e Serviços'!$A:$F,4,0)</f>
        <v>MICROESFERAS DE VIDRO PARA SINALIZACAO HORIZONTAL VIARIA, TIPO II-A (DROP-ON) - NBR  16184</v>
      </c>
      <c r="E290" s="145" t="str">
        <f ca="1">VLOOKUP(B290,'Insumos e Serviços'!$A:$F,5,0)</f>
        <v>KG</v>
      </c>
      <c r="F290" s="146">
        <v>0.25</v>
      </c>
      <c r="G290" s="147">
        <f ca="1">VLOOKUP(B290,'Insumos e Serviços'!$A:$F,6,0)</f>
        <v>7.12</v>
      </c>
      <c r="H290" s="147">
        <f t="shared" si="2"/>
        <v>1.78</v>
      </c>
    </row>
    <row r="291" spans="1:8" ht="22.5">
      <c r="A291" s="144" t="str">
        <f ca="1">VLOOKUP(B291,'Insumos e Serviços'!$A:$F,3,0)</f>
        <v>Insumo</v>
      </c>
      <c r="B291" s="145" t="s">
        <v>1051</v>
      </c>
      <c r="C291" s="145" t="str">
        <f ca="1">VLOOKUP(B291,'Insumos e Serviços'!$A:$F,2,0)</f>
        <v>SINAPI</v>
      </c>
      <c r="D291" s="148" t="str">
        <f ca="1">VLOOKUP(B291,'Insumos e Serviços'!$A:$F,4,0)</f>
        <v>MICROESFERAS DE VIDRO PARA SINALIZACAO HORIZONTAL VIARIA, TIPO I-B (PREMIX) - NBR  16184</v>
      </c>
      <c r="E291" s="145" t="str">
        <f ca="1">VLOOKUP(B291,'Insumos e Serviços'!$A:$F,5,0)</f>
        <v>KG</v>
      </c>
      <c r="F291" s="146">
        <v>0.11</v>
      </c>
      <c r="G291" s="147">
        <f ca="1">VLOOKUP(B291,'Insumos e Serviços'!$A:$F,6,0)</f>
        <v>7.12</v>
      </c>
      <c r="H291" s="147">
        <f t="shared" si="2"/>
        <v>0.78</v>
      </c>
    </row>
    <row r="292" spans="1:8">
      <c r="A292" s="19"/>
      <c r="B292" s="20"/>
      <c r="C292" s="19"/>
      <c r="D292" s="19"/>
      <c r="E292" s="20"/>
      <c r="F292" s="19"/>
      <c r="G292" s="19"/>
      <c r="H292" s="19"/>
    </row>
    <row r="293" spans="1:8" s="18" customFormat="1">
      <c r="A293" s="139" t="s">
        <v>750</v>
      </c>
      <c r="B293" s="140" t="str">
        <f ca="1">VLOOKUP(A293,'Orçamento Sintético'!$A:$H,2,0)</f>
        <v xml:space="preserve"> MPDFT1467 </v>
      </c>
      <c r="C293" s="140" t="str">
        <f ca="1">VLOOKUP(A293,'Orçamento Sintético'!$A:$H,3,0)</f>
        <v>Próprio</v>
      </c>
      <c r="D293" s="143" t="str">
        <f ca="1">VLOOKUP(A293,'Orçamento Sintético'!$A:$H,4,0)</f>
        <v>Pintura de sinalização horizontal com tinta epóxi</v>
      </c>
      <c r="E293" s="140" t="str">
        <f ca="1">VLOOKUP(A293,'Orçamento Sintético'!$A:$H,5,0)</f>
        <v>m²</v>
      </c>
      <c r="F293" s="141"/>
      <c r="G293" s="142"/>
      <c r="H293" s="142">
        <f>SUM(H294)</f>
        <v>41.27</v>
      </c>
    </row>
    <row r="294" spans="1:8" ht="22.5">
      <c r="A294" s="144" t="str">
        <f ca="1">VLOOKUP(B294,'Insumos e Serviços'!$A:$F,3,0)</f>
        <v>Composição</v>
      </c>
      <c r="B294" s="145" t="s">
        <v>1052</v>
      </c>
      <c r="C294" s="145" t="str">
        <f ca="1">VLOOKUP(B294,'Insumos e Serviços'!$A:$F,2,0)</f>
        <v>SINAPI</v>
      </c>
      <c r="D294" s="148" t="str">
        <f ca="1">VLOOKUP(B294,'Insumos e Serviços'!$A:$F,4,0)</f>
        <v>PINTURA DE FAIXA DE PEDESTRE OU ZEBRADA COM TINTA EPÓXI, E  = 30 CM, APLICAÇÃO MANUAL. AF_05/2021</v>
      </c>
      <c r="E294" s="145" t="str">
        <f ca="1">VLOOKUP(B294,'Insumos e Serviços'!$A:$F,5,0)</f>
        <v>m²</v>
      </c>
      <c r="F294" s="146">
        <v>1</v>
      </c>
      <c r="G294" s="147">
        <f ca="1">VLOOKUP(B294,'Insumos e Serviços'!$A:$F,6,0)</f>
        <v>41.27</v>
      </c>
      <c r="H294" s="147">
        <f>TRUNC(F294*G294,2)</f>
        <v>41.27</v>
      </c>
    </row>
    <row r="295" spans="1:8">
      <c r="A295" s="19"/>
      <c r="B295" s="20"/>
      <c r="C295" s="19"/>
      <c r="D295" s="19"/>
      <c r="E295" s="20"/>
      <c r="F295" s="19"/>
      <c r="G295" s="19"/>
      <c r="H295" s="19"/>
    </row>
    <row r="296" spans="1:8">
      <c r="A296" s="94" t="s">
        <v>753</v>
      </c>
      <c r="B296" s="95"/>
      <c r="C296" s="95"/>
      <c r="D296" s="94" t="s">
        <v>754</v>
      </c>
      <c r="E296" s="95"/>
      <c r="F296" s="96"/>
      <c r="G296" s="94"/>
      <c r="H296" s="97"/>
    </row>
    <row r="297" spans="1:8" s="18" customFormat="1" ht="33.75">
      <c r="A297" s="139" t="s">
        <v>761</v>
      </c>
      <c r="B297" s="140" t="str">
        <f ca="1">VLOOKUP(A297,'Orçamento Sintético'!$A:$H,2,0)</f>
        <v xml:space="preserve"> MPDFT1458 </v>
      </c>
      <c r="C297" s="140" t="str">
        <f ca="1">VLOOKUP(A297,'Orçamento Sintético'!$A:$H,3,0)</f>
        <v>Próprio</v>
      </c>
      <c r="D297" s="143" t="str">
        <f ca="1">VLOOKUP(A297,'Orçamento Sintético'!$A:$H,4,0)</f>
        <v>Copia da SINAPI (100722) - PINTURA COM FUNDO PREPARADOR SUPER GALVITE, APLICADA A ROLO OU PINCEL SOBRE SUPERFÍCIES METÁLICAS, EXECUTADO EM OBRA (POR DEMÃO)</v>
      </c>
      <c r="E297" s="140" t="str">
        <f ca="1">VLOOKUP(A297,'Orçamento Sintético'!$A:$H,5,0)</f>
        <v>m²</v>
      </c>
      <c r="F297" s="141"/>
      <c r="G297" s="142"/>
      <c r="H297" s="142">
        <f>SUM(H298:H300)</f>
        <v>20.48</v>
      </c>
    </row>
    <row r="298" spans="1:8">
      <c r="A298" s="144" t="str">
        <f ca="1">VLOOKUP(B298,'Insumos e Serviços'!$A:$F,3,0)</f>
        <v>Composição</v>
      </c>
      <c r="B298" s="145" t="s">
        <v>1045</v>
      </c>
      <c r="C298" s="145" t="str">
        <f ca="1">VLOOKUP(B298,'Insumos e Serviços'!$A:$F,2,0)</f>
        <v>SINAPI</v>
      </c>
      <c r="D298" s="148" t="str">
        <f ca="1">VLOOKUP(B298,'Insumos e Serviços'!$A:$F,4,0)</f>
        <v>PINTOR COM ENCARGOS COMPLEMENTARES</v>
      </c>
      <c r="E298" s="145" t="str">
        <f ca="1">VLOOKUP(B298,'Insumos e Serviços'!$A:$F,5,0)</f>
        <v>H</v>
      </c>
      <c r="F298" s="146">
        <v>0.67789999999999995</v>
      </c>
      <c r="G298" s="147">
        <f ca="1">VLOOKUP(B298,'Insumos e Serviços'!$A:$F,6,0)</f>
        <v>26.13</v>
      </c>
      <c r="H298" s="147">
        <f>TRUNC(F298*G298,2)</f>
        <v>17.71</v>
      </c>
    </row>
    <row r="299" spans="1:8">
      <c r="A299" s="144" t="str">
        <f ca="1">VLOOKUP(B299,'Insumos e Serviços'!$A:$F,3,0)</f>
        <v>Insumo</v>
      </c>
      <c r="B299" s="145" t="s">
        <v>1047</v>
      </c>
      <c r="C299" s="145" t="str">
        <f ca="1">VLOOKUP(B299,'Insumos e Serviços'!$A:$F,2,0)</f>
        <v>SINAPI</v>
      </c>
      <c r="D299" s="148" t="str">
        <f ca="1">VLOOKUP(B299,'Insumos e Serviços'!$A:$F,4,0)</f>
        <v>DILUENTE AGUARRAS</v>
      </c>
      <c r="E299" s="145" t="str">
        <f ca="1">VLOOKUP(B299,'Insumos e Serviços'!$A:$F,5,0)</f>
        <v>L</v>
      </c>
      <c r="F299" s="146">
        <v>1.0999999999999999E-2</v>
      </c>
      <c r="G299" s="147">
        <f ca="1">VLOOKUP(B299,'Insumos e Serviços'!$A:$F,6,0)</f>
        <v>15.43</v>
      </c>
      <c r="H299" s="147">
        <f>TRUNC(F299*G299,2)</f>
        <v>0.16</v>
      </c>
    </row>
    <row r="300" spans="1:8">
      <c r="A300" s="144" t="str">
        <f ca="1">VLOOKUP(B300,'Insumos e Serviços'!$A:$F,3,0)</f>
        <v>Insumo</v>
      </c>
      <c r="B300" s="145" t="s">
        <v>1053</v>
      </c>
      <c r="C300" s="145" t="str">
        <f ca="1">VLOOKUP(B300,'Insumos e Serviços'!$A:$F,2,0)</f>
        <v>Próprio</v>
      </c>
      <c r="D300" s="148" t="str">
        <f ca="1">VLOOKUP(B300,'Insumos e Serviços'!$A:$F,4,0)</f>
        <v>Fundo preparador para metais, ref. Super Galvite, fab. Sherwin Williams</v>
      </c>
      <c r="E300" s="145" t="str">
        <f ca="1">VLOOKUP(B300,'Insumos e Serviços'!$A:$F,5,0)</f>
        <v>l</v>
      </c>
      <c r="F300" s="146">
        <v>0.10979999999999999</v>
      </c>
      <c r="G300" s="147">
        <f ca="1">VLOOKUP(B300,'Insumos e Serviços'!$A:$F,6,0)</f>
        <v>23.79</v>
      </c>
      <c r="H300" s="147">
        <f>TRUNC(F300*G300,2)</f>
        <v>2.61</v>
      </c>
    </row>
    <row r="301" spans="1:8">
      <c r="A301" s="19"/>
      <c r="B301" s="20"/>
      <c r="C301" s="19"/>
      <c r="D301" s="19"/>
      <c r="E301" s="20"/>
      <c r="F301" s="19"/>
      <c r="G301" s="19"/>
      <c r="H301" s="19"/>
    </row>
    <row r="302" spans="1:8" s="21" customFormat="1">
      <c r="A302" s="94" t="s">
        <v>770</v>
      </c>
      <c r="B302" s="95"/>
      <c r="C302" s="95"/>
      <c r="D302" s="94" t="s">
        <v>771</v>
      </c>
      <c r="E302" s="95"/>
      <c r="F302" s="96"/>
      <c r="G302" s="94"/>
      <c r="H302" s="97"/>
    </row>
    <row r="303" spans="1:8">
      <c r="A303" s="94" t="s">
        <v>772</v>
      </c>
      <c r="B303" s="95"/>
      <c r="C303" s="95"/>
      <c r="D303" s="94" t="s">
        <v>773</v>
      </c>
      <c r="E303" s="95"/>
      <c r="F303" s="96"/>
      <c r="G303" s="94"/>
      <c r="H303" s="97"/>
    </row>
    <row r="304" spans="1:8" s="18" customFormat="1" ht="33.75">
      <c r="A304" s="139" t="s">
        <v>774</v>
      </c>
      <c r="B304" s="140" t="str">
        <f ca="1">VLOOKUP(A304,'Orçamento Sintético'!$A:$H,2,0)</f>
        <v xml:space="preserve"> MPDFT1059 </v>
      </c>
      <c r="C304" s="140" t="str">
        <f ca="1">VLOOKUP(A304,'Orçamento Sintético'!$A:$H,3,0)</f>
        <v>Próprio</v>
      </c>
      <c r="D304" s="143" t="str">
        <f ca="1">VLOOKUP(A304,'Orçamento Sintético'!$A:$H,4,0)</f>
        <v>Cópia SINAPI (98556) - Impermeabilização com revestimento impermeabilizante semi-flexível e tela de poliéster com malha 2x2mm, ref. Viaplus 1000 (2 demãos)</v>
      </c>
      <c r="E304" s="140" t="str">
        <f ca="1">VLOOKUP(A304,'Orçamento Sintético'!$A:$H,5,0)</f>
        <v>m²</v>
      </c>
      <c r="F304" s="141"/>
      <c r="G304" s="142"/>
      <c r="H304" s="142">
        <f>SUM(H305:H308)</f>
        <v>27.97</v>
      </c>
    </row>
    <row r="305" spans="1:8">
      <c r="A305" s="144" t="str">
        <f ca="1">VLOOKUP(B305,'Insumos e Serviços'!$A:$F,3,0)</f>
        <v>Composição</v>
      </c>
      <c r="B305" s="145" t="s">
        <v>998</v>
      </c>
      <c r="C305" s="145" t="str">
        <f ca="1">VLOOKUP(B305,'Insumos e Serviços'!$A:$F,2,0)</f>
        <v>SINAPI</v>
      </c>
      <c r="D305" s="148" t="str">
        <f ca="1">VLOOKUP(B305,'Insumos e Serviços'!$A:$F,4,0)</f>
        <v>AJUDANTE ESPECIALIZADO COM ENCARGOS COMPLEMENTARES</v>
      </c>
      <c r="E305" s="145" t="str">
        <f ca="1">VLOOKUP(B305,'Insumos e Serviços'!$A:$F,5,0)</f>
        <v>H</v>
      </c>
      <c r="F305" s="146">
        <v>0.09</v>
      </c>
      <c r="G305" s="147">
        <f ca="1">VLOOKUP(B305,'Insumos e Serviços'!$A:$F,6,0)</f>
        <v>19.7</v>
      </c>
      <c r="H305" s="147">
        <f>TRUNC(F305*G305,2)</f>
        <v>1.77</v>
      </c>
    </row>
    <row r="306" spans="1:8">
      <c r="A306" s="144" t="str">
        <f ca="1">VLOOKUP(B306,'Insumos e Serviços'!$A:$F,3,0)</f>
        <v>Composição</v>
      </c>
      <c r="B306" s="145" t="s">
        <v>1054</v>
      </c>
      <c r="C306" s="145" t="str">
        <f ca="1">VLOOKUP(B306,'Insumos e Serviços'!$A:$F,2,0)</f>
        <v>SINAPI</v>
      </c>
      <c r="D306" s="148" t="str">
        <f ca="1">VLOOKUP(B306,'Insumos e Serviços'!$A:$F,4,0)</f>
        <v>IMPERMEABILIZADOR COM ENCARGOS COMPLEMENTARES</v>
      </c>
      <c r="E306" s="145" t="str">
        <f ca="1">VLOOKUP(B306,'Insumos e Serviços'!$A:$F,5,0)</f>
        <v>H</v>
      </c>
      <c r="F306" s="146">
        <v>0.44</v>
      </c>
      <c r="G306" s="147">
        <f ca="1">VLOOKUP(B306,'Insumos e Serviços'!$A:$F,6,0)</f>
        <v>25.07</v>
      </c>
      <c r="H306" s="147">
        <f>TRUNC(F306*G306,2)</f>
        <v>11.03</v>
      </c>
    </row>
    <row r="307" spans="1:8">
      <c r="A307" s="144" t="str">
        <f ca="1">VLOOKUP(B307,'Insumos e Serviços'!$A:$F,3,0)</f>
        <v>Insumo</v>
      </c>
      <c r="B307" s="145" t="s">
        <v>1055</v>
      </c>
      <c r="C307" s="145" t="str">
        <f ca="1">VLOOKUP(B307,'Insumos e Serviços'!$A:$F,2,0)</f>
        <v>SINAPI</v>
      </c>
      <c r="D307" s="148" t="str">
        <f ca="1">VLOOKUP(B307,'Insumos e Serviços'!$A:$F,4,0)</f>
        <v>VEU POLIESTER</v>
      </c>
      <c r="E307" s="145" t="str">
        <f ca="1">VLOOKUP(B307,'Insumos e Serviços'!$A:$F,5,0)</f>
        <v>m²</v>
      </c>
      <c r="F307" s="146">
        <v>1.351</v>
      </c>
      <c r="G307" s="147">
        <f ca="1">VLOOKUP(B307,'Insumos e Serviços'!$A:$F,6,0)</f>
        <v>5.55</v>
      </c>
      <c r="H307" s="147">
        <f>TRUNC(F307*G307,2)</f>
        <v>7.49</v>
      </c>
    </row>
    <row r="308" spans="1:8" ht="22.5">
      <c r="A308" s="144" t="str">
        <f ca="1">VLOOKUP(B308,'Insumos e Serviços'!$A:$F,3,0)</f>
        <v>Insumo</v>
      </c>
      <c r="B308" s="145" t="s">
        <v>1056</v>
      </c>
      <c r="C308" s="145" t="str">
        <f ca="1">VLOOKUP(B308,'Insumos e Serviços'!$A:$F,2,0)</f>
        <v>SINAPI</v>
      </c>
      <c r="D308" s="148" t="str">
        <f ca="1">VLOOKUP(B308,'Insumos e Serviços'!$A:$F,4,0)</f>
        <v>ARGAMASSA POLIMERICA IMPERMEABILIZANTE SEMIFLEXIVEL, BICOMPONENTE (MEMBRANA IMPERMEABILIZANTE ACRILICA)</v>
      </c>
      <c r="E308" s="145" t="str">
        <f ca="1">VLOOKUP(B308,'Insumos e Serviços'!$A:$F,5,0)</f>
        <v>KG</v>
      </c>
      <c r="F308" s="146">
        <v>2.1</v>
      </c>
      <c r="G308" s="147">
        <f ca="1">VLOOKUP(B308,'Insumos e Serviços'!$A:$F,6,0)</f>
        <v>3.66</v>
      </c>
      <c r="H308" s="147">
        <f>TRUNC(F308*G308,2)</f>
        <v>7.68</v>
      </c>
    </row>
    <row r="309" spans="1:8">
      <c r="A309" s="19"/>
      <c r="B309" s="20"/>
      <c r="C309" s="19"/>
      <c r="D309" s="19"/>
      <c r="E309" s="20"/>
      <c r="F309" s="19"/>
      <c r="G309" s="19"/>
      <c r="H309" s="19"/>
    </row>
    <row r="310" spans="1:8">
      <c r="A310" s="94" t="s">
        <v>777</v>
      </c>
      <c r="B310" s="95"/>
      <c r="C310" s="95"/>
      <c r="D310" s="94" t="s">
        <v>778</v>
      </c>
      <c r="E310" s="95"/>
      <c r="F310" s="96"/>
      <c r="G310" s="94"/>
      <c r="H310" s="97"/>
    </row>
    <row r="311" spans="1:8" s="18" customFormat="1" ht="33.75">
      <c r="A311" s="139" t="s">
        <v>779</v>
      </c>
      <c r="B311" s="140" t="str">
        <f ca="1">VLOOKUP(A311,'Orçamento Sintético'!$A:$H,2,0)</f>
        <v xml:space="preserve"> MPDFT1537 </v>
      </c>
      <c r="C311" s="140" t="str">
        <f ca="1">VLOOKUP(A311,'Orçamento Sintético'!$A:$H,3,0)</f>
        <v>Próprio</v>
      </c>
      <c r="D311" s="143" t="str">
        <f ca="1">VLOOKUP(A311,'Orçamento Sintético'!$A:$H,4,0)</f>
        <v>Copia da SINAPI (102713) - GEOTÊXTIL NÃO TECIDO 100% POLIÉSTER, RESISTÊNCIA A TRAÇÃO DE 14 KN/M (RT - 14) - FORNECIMENTO E INSTALAÇÃO.</v>
      </c>
      <c r="E311" s="140" t="str">
        <f ca="1">VLOOKUP(A311,'Orçamento Sintético'!$A:$H,5,0)</f>
        <v>m²</v>
      </c>
      <c r="F311" s="141"/>
      <c r="G311" s="142"/>
      <c r="H311" s="142">
        <f>SUM(H312:H314)</f>
        <v>9.42</v>
      </c>
    </row>
    <row r="312" spans="1:8">
      <c r="A312" s="144" t="str">
        <f ca="1">VLOOKUP(B312,'Insumos e Serviços'!$A:$F,3,0)</f>
        <v>Composição</v>
      </c>
      <c r="B312" s="145" t="s">
        <v>995</v>
      </c>
      <c r="C312" s="145" t="str">
        <f ca="1">VLOOKUP(B312,'Insumos e Serviços'!$A:$F,2,0)</f>
        <v>SINAPI</v>
      </c>
      <c r="D312" s="148" t="str">
        <f ca="1">VLOOKUP(B312,'Insumos e Serviços'!$A:$F,4,0)</f>
        <v>PEDREIRO COM ENCARGOS COMPLEMENTARES</v>
      </c>
      <c r="E312" s="145" t="str">
        <f ca="1">VLOOKUP(B312,'Insumos e Serviços'!$A:$F,5,0)</f>
        <v>H</v>
      </c>
      <c r="F312" s="146">
        <v>4.8999999999999998E-3</v>
      </c>
      <c r="G312" s="147">
        <f ca="1">VLOOKUP(B312,'Insumos e Serviços'!$A:$F,6,0)</f>
        <v>25.07</v>
      </c>
      <c r="H312" s="147">
        <f>TRUNC(F312*G312,2)</f>
        <v>0.12</v>
      </c>
    </row>
    <row r="313" spans="1:8">
      <c r="A313" s="144" t="str">
        <f ca="1">VLOOKUP(B313,'Insumos e Serviços'!$A:$F,3,0)</f>
        <v>Composição</v>
      </c>
      <c r="B313" s="145" t="s">
        <v>981</v>
      </c>
      <c r="C313" s="145" t="str">
        <f ca="1">VLOOKUP(B313,'Insumos e Serviços'!$A:$F,2,0)</f>
        <v>SINAPI</v>
      </c>
      <c r="D313" s="148" t="str">
        <f ca="1">VLOOKUP(B313,'Insumos e Serviços'!$A:$F,4,0)</f>
        <v>SERVENTE COM ENCARGOS COMPLEMENTARES</v>
      </c>
      <c r="E313" s="145" t="str">
        <f ca="1">VLOOKUP(B313,'Insumos e Serviços'!$A:$F,5,0)</f>
        <v>H</v>
      </c>
      <c r="F313" s="146">
        <v>1.4800000000000001E-2</v>
      </c>
      <c r="G313" s="147">
        <f ca="1">VLOOKUP(B313,'Insumos e Serviços'!$A:$F,6,0)</f>
        <v>18.649999999999999</v>
      </c>
      <c r="H313" s="147">
        <f>TRUNC(F313*G313,2)</f>
        <v>0.27</v>
      </c>
    </row>
    <row r="314" spans="1:8" ht="22.5">
      <c r="A314" s="144" t="str">
        <f ca="1">VLOOKUP(B314,'Insumos e Serviços'!$A:$F,3,0)</f>
        <v>Insumo</v>
      </c>
      <c r="B314" s="145" t="s">
        <v>1057</v>
      </c>
      <c r="C314" s="145" t="str">
        <f ca="1">VLOOKUP(B314,'Insumos e Serviços'!$A:$F,2,0)</f>
        <v>SINAPI</v>
      </c>
      <c r="D314" s="148" t="str">
        <f ca="1">VLOOKUP(B314,'Insumos e Serviços'!$A:$F,4,0)</f>
        <v>GEOTEXTIL NAO TECIDO AGULHADO DE FILAMENTOS CONTINUOS 100% POLIESTER, RESITENCIA A TRACAO = 14 KN/M</v>
      </c>
      <c r="E314" s="145" t="str">
        <f ca="1">VLOOKUP(B314,'Insumos e Serviços'!$A:$F,5,0)</f>
        <v>m²</v>
      </c>
      <c r="F314" s="146">
        <v>1.2104999999999999</v>
      </c>
      <c r="G314" s="147">
        <f ca="1">VLOOKUP(B314,'Insumos e Serviços'!$A:$F,6,0)</f>
        <v>7.46</v>
      </c>
      <c r="H314" s="147">
        <f>TRUNC(F314*G314,2)</f>
        <v>9.0299999999999994</v>
      </c>
    </row>
    <row r="315" spans="1:8">
      <c r="A315" s="19"/>
      <c r="B315" s="20"/>
      <c r="C315" s="19"/>
      <c r="D315" s="19"/>
      <c r="E315" s="20"/>
      <c r="F315" s="19"/>
      <c r="G315" s="19"/>
      <c r="H315" s="19"/>
    </row>
    <row r="316" spans="1:8">
      <c r="A316" s="94" t="s">
        <v>782</v>
      </c>
      <c r="B316" s="95"/>
      <c r="C316" s="95"/>
      <c r="D316" s="94" t="s">
        <v>783</v>
      </c>
      <c r="E316" s="95"/>
      <c r="F316" s="96"/>
      <c r="G316" s="94"/>
      <c r="H316" s="97"/>
    </row>
    <row r="317" spans="1:8" s="18" customFormat="1" ht="33.75">
      <c r="A317" s="139" t="s">
        <v>784</v>
      </c>
      <c r="B317" s="140" t="str">
        <f ca="1">VLOOKUP(A317,'Orçamento Sintético'!$A:$H,2,0)</f>
        <v xml:space="preserve"> MPDFT0480 </v>
      </c>
      <c r="C317" s="140" t="str">
        <f ca="1">VLOOKUP(A317,'Orçamento Sintético'!$A:$H,3,0)</f>
        <v>Próprio</v>
      </c>
      <c r="D317" s="143" t="str">
        <f ca="1">VLOOKUP(A317,'Orçamento Sintético'!$A:$H,4,0)</f>
        <v>Copia da SINAPI (98546) - Impermeabilização de superfície com manta asfáltica (com polímeros elastoméricos), e=4mm, ref. Torodin Extra, colada com asfalto derretido</v>
      </c>
      <c r="E317" s="140" t="str">
        <f ca="1">VLOOKUP(A317,'Orçamento Sintético'!$A:$H,5,0)</f>
        <v>m²</v>
      </c>
      <c r="F317" s="141"/>
      <c r="G317" s="142"/>
      <c r="H317" s="142">
        <f>SUM(H318:H323)</f>
        <v>112.65</v>
      </c>
    </row>
    <row r="318" spans="1:8">
      <c r="A318" s="144" t="str">
        <f ca="1">VLOOKUP(B318,'Insumos e Serviços'!$A:$F,3,0)</f>
        <v>Composição</v>
      </c>
      <c r="B318" s="145" t="s">
        <v>998</v>
      </c>
      <c r="C318" s="145" t="str">
        <f ca="1">VLOOKUP(B318,'Insumos e Serviços'!$A:$F,2,0)</f>
        <v>SINAPI</v>
      </c>
      <c r="D318" s="148" t="str">
        <f ca="1">VLOOKUP(B318,'Insumos e Serviços'!$A:$F,4,0)</f>
        <v>AJUDANTE ESPECIALIZADO COM ENCARGOS COMPLEMENTARES</v>
      </c>
      <c r="E318" s="145" t="str">
        <f ca="1">VLOOKUP(B318,'Insumos e Serviços'!$A:$F,5,0)</f>
        <v>H</v>
      </c>
      <c r="F318" s="146">
        <v>2.4E-2</v>
      </c>
      <c r="G318" s="147">
        <f ca="1">VLOOKUP(B318,'Insumos e Serviços'!$A:$F,6,0)</f>
        <v>19.7</v>
      </c>
      <c r="H318" s="147">
        <f t="shared" ref="H318:H323" si="3">TRUNC(F318*G318,2)</f>
        <v>0.47</v>
      </c>
    </row>
    <row r="319" spans="1:8">
      <c r="A319" s="144" t="str">
        <f ca="1">VLOOKUP(B319,'Insumos e Serviços'!$A:$F,3,0)</f>
        <v>Composição</v>
      </c>
      <c r="B319" s="145" t="s">
        <v>1054</v>
      </c>
      <c r="C319" s="145" t="str">
        <f ca="1">VLOOKUP(B319,'Insumos e Serviços'!$A:$F,2,0)</f>
        <v>SINAPI</v>
      </c>
      <c r="D319" s="148" t="str">
        <f ca="1">VLOOKUP(B319,'Insumos e Serviços'!$A:$F,4,0)</f>
        <v>IMPERMEABILIZADOR COM ENCARGOS COMPLEMENTARES</v>
      </c>
      <c r="E319" s="145" t="str">
        <f ca="1">VLOOKUP(B319,'Insumos e Serviços'!$A:$F,5,0)</f>
        <v>H</v>
      </c>
      <c r="F319" s="146">
        <v>0.11799999999999999</v>
      </c>
      <c r="G319" s="147">
        <f ca="1">VLOOKUP(B319,'Insumos e Serviços'!$A:$F,6,0)</f>
        <v>25.07</v>
      </c>
      <c r="H319" s="147">
        <f t="shared" si="3"/>
        <v>2.95</v>
      </c>
    </row>
    <row r="320" spans="1:8" ht="22.5">
      <c r="A320" s="144" t="str">
        <f ca="1">VLOOKUP(B320,'Insumos e Serviços'!$A:$F,3,0)</f>
        <v>Insumo</v>
      </c>
      <c r="B320" s="145" t="s">
        <v>1058</v>
      </c>
      <c r="C320" s="145" t="str">
        <f ca="1">VLOOKUP(B320,'Insumos e Serviços'!$A:$F,2,0)</f>
        <v>SINAPI</v>
      </c>
      <c r="D320" s="148" t="str">
        <f ca="1">VLOOKUP(B320,'Insumos e Serviços'!$A:$F,4,0)</f>
        <v>MANTA ASFALTICA ELASTOMERICA EM POLIESTER 4 MM, TIPO III, CLASSE B, ACABAMENTO PP (NBR 9952)</v>
      </c>
      <c r="E320" s="145" t="str">
        <f ca="1">VLOOKUP(B320,'Insumos e Serviços'!$A:$F,5,0)</f>
        <v>m²</v>
      </c>
      <c r="F320" s="146">
        <v>1.125</v>
      </c>
      <c r="G320" s="147">
        <f ca="1">VLOOKUP(B320,'Insumos e Serviços'!$A:$F,6,0)</f>
        <v>52.02</v>
      </c>
      <c r="H320" s="147">
        <f t="shared" si="3"/>
        <v>58.52</v>
      </c>
    </row>
    <row r="321" spans="1:8">
      <c r="A321" s="144" t="str">
        <f ca="1">VLOOKUP(B321,'Insumos e Serviços'!$A:$F,3,0)</f>
        <v>Insumo</v>
      </c>
      <c r="B321" s="145" t="s">
        <v>1059</v>
      </c>
      <c r="C321" s="145" t="str">
        <f ca="1">VLOOKUP(B321,'Insumos e Serviços'!$A:$F,2,0)</f>
        <v>SINAPI</v>
      </c>
      <c r="D321" s="148" t="str">
        <f ca="1">VLOOKUP(B321,'Insumos e Serviços'!$A:$F,4,0)</f>
        <v>GAS DE COZINHA - GLP</v>
      </c>
      <c r="E321" s="145" t="str">
        <f ca="1">VLOOKUP(B321,'Insumos e Serviços'!$A:$F,5,0)</f>
        <v>KG</v>
      </c>
      <c r="F321" s="146">
        <v>0.10100000000000001</v>
      </c>
      <c r="G321" s="147">
        <f ca="1">VLOOKUP(B321,'Insumos e Serviços'!$A:$F,6,0)</f>
        <v>7.52</v>
      </c>
      <c r="H321" s="147">
        <f t="shared" si="3"/>
        <v>0.75</v>
      </c>
    </row>
    <row r="322" spans="1:8" ht="22.5">
      <c r="A322" s="144" t="str">
        <f ca="1">VLOOKUP(B322,'Insumos e Serviços'!$A:$F,3,0)</f>
        <v>Insumo</v>
      </c>
      <c r="B322" s="145" t="s">
        <v>1060</v>
      </c>
      <c r="C322" s="145" t="str">
        <f ca="1">VLOOKUP(B322,'Insumos e Serviços'!$A:$F,2,0)</f>
        <v>SINAPI</v>
      </c>
      <c r="D322" s="148" t="str">
        <f ca="1">VLOOKUP(B322,'Insumos e Serviços'!$A:$F,4,0)</f>
        <v>PRIMER PARA MANTA ASFALTICA A BASE DE ASFALTO MODIFICADO DILUIDO EM SOLVENTE, APLICACAO A FRIO</v>
      </c>
      <c r="E322" s="145" t="str">
        <f ca="1">VLOOKUP(B322,'Insumos e Serviços'!$A:$F,5,0)</f>
        <v>L</v>
      </c>
      <c r="F322" s="146">
        <v>0.61499999999999999</v>
      </c>
      <c r="G322" s="147">
        <f ca="1">VLOOKUP(B322,'Insumos e Serviços'!$A:$F,6,0)</f>
        <v>16.420000000000002</v>
      </c>
      <c r="H322" s="147">
        <f t="shared" si="3"/>
        <v>10.09</v>
      </c>
    </row>
    <row r="323" spans="1:8" ht="22.5">
      <c r="A323" s="144" t="str">
        <f ca="1">VLOOKUP(B323,'Insumos e Serviços'!$A:$F,3,0)</f>
        <v>Insumo</v>
      </c>
      <c r="B323" s="145" t="s">
        <v>1061</v>
      </c>
      <c r="C323" s="145" t="str">
        <f ca="1">VLOOKUP(B323,'Insumos e Serviços'!$A:$F,2,0)</f>
        <v>SINAPI</v>
      </c>
      <c r="D323" s="148" t="str">
        <f ca="1">VLOOKUP(B323,'Insumos e Serviços'!$A:$F,4,0)</f>
        <v>ASFALTO MODIFICADO TIPO II - NBR 9910 (ASFALTO OXIDADO PARA IMPERMEABILIZACAO, COEFICIENTE DE PENETRACAO 20-35)</v>
      </c>
      <c r="E323" s="145" t="str">
        <f ca="1">VLOOKUP(B323,'Insumos e Serviços'!$A:$F,5,0)</f>
        <v>KG</v>
      </c>
      <c r="F323" s="146">
        <v>3</v>
      </c>
      <c r="G323" s="147">
        <f ca="1">VLOOKUP(B323,'Insumos e Serviços'!$A:$F,6,0)</f>
        <v>13.29</v>
      </c>
      <c r="H323" s="147">
        <f t="shared" si="3"/>
        <v>39.869999999999997</v>
      </c>
    </row>
    <row r="324" spans="1:8">
      <c r="A324" s="19"/>
      <c r="B324" s="20"/>
      <c r="C324" s="19"/>
      <c r="D324" s="19"/>
      <c r="E324" s="20"/>
      <c r="F324" s="19"/>
      <c r="G324" s="19"/>
      <c r="H324" s="19"/>
    </row>
    <row r="325" spans="1:8">
      <c r="A325" s="94" t="s">
        <v>787</v>
      </c>
      <c r="B325" s="95"/>
      <c r="C325" s="95"/>
      <c r="D325" s="94" t="s">
        <v>788</v>
      </c>
      <c r="E325" s="95"/>
      <c r="F325" s="96"/>
      <c r="G325" s="94"/>
      <c r="H325" s="97"/>
    </row>
    <row r="326" spans="1:8" s="18" customFormat="1" ht="33.75">
      <c r="A326" s="139" t="s">
        <v>789</v>
      </c>
      <c r="B326" s="140" t="str">
        <f ca="1">VLOOKUP(A326,'Orçamento Sintético'!$A:$H,2,0)</f>
        <v xml:space="preserve"> MPDFT0481 </v>
      </c>
      <c r="C326" s="140" t="str">
        <f ca="1">VLOOKUP(A326,'Orçamento Sintético'!$A:$H,3,0)</f>
        <v>Próprio</v>
      </c>
      <c r="D326" s="143" t="str">
        <f ca="1">VLOOKUP(A326,'Orçamento Sintético'!$A:$H,4,0)</f>
        <v>Copia da SINAPI (98546) - Impermeabilização de superfície com manta asfáltica antirraiz (com polímeros elastoméricos), e=4mm, ref. Torodin Extra, colada com asfalto derretido, inclusive primer</v>
      </c>
      <c r="E326" s="140" t="str">
        <f ca="1">VLOOKUP(A326,'Orçamento Sintético'!$A:$H,5,0)</f>
        <v>m²</v>
      </c>
      <c r="F326" s="141"/>
      <c r="G326" s="142"/>
      <c r="H326" s="142">
        <f>SUM(H327:H332)</f>
        <v>121.14999999999999</v>
      </c>
    </row>
    <row r="327" spans="1:8">
      <c r="A327" s="144" t="str">
        <f ca="1">VLOOKUP(B327,'Insumos e Serviços'!$A:$F,3,0)</f>
        <v>Composição</v>
      </c>
      <c r="B327" s="145" t="s">
        <v>998</v>
      </c>
      <c r="C327" s="145" t="str">
        <f ca="1">VLOOKUP(B327,'Insumos e Serviços'!$A:$F,2,0)</f>
        <v>SINAPI</v>
      </c>
      <c r="D327" s="148" t="str">
        <f ca="1">VLOOKUP(B327,'Insumos e Serviços'!$A:$F,4,0)</f>
        <v>AJUDANTE ESPECIALIZADO COM ENCARGOS COMPLEMENTARES</v>
      </c>
      <c r="E327" s="145" t="str">
        <f ca="1">VLOOKUP(B327,'Insumos e Serviços'!$A:$F,5,0)</f>
        <v>H</v>
      </c>
      <c r="F327" s="146">
        <v>2.4E-2</v>
      </c>
      <c r="G327" s="147">
        <f ca="1">VLOOKUP(B327,'Insumos e Serviços'!$A:$F,6,0)</f>
        <v>19.7</v>
      </c>
      <c r="H327" s="147">
        <f t="shared" ref="H327:H332" si="4">TRUNC(F327*G327,2)</f>
        <v>0.47</v>
      </c>
    </row>
    <row r="328" spans="1:8">
      <c r="A328" s="144" t="str">
        <f ca="1">VLOOKUP(B328,'Insumos e Serviços'!$A:$F,3,0)</f>
        <v>Composição</v>
      </c>
      <c r="B328" s="145" t="s">
        <v>1054</v>
      </c>
      <c r="C328" s="145" t="str">
        <f ca="1">VLOOKUP(B328,'Insumos e Serviços'!$A:$F,2,0)</f>
        <v>SINAPI</v>
      </c>
      <c r="D328" s="148" t="str">
        <f ca="1">VLOOKUP(B328,'Insumos e Serviços'!$A:$F,4,0)</f>
        <v>IMPERMEABILIZADOR COM ENCARGOS COMPLEMENTARES</v>
      </c>
      <c r="E328" s="145" t="str">
        <f ca="1">VLOOKUP(B328,'Insumos e Serviços'!$A:$F,5,0)</f>
        <v>H</v>
      </c>
      <c r="F328" s="146">
        <v>0.11799999999999999</v>
      </c>
      <c r="G328" s="147">
        <f ca="1">VLOOKUP(B328,'Insumos e Serviços'!$A:$F,6,0)</f>
        <v>25.07</v>
      </c>
      <c r="H328" s="147">
        <f t="shared" si="4"/>
        <v>2.95</v>
      </c>
    </row>
    <row r="329" spans="1:8">
      <c r="A329" s="144" t="str">
        <f ca="1">VLOOKUP(B329,'Insumos e Serviços'!$A:$F,3,0)</f>
        <v>Insumo</v>
      </c>
      <c r="B329" s="145" t="s">
        <v>1059</v>
      </c>
      <c r="C329" s="145" t="str">
        <f ca="1">VLOOKUP(B329,'Insumos e Serviços'!$A:$F,2,0)</f>
        <v>SINAPI</v>
      </c>
      <c r="D329" s="148" t="str">
        <f ca="1">VLOOKUP(B329,'Insumos e Serviços'!$A:$F,4,0)</f>
        <v>GAS DE COZINHA - GLP</v>
      </c>
      <c r="E329" s="145" t="str">
        <f ca="1">VLOOKUP(B329,'Insumos e Serviços'!$A:$F,5,0)</f>
        <v>KG</v>
      </c>
      <c r="F329" s="146">
        <v>0.10100000000000001</v>
      </c>
      <c r="G329" s="147">
        <f ca="1">VLOOKUP(B329,'Insumos e Serviços'!$A:$F,6,0)</f>
        <v>7.52</v>
      </c>
      <c r="H329" s="147">
        <f t="shared" si="4"/>
        <v>0.75</v>
      </c>
    </row>
    <row r="330" spans="1:8" ht="22.5">
      <c r="A330" s="144" t="str">
        <f ca="1">VLOOKUP(B330,'Insumos e Serviços'!$A:$F,3,0)</f>
        <v>Insumo</v>
      </c>
      <c r="B330" s="145" t="s">
        <v>1060</v>
      </c>
      <c r="C330" s="145" t="str">
        <f ca="1">VLOOKUP(B330,'Insumos e Serviços'!$A:$F,2,0)</f>
        <v>SINAPI</v>
      </c>
      <c r="D330" s="148" t="str">
        <f ca="1">VLOOKUP(B330,'Insumos e Serviços'!$A:$F,4,0)</f>
        <v>PRIMER PARA MANTA ASFALTICA A BASE DE ASFALTO MODIFICADO DILUIDO EM SOLVENTE, APLICACAO A FRIO</v>
      </c>
      <c r="E330" s="145" t="str">
        <f ca="1">VLOOKUP(B330,'Insumos e Serviços'!$A:$F,5,0)</f>
        <v>L</v>
      </c>
      <c r="F330" s="146">
        <v>0.61499999999999999</v>
      </c>
      <c r="G330" s="147">
        <f ca="1">VLOOKUP(B330,'Insumos e Serviços'!$A:$F,6,0)</f>
        <v>16.420000000000002</v>
      </c>
      <c r="H330" s="147">
        <f t="shared" si="4"/>
        <v>10.09</v>
      </c>
    </row>
    <row r="331" spans="1:8" ht="22.5">
      <c r="A331" s="144" t="str">
        <f ca="1">VLOOKUP(B331,'Insumos e Serviços'!$A:$F,3,0)</f>
        <v>Insumo</v>
      </c>
      <c r="B331" s="145" t="s">
        <v>1061</v>
      </c>
      <c r="C331" s="145" t="str">
        <f ca="1">VLOOKUP(B331,'Insumos e Serviços'!$A:$F,2,0)</f>
        <v>SINAPI</v>
      </c>
      <c r="D331" s="148" t="str">
        <f ca="1">VLOOKUP(B331,'Insumos e Serviços'!$A:$F,4,0)</f>
        <v>ASFALTO MODIFICADO TIPO II - NBR 9910 (ASFALTO OXIDADO PARA IMPERMEABILIZACAO, COEFICIENTE DE PENETRACAO 20-35)</v>
      </c>
      <c r="E331" s="145" t="str">
        <f ca="1">VLOOKUP(B331,'Insumos e Serviços'!$A:$F,5,0)</f>
        <v>KG</v>
      </c>
      <c r="F331" s="146">
        <v>3</v>
      </c>
      <c r="G331" s="147">
        <f ca="1">VLOOKUP(B331,'Insumos e Serviços'!$A:$F,6,0)</f>
        <v>13.29</v>
      </c>
      <c r="H331" s="147">
        <f t="shared" si="4"/>
        <v>39.869999999999997</v>
      </c>
    </row>
    <row r="332" spans="1:8">
      <c r="A332" s="144" t="str">
        <f ca="1">VLOOKUP(B332,'Insumos e Serviços'!$A:$F,3,0)</f>
        <v>Insumo</v>
      </c>
      <c r="B332" s="145" t="s">
        <v>1062</v>
      </c>
      <c r="C332" s="145" t="str">
        <f ca="1">VLOOKUP(B332,'Insumos e Serviços'!$A:$F,2,0)</f>
        <v>Próprio</v>
      </c>
      <c r="D332" s="148" t="str">
        <f ca="1">VLOOKUP(B332,'Insumos e Serviços'!$A:$F,4,0)</f>
        <v>Manta asfáltica elastomérica em poliéster 4mm, antirraiz</v>
      </c>
      <c r="E332" s="145" t="str">
        <f ca="1">VLOOKUP(B332,'Insumos e Serviços'!$A:$F,5,0)</f>
        <v>m²</v>
      </c>
      <c r="F332" s="146">
        <v>1.125</v>
      </c>
      <c r="G332" s="147">
        <f ca="1">VLOOKUP(B332,'Insumos e Serviços'!$A:$F,6,0)</f>
        <v>59.58</v>
      </c>
      <c r="H332" s="147">
        <f t="shared" si="4"/>
        <v>67.02</v>
      </c>
    </row>
    <row r="333" spans="1:8">
      <c r="A333" s="19"/>
      <c r="B333" s="20"/>
      <c r="C333" s="19"/>
      <c r="D333" s="19"/>
      <c r="E333" s="20"/>
      <c r="F333" s="19"/>
      <c r="G333" s="19"/>
      <c r="H333" s="19"/>
    </row>
    <row r="334" spans="1:8">
      <c r="A334" s="94" t="s">
        <v>792</v>
      </c>
      <c r="B334" s="95"/>
      <c r="C334" s="95"/>
      <c r="D334" s="94" t="s">
        <v>793</v>
      </c>
      <c r="E334" s="95"/>
      <c r="F334" s="96"/>
      <c r="G334" s="94"/>
      <c r="H334" s="97"/>
    </row>
    <row r="335" spans="1:8" s="18" customFormat="1" ht="33.75">
      <c r="A335" s="139" t="s">
        <v>794</v>
      </c>
      <c r="B335" s="140" t="str">
        <f ca="1">VLOOKUP(A335,'Orçamento Sintético'!$A:$H,2,0)</f>
        <v xml:space="preserve"> MPDFT1061 </v>
      </c>
      <c r="C335" s="140" t="str">
        <f ca="1">VLOOKUP(A335,'Orçamento Sintético'!$A:$H,3,0)</f>
        <v>Próprio</v>
      </c>
      <c r="D335" s="143" t="str">
        <f ca="1">VLOOKUP(A335,'Orçamento Sintético'!$A:$H,4,0)</f>
        <v>Copia da SINAPI (98565) - Proteção mecânica horizontal com argamassa traço 1:4 (cimento e areia), preparo mecânico, espessura 3cm, incluso camada separadora geotextil e junta de dilatação com asfalto modificado</v>
      </c>
      <c r="E335" s="140" t="str">
        <f ca="1">VLOOKUP(A335,'Orçamento Sintético'!$A:$H,5,0)</f>
        <v>m²</v>
      </c>
      <c r="F335" s="141"/>
      <c r="G335" s="142"/>
      <c r="H335" s="142">
        <f>SUM(H336:H340)</f>
        <v>70.139999999999986</v>
      </c>
    </row>
    <row r="336" spans="1:8">
      <c r="A336" s="144" t="str">
        <f ca="1">VLOOKUP(B336,'Insumos e Serviços'!$A:$F,3,0)</f>
        <v>Composição</v>
      </c>
      <c r="B336" s="145" t="s">
        <v>995</v>
      </c>
      <c r="C336" s="145" t="str">
        <f ca="1">VLOOKUP(B336,'Insumos e Serviços'!$A:$F,2,0)</f>
        <v>SINAPI</v>
      </c>
      <c r="D336" s="148" t="str">
        <f ca="1">VLOOKUP(B336,'Insumos e Serviços'!$A:$F,4,0)</f>
        <v>PEDREIRO COM ENCARGOS COMPLEMENTARES</v>
      </c>
      <c r="E336" s="145" t="str">
        <f ca="1">VLOOKUP(B336,'Insumos e Serviços'!$A:$F,5,0)</f>
        <v>H</v>
      </c>
      <c r="F336" s="146">
        <v>0.91300000000000003</v>
      </c>
      <c r="G336" s="147">
        <f ca="1">VLOOKUP(B336,'Insumos e Serviços'!$A:$F,6,0)</f>
        <v>25.07</v>
      </c>
      <c r="H336" s="147">
        <f>TRUNC(F336*G336,2)</f>
        <v>22.88</v>
      </c>
    </row>
    <row r="337" spans="1:8">
      <c r="A337" s="144" t="str">
        <f ca="1">VLOOKUP(B337,'Insumos e Serviços'!$A:$F,3,0)</f>
        <v>Composição</v>
      </c>
      <c r="B337" s="145" t="s">
        <v>981</v>
      </c>
      <c r="C337" s="145" t="str">
        <f ca="1">VLOOKUP(B337,'Insumos e Serviços'!$A:$F,2,0)</f>
        <v>SINAPI</v>
      </c>
      <c r="D337" s="148" t="str">
        <f ca="1">VLOOKUP(B337,'Insumos e Serviços'!$A:$F,4,0)</f>
        <v>SERVENTE COM ENCARGOS COMPLEMENTARES</v>
      </c>
      <c r="E337" s="145" t="str">
        <f ca="1">VLOOKUP(B337,'Insumos e Serviços'!$A:$F,5,0)</f>
        <v>H</v>
      </c>
      <c r="F337" s="146">
        <v>0.43030000000000002</v>
      </c>
      <c r="G337" s="147">
        <f ca="1">VLOOKUP(B337,'Insumos e Serviços'!$A:$F,6,0)</f>
        <v>18.649999999999999</v>
      </c>
      <c r="H337" s="147">
        <f>TRUNC(F337*G337,2)</f>
        <v>8.02</v>
      </c>
    </row>
    <row r="338" spans="1:8" ht="22.5">
      <c r="A338" s="144" t="str">
        <f ca="1">VLOOKUP(B338,'Insumos e Serviços'!$A:$F,3,0)</f>
        <v>Composição</v>
      </c>
      <c r="B338" s="145" t="s">
        <v>1063</v>
      </c>
      <c r="C338" s="145" t="str">
        <f ca="1">VLOOKUP(B338,'Insumos e Serviços'!$A:$F,2,0)</f>
        <v>SINAPI</v>
      </c>
      <c r="D338" s="148" t="str">
        <f ca="1">VLOOKUP(B338,'Insumos e Serviços'!$A:$F,4,0)</f>
        <v>ARGAMASSA TRAÇO 1:4 (EM VOLUME DE CIMENTO E AREIA MÉDIA ÚMIDA) PARA CONTRAPISO, PREPARO MECÂNICO COM BETONEIRA 400 L. AF_08/2019</v>
      </c>
      <c r="E338" s="145" t="str">
        <f ca="1">VLOOKUP(B338,'Insumos e Serviços'!$A:$F,5,0)</f>
        <v>m³</v>
      </c>
      <c r="F338" s="146">
        <v>3.5000000000000003E-2</v>
      </c>
      <c r="G338" s="147">
        <f ca="1">VLOOKUP(B338,'Insumos e Serviços'!$A:$F,6,0)</f>
        <v>587.54999999999995</v>
      </c>
      <c r="H338" s="147">
        <f>TRUNC(F338*G338,2)</f>
        <v>20.56</v>
      </c>
    </row>
    <row r="339" spans="1:8" ht="22.5">
      <c r="A339" s="144" t="str">
        <f ca="1">VLOOKUP(B339,'Insumos e Serviços'!$A:$F,3,0)</f>
        <v>Insumo</v>
      </c>
      <c r="B339" s="145" t="s">
        <v>1057</v>
      </c>
      <c r="C339" s="145" t="str">
        <f ca="1">VLOOKUP(B339,'Insumos e Serviços'!$A:$F,2,0)</f>
        <v>SINAPI</v>
      </c>
      <c r="D339" s="148" t="str">
        <f ca="1">VLOOKUP(B339,'Insumos e Serviços'!$A:$F,4,0)</f>
        <v>GEOTEXTIL NAO TECIDO AGULHADO DE FILAMENTOS CONTINUOS 100% POLIESTER, RESITENCIA A TRACAO = 14 KN/M</v>
      </c>
      <c r="E339" s="145" t="str">
        <f ca="1">VLOOKUP(B339,'Insumos e Serviços'!$A:$F,5,0)</f>
        <v>m²</v>
      </c>
      <c r="F339" s="146">
        <v>1.04</v>
      </c>
      <c r="G339" s="147">
        <f ca="1">VLOOKUP(B339,'Insumos e Serviços'!$A:$F,6,0)</f>
        <v>7.46</v>
      </c>
      <c r="H339" s="147">
        <f>TRUNC(F339*G339,2)</f>
        <v>7.75</v>
      </c>
    </row>
    <row r="340" spans="1:8" ht="22.5">
      <c r="A340" s="144" t="str">
        <f ca="1">VLOOKUP(B340,'Insumos e Serviços'!$A:$F,3,0)</f>
        <v>Insumo</v>
      </c>
      <c r="B340" s="145" t="s">
        <v>1064</v>
      </c>
      <c r="C340" s="145" t="str">
        <f ca="1">VLOOKUP(B340,'Insumos e Serviços'!$A:$F,2,0)</f>
        <v>SINAPI</v>
      </c>
      <c r="D340" s="148" t="str">
        <f ca="1">VLOOKUP(B340,'Insumos e Serviços'!$A:$F,4,0)</f>
        <v>ASFALTO MODIFICADO TIPO III - NBR 9910 (ASFALTO OXIDADO PARA IMPERMEABILIZACAO, COEFICIENTE DE PENETRACAO 15-25)</v>
      </c>
      <c r="E340" s="145" t="str">
        <f ca="1">VLOOKUP(B340,'Insumos e Serviços'!$A:$F,5,0)</f>
        <v>KG</v>
      </c>
      <c r="F340" s="146">
        <v>0.73329999999999995</v>
      </c>
      <c r="G340" s="147">
        <f ca="1">VLOOKUP(B340,'Insumos e Serviços'!$A:$F,6,0)</f>
        <v>14.91</v>
      </c>
      <c r="H340" s="147">
        <f>TRUNC(F340*G340,2)</f>
        <v>10.93</v>
      </c>
    </row>
    <row r="341" spans="1:8">
      <c r="A341" s="19"/>
      <c r="B341" s="20"/>
      <c r="C341" s="19"/>
      <c r="D341" s="19"/>
      <c r="E341" s="20"/>
      <c r="F341" s="19"/>
      <c r="G341" s="19"/>
      <c r="H341" s="19"/>
    </row>
    <row r="342" spans="1:8" s="18" customFormat="1" ht="33.75">
      <c r="A342" s="139" t="s">
        <v>797</v>
      </c>
      <c r="B342" s="140" t="str">
        <f ca="1">VLOOKUP(A342,'Orçamento Sintético'!$A:$H,2,0)</f>
        <v xml:space="preserve"> MPDFT0499 </v>
      </c>
      <c r="C342" s="140" t="str">
        <f ca="1">VLOOKUP(A342,'Orçamento Sintético'!$A:$H,3,0)</f>
        <v>Próprio</v>
      </c>
      <c r="D342" s="143" t="str">
        <f ca="1">VLOOKUP(A342,'Orçamento Sintético'!$A:$H,4,0)</f>
        <v>Proteção mecânica para áreas verticais com chapisco traço 1:3 e emboço traço 1:4, com emulsão adesiva, espessura de 25 mm, Preparados em betoneira de 400 l</v>
      </c>
      <c r="E342" s="140" t="str">
        <f ca="1">VLOOKUP(A342,'Orçamento Sintético'!$A:$H,5,0)</f>
        <v>m²</v>
      </c>
      <c r="F342" s="141"/>
      <c r="G342" s="142"/>
      <c r="H342" s="142">
        <f>SUM(H343:H344)</f>
        <v>61.64</v>
      </c>
    </row>
    <row r="343" spans="1:8" ht="33.75">
      <c r="A343" s="144" t="str">
        <f ca="1">VLOOKUP(B343,'Insumos e Serviços'!$A:$F,3,0)</f>
        <v>Composição</v>
      </c>
      <c r="B343" s="145" t="s">
        <v>1065</v>
      </c>
      <c r="C343" s="145" t="str">
        <f ca="1">VLOOKUP(B343,'Insumos e Serviços'!$A:$F,2,0)</f>
        <v>SINAPI</v>
      </c>
      <c r="D343" s="148" t="str">
        <f ca="1">VLOOKUP(B343,'Insumos e Serviços'!$A:$F,4,0)</f>
        <v>CHAPISCO APLICADO EM ALVENARIA (COM PRESENÇA DE VÃOS) E ESTRUTURAS DE CONCRETO DE FACHADA, COM COLHER DE PEDREIRO.  ARGAMASSA TRAÇO 1:3 COM PREPARO EM BETONEIRA 400L. AF_06/2014</v>
      </c>
      <c r="E343" s="145" t="str">
        <f ca="1">VLOOKUP(B343,'Insumos e Serviços'!$A:$F,5,0)</f>
        <v>m²</v>
      </c>
      <c r="F343" s="146">
        <v>1</v>
      </c>
      <c r="G343" s="147">
        <f ca="1">VLOOKUP(B343,'Insumos e Serviços'!$A:$F,6,0)</f>
        <v>8.35</v>
      </c>
      <c r="H343" s="147">
        <f>TRUNC(F343*G343,2)</f>
        <v>8.35</v>
      </c>
    </row>
    <row r="344" spans="1:8" ht="33.75">
      <c r="A344" s="144" t="str">
        <f ca="1">VLOOKUP(B344,'Insumos e Serviços'!$A:$F,3,0)</f>
        <v>Composição</v>
      </c>
      <c r="B344" s="145" t="s">
        <v>1066</v>
      </c>
      <c r="C344" s="145" t="str">
        <f ca="1">VLOOKUP(B344,'Insumos e Serviços'!$A:$F,2,0)</f>
        <v>Próprio</v>
      </c>
      <c r="D344" s="148" t="str">
        <f ca="1">VLOOKUP(B344,'Insumos e Serviços'!$A:$F,4,0)</f>
        <v>Copia da SINAPI (87775) - EMBOÇO OU MASSA ÚNICA EM ARGAMASSA TRAÇO 1:4, PREPARO MECÂNICO COM BETONEIRA 400 L, APLICADA MANUALMENTE EM PANOS DE FACHADA COM PRESENÇA DE VÃOS, ESPESSURA DE 25 MM.</v>
      </c>
      <c r="E344" s="145" t="str">
        <f ca="1">VLOOKUP(B344,'Insumos e Serviços'!$A:$F,5,0)</f>
        <v>m²</v>
      </c>
      <c r="F344" s="146">
        <v>1</v>
      </c>
      <c r="G344" s="147">
        <f ca="1">VLOOKUP(B344,'Insumos e Serviços'!$A:$F,6,0)</f>
        <v>53.29</v>
      </c>
      <c r="H344" s="147">
        <f>TRUNC(F344*G344,2)</f>
        <v>53.29</v>
      </c>
    </row>
    <row r="345" spans="1:8">
      <c r="A345" s="19"/>
      <c r="B345" s="20"/>
      <c r="C345" s="19"/>
      <c r="D345" s="19"/>
      <c r="E345" s="20"/>
      <c r="F345" s="19"/>
      <c r="G345" s="19"/>
      <c r="H345" s="19"/>
    </row>
    <row r="346" spans="1:8" s="18" customFormat="1" ht="33.75">
      <c r="A346" s="139" t="s">
        <v>800</v>
      </c>
      <c r="B346" s="140" t="str">
        <f ca="1">VLOOKUP(A346,'Orçamento Sintético'!$A:$H,2,0)</f>
        <v xml:space="preserve"> MPDFT1058 </v>
      </c>
      <c r="C346" s="140" t="str">
        <f ca="1">VLOOKUP(A346,'Orçamento Sintético'!$A:$H,3,0)</f>
        <v>Próprio</v>
      </c>
      <c r="D346" s="143" t="str">
        <f ca="1">VLOOKUP(A346,'Orçamento Sintético'!$A:$H,4,0)</f>
        <v>Cópia da Sinapi (87747) - Regularização / preparação de superfície com argamassa, e = 3cm, traço 1:3 (cimento e areia), com adição de de emulsão adesiva a base de resinas especiais de alto desempenho</v>
      </c>
      <c r="E346" s="140" t="str">
        <f ca="1">VLOOKUP(A346,'Orçamento Sintético'!$A:$H,5,0)</f>
        <v>m²</v>
      </c>
      <c r="F346" s="141"/>
      <c r="G346" s="142"/>
      <c r="H346" s="142">
        <f>SUM(H347:H350)</f>
        <v>54.019999999999996</v>
      </c>
    </row>
    <row r="347" spans="1:8">
      <c r="A347" s="144" t="str">
        <f ca="1">VLOOKUP(B347,'Insumos e Serviços'!$A:$F,3,0)</f>
        <v>Composição</v>
      </c>
      <c r="B347" s="145" t="s">
        <v>995</v>
      </c>
      <c r="C347" s="145" t="str">
        <f ca="1">VLOOKUP(B347,'Insumos e Serviços'!$A:$F,2,0)</f>
        <v>SINAPI</v>
      </c>
      <c r="D347" s="148" t="str">
        <f ca="1">VLOOKUP(B347,'Insumos e Serviços'!$A:$F,4,0)</f>
        <v>PEDREIRO COM ENCARGOS COMPLEMENTARES</v>
      </c>
      <c r="E347" s="145" t="str">
        <f ca="1">VLOOKUP(B347,'Insumos e Serviços'!$A:$F,5,0)</f>
        <v>H</v>
      </c>
      <c r="F347" s="146">
        <v>0.63</v>
      </c>
      <c r="G347" s="147">
        <f ca="1">VLOOKUP(B347,'Insumos e Serviços'!$A:$F,6,0)</f>
        <v>25.07</v>
      </c>
      <c r="H347" s="147">
        <f>TRUNC(F347*G347,2)</f>
        <v>15.79</v>
      </c>
    </row>
    <row r="348" spans="1:8">
      <c r="A348" s="144" t="str">
        <f ca="1">VLOOKUP(B348,'Insumos e Serviços'!$A:$F,3,0)</f>
        <v>Composição</v>
      </c>
      <c r="B348" s="145" t="s">
        <v>981</v>
      </c>
      <c r="C348" s="145" t="str">
        <f ca="1">VLOOKUP(B348,'Insumos e Serviços'!$A:$F,2,0)</f>
        <v>SINAPI</v>
      </c>
      <c r="D348" s="148" t="str">
        <f ca="1">VLOOKUP(B348,'Insumos e Serviços'!$A:$F,4,0)</f>
        <v>SERVENTE COM ENCARGOS COMPLEMENTARES</v>
      </c>
      <c r="E348" s="145" t="str">
        <f ca="1">VLOOKUP(B348,'Insumos e Serviços'!$A:$F,5,0)</f>
        <v>H</v>
      </c>
      <c r="F348" s="146">
        <v>0.315</v>
      </c>
      <c r="G348" s="147">
        <f ca="1">VLOOKUP(B348,'Insumos e Serviços'!$A:$F,6,0)</f>
        <v>18.649999999999999</v>
      </c>
      <c r="H348" s="147">
        <f>TRUNC(F348*G348,2)</f>
        <v>5.87</v>
      </c>
    </row>
    <row r="349" spans="1:8" ht="22.5">
      <c r="A349" s="144" t="str">
        <f ca="1">VLOOKUP(B349,'Insumos e Serviços'!$A:$F,3,0)</f>
        <v>Composição</v>
      </c>
      <c r="B349" s="145" t="s">
        <v>1067</v>
      </c>
      <c r="C349" s="145" t="str">
        <f ca="1">VLOOKUP(B349,'Insumos e Serviços'!$A:$F,2,0)</f>
        <v>SINAPI</v>
      </c>
      <c r="D349" s="148" t="str">
        <f ca="1">VLOOKUP(B349,'Insumos e Serviços'!$A:$F,4,0)</f>
        <v>ARGAMASSA TRAÇO 1:3 (EM VOLUME DE CIMENTO E AREIA MÉDIA ÚMIDA) PARA CONTRAPISO, PREPARO MECÂNICO COM BETONEIRA 400 L. AF_08/2019</v>
      </c>
      <c r="E349" s="145" t="str">
        <f ca="1">VLOOKUP(B349,'Insumos e Serviços'!$A:$F,5,0)</f>
        <v>m³</v>
      </c>
      <c r="F349" s="146">
        <v>4.3099999999999999E-2</v>
      </c>
      <c r="G349" s="147">
        <f ca="1">VLOOKUP(B349,'Insumos e Serviços'!$A:$F,6,0)</f>
        <v>637.41</v>
      </c>
      <c r="H349" s="147">
        <f>TRUNC(F349*G349,2)</f>
        <v>27.47</v>
      </c>
    </row>
    <row r="350" spans="1:8" ht="22.5">
      <c r="A350" s="144" t="str">
        <f ca="1">VLOOKUP(B350,'Insumos e Serviços'!$A:$F,3,0)</f>
        <v>Insumo</v>
      </c>
      <c r="B350" s="145" t="s">
        <v>1037</v>
      </c>
      <c r="C350" s="145" t="str">
        <f ca="1">VLOOKUP(B350,'Insumos e Serviços'!$A:$F,2,0)</f>
        <v>SINAPI</v>
      </c>
      <c r="D350" s="148" t="str">
        <f ca="1">VLOOKUP(B350,'Insumos e Serviços'!$A:$F,4,0)</f>
        <v>ADITIVO ADESIVO LIQUIDO PARA ARGAMASSAS DE REVESTIMENTOS CIMENTICIOS</v>
      </c>
      <c r="E350" s="145" t="str">
        <f ca="1">VLOOKUP(B350,'Insumos e Serviços'!$A:$F,5,0)</f>
        <v>L</v>
      </c>
      <c r="F350" s="146">
        <v>0.435</v>
      </c>
      <c r="G350" s="147">
        <f ca="1">VLOOKUP(B350,'Insumos e Serviços'!$A:$F,6,0)</f>
        <v>11.25</v>
      </c>
      <c r="H350" s="147">
        <f>TRUNC(F350*G350,2)</f>
        <v>4.8899999999999997</v>
      </c>
    </row>
    <row r="351" spans="1:8">
      <c r="A351" s="19"/>
      <c r="B351" s="20"/>
      <c r="C351" s="19"/>
      <c r="D351" s="19"/>
      <c r="E351" s="20"/>
      <c r="F351" s="19"/>
      <c r="G351" s="19"/>
      <c r="H351" s="19"/>
    </row>
    <row r="352" spans="1:8" s="18" customFormat="1" ht="33.75">
      <c r="A352" s="139" t="s">
        <v>803</v>
      </c>
      <c r="B352" s="140" t="str">
        <f ca="1">VLOOKUP(A352,'Orçamento Sintético'!$A:$H,2,0)</f>
        <v xml:space="preserve"> MPDFT1536 </v>
      </c>
      <c r="C352" s="140" t="str">
        <f ca="1">VLOOKUP(A352,'Orçamento Sintético'!$A:$H,3,0)</f>
        <v>Próprio</v>
      </c>
      <c r="D352" s="143" t="str">
        <f ca="1">VLOOKUP(A352,'Orçamento Sintético'!$A:$H,4,0)</f>
        <v>Camada de regularização para áreas verticais com chapisco traço 1:3 e emboço traço 1:4 com emulsão adesiva espessura de 25 mm, Preparados em betoneira de 400 l</v>
      </c>
      <c r="E352" s="140" t="str">
        <f ca="1">VLOOKUP(A352,'Orçamento Sintético'!$A:$H,5,0)</f>
        <v>m²</v>
      </c>
      <c r="F352" s="141"/>
      <c r="G352" s="142"/>
      <c r="H352" s="142">
        <f>SUM(H353:H354)</f>
        <v>61.64</v>
      </c>
    </row>
    <row r="353" spans="1:8" ht="33.75">
      <c r="A353" s="144" t="str">
        <f ca="1">VLOOKUP(B353,'Insumos e Serviços'!$A:$F,3,0)</f>
        <v>Composição</v>
      </c>
      <c r="B353" s="145" t="s">
        <v>1065</v>
      </c>
      <c r="C353" s="145" t="str">
        <f ca="1">VLOOKUP(B353,'Insumos e Serviços'!$A:$F,2,0)</f>
        <v>SINAPI</v>
      </c>
      <c r="D353" s="148" t="str">
        <f ca="1">VLOOKUP(B353,'Insumos e Serviços'!$A:$F,4,0)</f>
        <v>CHAPISCO APLICADO EM ALVENARIA (COM PRESENÇA DE VÃOS) E ESTRUTURAS DE CONCRETO DE FACHADA, COM COLHER DE PEDREIRO.  ARGAMASSA TRAÇO 1:3 COM PREPARO EM BETONEIRA 400L. AF_06/2014</v>
      </c>
      <c r="E353" s="145" t="str">
        <f ca="1">VLOOKUP(B353,'Insumos e Serviços'!$A:$F,5,0)</f>
        <v>m²</v>
      </c>
      <c r="F353" s="146">
        <v>1</v>
      </c>
      <c r="G353" s="147">
        <f ca="1">VLOOKUP(B353,'Insumos e Serviços'!$A:$F,6,0)</f>
        <v>8.35</v>
      </c>
      <c r="H353" s="147">
        <f>TRUNC(F353*G353,2)</f>
        <v>8.35</v>
      </c>
    </row>
    <row r="354" spans="1:8" ht="33.75">
      <c r="A354" s="144" t="str">
        <f ca="1">VLOOKUP(B354,'Insumos e Serviços'!$A:$F,3,0)</f>
        <v>Composição</v>
      </c>
      <c r="B354" s="145" t="s">
        <v>1066</v>
      </c>
      <c r="C354" s="145" t="str">
        <f ca="1">VLOOKUP(B354,'Insumos e Serviços'!$A:$F,2,0)</f>
        <v>Próprio</v>
      </c>
      <c r="D354" s="148" t="str">
        <f ca="1">VLOOKUP(B354,'Insumos e Serviços'!$A:$F,4,0)</f>
        <v>Copia da SINAPI (87775) - EMBOÇO OU MASSA ÚNICA EM ARGAMASSA TRAÇO 1:4, PREPARO MECÂNICO COM BETONEIRA 400 L, APLICADA MANUALMENTE EM PANOS DE FACHADA COM PRESENÇA DE VÃOS, ESPESSURA DE 25 MM.</v>
      </c>
      <c r="E354" s="145" t="str">
        <f ca="1">VLOOKUP(B354,'Insumos e Serviços'!$A:$F,5,0)</f>
        <v>m²</v>
      </c>
      <c r="F354" s="146">
        <v>1</v>
      </c>
      <c r="G354" s="147">
        <f ca="1">VLOOKUP(B354,'Insumos e Serviços'!$A:$F,6,0)</f>
        <v>53.29</v>
      </c>
      <c r="H354" s="147">
        <f>TRUNC(F354*G354,2)</f>
        <v>53.29</v>
      </c>
    </row>
    <row r="355" spans="1:8">
      <c r="A355" s="19"/>
      <c r="B355" s="20"/>
      <c r="C355" s="19"/>
      <c r="D355" s="19"/>
      <c r="E355" s="20"/>
      <c r="F355" s="19"/>
      <c r="G355" s="19"/>
      <c r="H355" s="19"/>
    </row>
    <row r="356" spans="1:8" s="21" customFormat="1">
      <c r="A356" s="94" t="s">
        <v>807</v>
      </c>
      <c r="B356" s="95"/>
      <c r="C356" s="95"/>
      <c r="D356" s="94" t="s">
        <v>808</v>
      </c>
      <c r="E356" s="95"/>
      <c r="F356" s="96"/>
      <c r="G356" s="94"/>
      <c r="H356" s="97"/>
    </row>
    <row r="357" spans="1:8">
      <c r="A357" s="94" t="s">
        <v>809</v>
      </c>
      <c r="B357" s="95"/>
      <c r="C357" s="95"/>
      <c r="D357" s="94" t="s">
        <v>810</v>
      </c>
      <c r="E357" s="95"/>
      <c r="F357" s="96"/>
      <c r="G357" s="94"/>
      <c r="H357" s="97"/>
    </row>
    <row r="358" spans="1:8">
      <c r="A358" s="94" t="s">
        <v>811</v>
      </c>
      <c r="B358" s="95"/>
      <c r="C358" s="95"/>
      <c r="D358" s="94" t="s">
        <v>701</v>
      </c>
      <c r="E358" s="95"/>
      <c r="F358" s="96"/>
      <c r="G358" s="94"/>
      <c r="H358" s="97"/>
    </row>
    <row r="359" spans="1:8" s="18" customFormat="1" ht="22.5">
      <c r="A359" s="139" t="s">
        <v>812</v>
      </c>
      <c r="B359" s="140" t="str">
        <f ca="1">VLOOKUP(A359,'Orçamento Sintético'!$A:$H,2,0)</f>
        <v xml:space="preserve"> MPDFT1589 </v>
      </c>
      <c r="C359" s="140" t="str">
        <f ca="1">VLOOKUP(A359,'Orçamento Sintético'!$A:$H,3,0)</f>
        <v>Próprio</v>
      </c>
      <c r="D359" s="143" t="str">
        <f ca="1">VLOOKUP(A359,'Orçamento Sintético'!$A:$H,4,0)</f>
        <v>Baseado em SINAPI (101965) - Peitoril em granito polido Samoa, largura 35cm, e= 2cm, com friso pingadeira dos dois lados</v>
      </c>
      <c r="E359" s="140" t="str">
        <f ca="1">VLOOKUP(A359,'Orçamento Sintético'!$A:$H,5,0)</f>
        <v>M</v>
      </c>
      <c r="F359" s="141"/>
      <c r="G359" s="142"/>
      <c r="H359" s="142">
        <f>SUM(H360:H367)</f>
        <v>173.29</v>
      </c>
    </row>
    <row r="360" spans="1:8">
      <c r="A360" s="144" t="str">
        <f ca="1">VLOOKUP(B360,'Insumos e Serviços'!$A:$F,3,0)</f>
        <v>Composição</v>
      </c>
      <c r="B360" s="145" t="s">
        <v>1068</v>
      </c>
      <c r="C360" s="145" t="str">
        <f ca="1">VLOOKUP(B360,'Insumos e Serviços'!$A:$F,2,0)</f>
        <v>SINAPI</v>
      </c>
      <c r="D360" s="148" t="str">
        <f ca="1">VLOOKUP(B360,'Insumos e Serviços'!$A:$F,4,0)</f>
        <v>MARMORISTA/GRANITEIRO COM ENCARGOS COMPLEMENTARES</v>
      </c>
      <c r="E360" s="145" t="str">
        <f ca="1">VLOOKUP(B360,'Insumos e Serviços'!$A:$F,5,0)</f>
        <v>H</v>
      </c>
      <c r="F360" s="146">
        <v>0.41899999999999998</v>
      </c>
      <c r="G360" s="147">
        <f ca="1">VLOOKUP(B360,'Insumos e Serviços'!$A:$F,6,0)</f>
        <v>24.98</v>
      </c>
      <c r="H360" s="147">
        <f t="shared" ref="H360:H367" si="5">TRUNC(F360*G360,2)</f>
        <v>10.46</v>
      </c>
    </row>
    <row r="361" spans="1:8">
      <c r="A361" s="144" t="str">
        <f ca="1">VLOOKUP(B361,'Insumos e Serviços'!$A:$F,3,0)</f>
        <v>Composição</v>
      </c>
      <c r="B361" s="145" t="s">
        <v>981</v>
      </c>
      <c r="C361" s="145" t="str">
        <f ca="1">VLOOKUP(B361,'Insumos e Serviços'!$A:$F,2,0)</f>
        <v>SINAPI</v>
      </c>
      <c r="D361" s="148" t="str">
        <f ca="1">VLOOKUP(B361,'Insumos e Serviços'!$A:$F,4,0)</f>
        <v>SERVENTE COM ENCARGOS COMPLEMENTARES</v>
      </c>
      <c r="E361" s="145" t="str">
        <f ca="1">VLOOKUP(B361,'Insumos e Serviços'!$A:$F,5,0)</f>
        <v>H</v>
      </c>
      <c r="F361" s="146">
        <v>0.20899999999999999</v>
      </c>
      <c r="G361" s="147">
        <f ca="1">VLOOKUP(B361,'Insumos e Serviços'!$A:$F,6,0)</f>
        <v>18.649999999999999</v>
      </c>
      <c r="H361" s="147">
        <f t="shared" si="5"/>
        <v>3.89</v>
      </c>
    </row>
    <row r="362" spans="1:8">
      <c r="A362" s="144" t="str">
        <f ca="1">VLOOKUP(B362,'Insumos e Serviços'!$A:$F,3,0)</f>
        <v>Composição</v>
      </c>
      <c r="B362" s="145" t="s">
        <v>1054</v>
      </c>
      <c r="C362" s="145" t="str">
        <f ca="1">VLOOKUP(B362,'Insumos e Serviços'!$A:$F,2,0)</f>
        <v>SINAPI</v>
      </c>
      <c r="D362" s="148" t="str">
        <f ca="1">VLOOKUP(B362,'Insumos e Serviços'!$A:$F,4,0)</f>
        <v>IMPERMEABILIZADOR COM ENCARGOS COMPLEMENTARES</v>
      </c>
      <c r="E362" s="145" t="str">
        <f ca="1">VLOOKUP(B362,'Insumos e Serviços'!$A:$F,5,0)</f>
        <v>H</v>
      </c>
      <c r="F362" s="146">
        <v>8.3699999999999997E-2</v>
      </c>
      <c r="G362" s="147">
        <f ca="1">VLOOKUP(B362,'Insumos e Serviços'!$A:$F,6,0)</f>
        <v>25.07</v>
      </c>
      <c r="H362" s="147">
        <f t="shared" si="5"/>
        <v>2.09</v>
      </c>
    </row>
    <row r="363" spans="1:8">
      <c r="A363" s="144" t="str">
        <f ca="1">VLOOKUP(B363,'Insumos e Serviços'!$A:$F,3,0)</f>
        <v>Insumo</v>
      </c>
      <c r="B363" s="145" t="s">
        <v>1069</v>
      </c>
      <c r="C363" s="145" t="str">
        <f ca="1">VLOOKUP(B363,'Insumos e Serviços'!$A:$F,2,0)</f>
        <v>Próprio</v>
      </c>
      <c r="D363" s="148" t="str">
        <f ca="1">VLOOKUP(B363,'Insumos e Serviços'!$A:$F,4,0)</f>
        <v>Acabamento reto (granito)</v>
      </c>
      <c r="E363" s="145" t="str">
        <f ca="1">VLOOKUP(B363,'Insumos e Serviços'!$A:$F,5,0)</f>
        <v>m</v>
      </c>
      <c r="F363" s="146">
        <v>2</v>
      </c>
      <c r="G363" s="147">
        <f ca="1">VLOOKUP(B363,'Insumos e Serviços'!$A:$F,6,0)</f>
        <v>25</v>
      </c>
      <c r="H363" s="147">
        <f t="shared" si="5"/>
        <v>50</v>
      </c>
    </row>
    <row r="364" spans="1:8">
      <c r="A364" s="144" t="str">
        <f ca="1">VLOOKUP(B364,'Insumos e Serviços'!$A:$F,3,0)</f>
        <v>Insumo</v>
      </c>
      <c r="B364" s="145" t="s">
        <v>1070</v>
      </c>
      <c r="C364" s="145" t="str">
        <f ca="1">VLOOKUP(B364,'Insumos e Serviços'!$A:$F,2,0)</f>
        <v>Próprio</v>
      </c>
      <c r="D364" s="148" t="str">
        <f ca="1">VLOOKUP(B364,'Insumos e Serviços'!$A:$F,4,0)</f>
        <v>Friso para pingadeira (granito)</v>
      </c>
      <c r="E364" s="145" t="str">
        <f ca="1">VLOOKUP(B364,'Insumos e Serviços'!$A:$F,5,0)</f>
        <v>m</v>
      </c>
      <c r="F364" s="146">
        <v>2</v>
      </c>
      <c r="G364" s="147">
        <f ca="1">VLOOKUP(B364,'Insumos e Serviços'!$A:$F,6,0)</f>
        <v>6</v>
      </c>
      <c r="H364" s="147">
        <f t="shared" si="5"/>
        <v>12</v>
      </c>
    </row>
    <row r="365" spans="1:8" ht="33.75">
      <c r="A365" s="144" t="str">
        <f ca="1">VLOOKUP(B365,'Insumos e Serviços'!$A:$F,3,0)</f>
        <v>Insumo</v>
      </c>
      <c r="B365" s="145" t="s">
        <v>1071</v>
      </c>
      <c r="C365" s="145" t="str">
        <f ca="1">VLOOKUP(B365,'Insumos e Serviços'!$A:$F,2,0)</f>
        <v>Próprio</v>
      </c>
      <c r="D365" s="148" t="str">
        <f ca="1">VLOOKUP(B365,'Insumos e Serviços'!$A:$F,4,0)</f>
        <v>Impermeabilizante hidrofugante com efeito natural que não altera a cor da superfície, adequado para aplicação em granito, ref. Bellinzoni Proteção Contra Manchas</v>
      </c>
      <c r="E365" s="145" t="str">
        <f ca="1">VLOOKUP(B365,'Insumos e Serviços'!$A:$F,5,0)</f>
        <v>l</v>
      </c>
      <c r="F365" s="146">
        <v>0.105</v>
      </c>
      <c r="G365" s="147">
        <f ca="1">VLOOKUP(B365,'Insumos e Serviços'!$A:$F,6,0)</f>
        <v>86.79</v>
      </c>
      <c r="H365" s="147">
        <f t="shared" si="5"/>
        <v>9.11</v>
      </c>
    </row>
    <row r="366" spans="1:8">
      <c r="A366" s="144" t="str">
        <f ca="1">VLOOKUP(B366,'Insumos e Serviços'!$A:$F,3,0)</f>
        <v>Insumo</v>
      </c>
      <c r="B366" s="145" t="s">
        <v>1072</v>
      </c>
      <c r="C366" s="145" t="str">
        <f ca="1">VLOOKUP(B366,'Insumos e Serviços'!$A:$F,2,0)</f>
        <v>SINAPI</v>
      </c>
      <c r="D366" s="148" t="str">
        <f ca="1">VLOOKUP(B366,'Insumos e Serviços'!$A:$F,4,0)</f>
        <v>ARGAMASSA COLANTE AC II</v>
      </c>
      <c r="E366" s="145" t="str">
        <f ca="1">VLOOKUP(B366,'Insumos e Serviços'!$A:$F,5,0)</f>
        <v>KG</v>
      </c>
      <c r="F366" s="146">
        <v>3.01</v>
      </c>
      <c r="G366" s="147">
        <f ca="1">VLOOKUP(B366,'Insumos e Serviços'!$A:$F,6,0)</f>
        <v>1.02</v>
      </c>
      <c r="H366" s="147">
        <f t="shared" si="5"/>
        <v>3.07</v>
      </c>
    </row>
    <row r="367" spans="1:8" ht="33.75">
      <c r="A367" s="144" t="str">
        <f ca="1">VLOOKUP(B367,'Insumos e Serviços'!$A:$F,3,0)</f>
        <v>Insumo</v>
      </c>
      <c r="B367" s="145" t="s">
        <v>1073</v>
      </c>
      <c r="C367" s="145" t="str">
        <f ca="1">VLOOKUP(B367,'Insumos e Serviços'!$A:$F,2,0)</f>
        <v>SINAPI</v>
      </c>
      <c r="D367" s="148" t="str">
        <f ca="1">VLOOKUP(B367,'Insumos e Serviços'!$A:$F,4,0)</f>
        <v>PISO EM GRANITO, POLIDO, TIPO ANDORINHA/ QUARTZ/ CASTELO/ CORUMBA OU OUTROS EQUIVALENTES DA REGIAO, FORMATO MENOR OU IGUAL A 3025 CM2, E=  *2* CM</v>
      </c>
      <c r="E367" s="145" t="str">
        <f ca="1">VLOOKUP(B367,'Insumos e Serviços'!$A:$F,5,0)</f>
        <v>m²</v>
      </c>
      <c r="F367" s="146">
        <v>0.35</v>
      </c>
      <c r="G367" s="147">
        <f ca="1">VLOOKUP(B367,'Insumos e Serviços'!$A:$F,6,0)</f>
        <v>236.22</v>
      </c>
      <c r="H367" s="147">
        <f t="shared" si="5"/>
        <v>82.67</v>
      </c>
    </row>
    <row r="368" spans="1:8">
      <c r="A368" s="19"/>
      <c r="B368" s="20"/>
      <c r="C368" s="19"/>
      <c r="D368" s="19"/>
      <c r="E368" s="20"/>
      <c r="F368" s="19"/>
      <c r="G368" s="19"/>
      <c r="H368" s="19"/>
    </row>
    <row r="369" spans="1:8" s="18" customFormat="1" ht="22.5">
      <c r="A369" s="139" t="s">
        <v>815</v>
      </c>
      <c r="B369" s="140" t="str">
        <f ca="1">VLOOKUP(A369,'Orçamento Sintético'!$A:$H,2,0)</f>
        <v xml:space="preserve"> MPDFT1523 </v>
      </c>
      <c r="C369" s="140" t="str">
        <f ca="1">VLOOKUP(A369,'Orçamento Sintético'!$A:$H,3,0)</f>
        <v>Próprio</v>
      </c>
      <c r="D369" s="143" t="str">
        <f ca="1">VLOOKUP(A369,'Orçamento Sintético'!$A:$H,4,0)</f>
        <v>Baseado em SINAPI (101965) - Peitoril em granito polido Samoa, largura 20cm, e= 2cm, com friso pingadeira de um dos lados</v>
      </c>
      <c r="E369" s="140" t="str">
        <f ca="1">VLOOKUP(A369,'Orçamento Sintético'!$A:$H,5,0)</f>
        <v>M</v>
      </c>
      <c r="F369" s="141"/>
      <c r="G369" s="142"/>
      <c r="H369" s="142">
        <f>SUM(H370:H377)</f>
        <v>126.05000000000001</v>
      </c>
    </row>
    <row r="370" spans="1:8">
      <c r="A370" s="144" t="str">
        <f ca="1">VLOOKUP(B370,'Insumos e Serviços'!$A:$F,3,0)</f>
        <v>Composição</v>
      </c>
      <c r="B370" s="145" t="s">
        <v>1068</v>
      </c>
      <c r="C370" s="145" t="str">
        <f ca="1">VLOOKUP(B370,'Insumos e Serviços'!$A:$F,2,0)</f>
        <v>SINAPI</v>
      </c>
      <c r="D370" s="148" t="str">
        <f ca="1">VLOOKUP(B370,'Insumos e Serviços'!$A:$F,4,0)</f>
        <v>MARMORISTA/GRANITEIRO COM ENCARGOS COMPLEMENTARES</v>
      </c>
      <c r="E370" s="145" t="str">
        <f ca="1">VLOOKUP(B370,'Insumos e Serviços'!$A:$F,5,0)</f>
        <v>H</v>
      </c>
      <c r="F370" s="146">
        <v>0.41899999999999998</v>
      </c>
      <c r="G370" s="147">
        <f ca="1">VLOOKUP(B370,'Insumos e Serviços'!$A:$F,6,0)</f>
        <v>24.98</v>
      </c>
      <c r="H370" s="147">
        <f t="shared" ref="H370:H377" si="6">TRUNC(F370*G370,2)</f>
        <v>10.46</v>
      </c>
    </row>
    <row r="371" spans="1:8">
      <c r="A371" s="144" t="str">
        <f ca="1">VLOOKUP(B371,'Insumos e Serviços'!$A:$F,3,0)</f>
        <v>Composição</v>
      </c>
      <c r="B371" s="145" t="s">
        <v>981</v>
      </c>
      <c r="C371" s="145" t="str">
        <f ca="1">VLOOKUP(B371,'Insumos e Serviços'!$A:$F,2,0)</f>
        <v>SINAPI</v>
      </c>
      <c r="D371" s="148" t="str">
        <f ca="1">VLOOKUP(B371,'Insumos e Serviços'!$A:$F,4,0)</f>
        <v>SERVENTE COM ENCARGOS COMPLEMENTARES</v>
      </c>
      <c r="E371" s="145" t="str">
        <f ca="1">VLOOKUP(B371,'Insumos e Serviços'!$A:$F,5,0)</f>
        <v>H</v>
      </c>
      <c r="F371" s="146">
        <v>0.20899999999999999</v>
      </c>
      <c r="G371" s="147">
        <f ca="1">VLOOKUP(B371,'Insumos e Serviços'!$A:$F,6,0)</f>
        <v>18.649999999999999</v>
      </c>
      <c r="H371" s="147">
        <f t="shared" si="6"/>
        <v>3.89</v>
      </c>
    </row>
    <row r="372" spans="1:8">
      <c r="A372" s="144" t="str">
        <f ca="1">VLOOKUP(B372,'Insumos e Serviços'!$A:$F,3,0)</f>
        <v>Composição</v>
      </c>
      <c r="B372" s="145" t="s">
        <v>1054</v>
      </c>
      <c r="C372" s="145" t="str">
        <f ca="1">VLOOKUP(B372,'Insumos e Serviços'!$A:$F,2,0)</f>
        <v>SINAPI</v>
      </c>
      <c r="D372" s="148" t="str">
        <f ca="1">VLOOKUP(B372,'Insumos e Serviços'!$A:$F,4,0)</f>
        <v>IMPERMEABILIZADOR COM ENCARGOS COMPLEMENTARES</v>
      </c>
      <c r="E372" s="145" t="str">
        <f ca="1">VLOOKUP(B372,'Insumos e Serviços'!$A:$F,5,0)</f>
        <v>H</v>
      </c>
      <c r="F372" s="146">
        <v>5.67E-2</v>
      </c>
      <c r="G372" s="147">
        <f ca="1">VLOOKUP(B372,'Insumos e Serviços'!$A:$F,6,0)</f>
        <v>25.07</v>
      </c>
      <c r="H372" s="147">
        <f t="shared" si="6"/>
        <v>1.42</v>
      </c>
    </row>
    <row r="373" spans="1:8">
      <c r="A373" s="144" t="str">
        <f ca="1">VLOOKUP(B373,'Insumos e Serviços'!$A:$F,3,0)</f>
        <v>Insumo</v>
      </c>
      <c r="B373" s="145" t="s">
        <v>1069</v>
      </c>
      <c r="C373" s="145" t="str">
        <f ca="1">VLOOKUP(B373,'Insumos e Serviços'!$A:$F,2,0)</f>
        <v>Próprio</v>
      </c>
      <c r="D373" s="148" t="str">
        <f ca="1">VLOOKUP(B373,'Insumos e Serviços'!$A:$F,4,0)</f>
        <v>Acabamento reto (granito)</v>
      </c>
      <c r="E373" s="145" t="str">
        <f ca="1">VLOOKUP(B373,'Insumos e Serviços'!$A:$F,5,0)</f>
        <v>m</v>
      </c>
      <c r="F373" s="146">
        <v>2</v>
      </c>
      <c r="G373" s="147">
        <f ca="1">VLOOKUP(B373,'Insumos e Serviços'!$A:$F,6,0)</f>
        <v>25</v>
      </c>
      <c r="H373" s="147">
        <f t="shared" si="6"/>
        <v>50</v>
      </c>
    </row>
    <row r="374" spans="1:8">
      <c r="A374" s="144" t="str">
        <f ca="1">VLOOKUP(B374,'Insumos e Serviços'!$A:$F,3,0)</f>
        <v>Insumo</v>
      </c>
      <c r="B374" s="145" t="s">
        <v>1070</v>
      </c>
      <c r="C374" s="145" t="str">
        <f ca="1">VLOOKUP(B374,'Insumos e Serviços'!$A:$F,2,0)</f>
        <v>Próprio</v>
      </c>
      <c r="D374" s="148" t="str">
        <f ca="1">VLOOKUP(B374,'Insumos e Serviços'!$A:$F,4,0)</f>
        <v>Friso para pingadeira (granito)</v>
      </c>
      <c r="E374" s="145" t="str">
        <f ca="1">VLOOKUP(B374,'Insumos e Serviços'!$A:$F,5,0)</f>
        <v>m</v>
      </c>
      <c r="F374" s="146">
        <v>1</v>
      </c>
      <c r="G374" s="147">
        <f ca="1">VLOOKUP(B374,'Insumos e Serviços'!$A:$F,6,0)</f>
        <v>6</v>
      </c>
      <c r="H374" s="147">
        <f t="shared" si="6"/>
        <v>6</v>
      </c>
    </row>
    <row r="375" spans="1:8" ht="33.75">
      <c r="A375" s="144" t="str">
        <f ca="1">VLOOKUP(B375,'Insumos e Serviços'!$A:$F,3,0)</f>
        <v>Insumo</v>
      </c>
      <c r="B375" s="145" t="s">
        <v>1071</v>
      </c>
      <c r="C375" s="145" t="str">
        <f ca="1">VLOOKUP(B375,'Insumos e Serviços'!$A:$F,2,0)</f>
        <v>Próprio</v>
      </c>
      <c r="D375" s="148" t="str">
        <f ca="1">VLOOKUP(B375,'Insumos e Serviços'!$A:$F,4,0)</f>
        <v>Impermeabilizante hidrofugante com efeito natural que não altera a cor da superfície, adequado para aplicação em granito, ref. Bellinzoni Proteção Contra Manchas</v>
      </c>
      <c r="E375" s="145" t="str">
        <f ca="1">VLOOKUP(B375,'Insumos e Serviços'!$A:$F,5,0)</f>
        <v>l</v>
      </c>
      <c r="F375" s="146">
        <v>0.06</v>
      </c>
      <c r="G375" s="147">
        <f ca="1">VLOOKUP(B375,'Insumos e Serviços'!$A:$F,6,0)</f>
        <v>86.79</v>
      </c>
      <c r="H375" s="147">
        <f t="shared" si="6"/>
        <v>5.2</v>
      </c>
    </row>
    <row r="376" spans="1:8">
      <c r="A376" s="144" t="str">
        <f ca="1">VLOOKUP(B376,'Insumos e Serviços'!$A:$F,3,0)</f>
        <v>Insumo</v>
      </c>
      <c r="B376" s="145" t="s">
        <v>1072</v>
      </c>
      <c r="C376" s="145" t="str">
        <f ca="1">VLOOKUP(B376,'Insumos e Serviços'!$A:$F,2,0)</f>
        <v>SINAPI</v>
      </c>
      <c r="D376" s="148" t="str">
        <f ca="1">VLOOKUP(B376,'Insumos e Serviços'!$A:$F,4,0)</f>
        <v>ARGAMASSA COLANTE AC II</v>
      </c>
      <c r="E376" s="145" t="str">
        <f ca="1">VLOOKUP(B376,'Insumos e Serviços'!$A:$F,5,0)</f>
        <v>KG</v>
      </c>
      <c r="F376" s="146">
        <v>1.806</v>
      </c>
      <c r="G376" s="147">
        <f ca="1">VLOOKUP(B376,'Insumos e Serviços'!$A:$F,6,0)</f>
        <v>1.02</v>
      </c>
      <c r="H376" s="147">
        <f t="shared" si="6"/>
        <v>1.84</v>
      </c>
    </row>
    <row r="377" spans="1:8" ht="33.75">
      <c r="A377" s="144" t="str">
        <f ca="1">VLOOKUP(B377,'Insumos e Serviços'!$A:$F,3,0)</f>
        <v>Insumo</v>
      </c>
      <c r="B377" s="145" t="s">
        <v>1073</v>
      </c>
      <c r="C377" s="145" t="str">
        <f ca="1">VLOOKUP(B377,'Insumos e Serviços'!$A:$F,2,0)</f>
        <v>SINAPI</v>
      </c>
      <c r="D377" s="148" t="str">
        <f ca="1">VLOOKUP(B377,'Insumos e Serviços'!$A:$F,4,0)</f>
        <v>PISO EM GRANITO, POLIDO, TIPO ANDORINHA/ QUARTZ/ CASTELO/ CORUMBA OU OUTROS EQUIVALENTES DA REGIAO, FORMATO MENOR OU IGUAL A 3025 CM2, E=  *2* CM</v>
      </c>
      <c r="E377" s="145" t="str">
        <f ca="1">VLOOKUP(B377,'Insumos e Serviços'!$A:$F,5,0)</f>
        <v>m²</v>
      </c>
      <c r="F377" s="146">
        <v>0.2</v>
      </c>
      <c r="G377" s="147">
        <f ca="1">VLOOKUP(B377,'Insumos e Serviços'!$A:$F,6,0)</f>
        <v>236.22</v>
      </c>
      <c r="H377" s="147">
        <f t="shared" si="6"/>
        <v>47.24</v>
      </c>
    </row>
    <row r="378" spans="1:8">
      <c r="A378" s="19"/>
      <c r="B378" s="20"/>
      <c r="C378" s="19"/>
      <c r="D378" s="19"/>
      <c r="E378" s="20"/>
      <c r="F378" s="19"/>
      <c r="G378" s="19"/>
      <c r="H378" s="19"/>
    </row>
    <row r="379" spans="1:8" s="18" customFormat="1" ht="22.5">
      <c r="A379" s="139" t="s">
        <v>818</v>
      </c>
      <c r="B379" s="140" t="str">
        <f ca="1">VLOOKUP(A379,'Orçamento Sintético'!$A:$H,2,0)</f>
        <v xml:space="preserve"> MPDFT1522 </v>
      </c>
      <c r="C379" s="140" t="str">
        <f ca="1">VLOOKUP(A379,'Orçamento Sintético'!$A:$H,3,0)</f>
        <v>Próprio</v>
      </c>
      <c r="D379" s="143" t="str">
        <f ca="1">VLOOKUP(A379,'Orçamento Sintético'!$A:$H,4,0)</f>
        <v>Baseado em SINAPI (101965) - Peitoril em granito polido Samoa, largura 20cm, e= 2cm, com friso pingadeira dos dois lados</v>
      </c>
      <c r="E379" s="140" t="str">
        <f ca="1">VLOOKUP(A379,'Orçamento Sintético'!$A:$H,5,0)</f>
        <v>M</v>
      </c>
      <c r="F379" s="141"/>
      <c r="G379" s="142"/>
      <c r="H379" s="142">
        <f>SUM(H380:H387)</f>
        <v>132.05000000000001</v>
      </c>
    </row>
    <row r="380" spans="1:8">
      <c r="A380" s="144" t="str">
        <f ca="1">VLOOKUP(B380,'Insumos e Serviços'!$A:$F,3,0)</f>
        <v>Composição</v>
      </c>
      <c r="B380" s="145" t="s">
        <v>1068</v>
      </c>
      <c r="C380" s="145" t="str">
        <f ca="1">VLOOKUP(B380,'Insumos e Serviços'!$A:$F,2,0)</f>
        <v>SINAPI</v>
      </c>
      <c r="D380" s="148" t="str">
        <f ca="1">VLOOKUP(B380,'Insumos e Serviços'!$A:$F,4,0)</f>
        <v>MARMORISTA/GRANITEIRO COM ENCARGOS COMPLEMENTARES</v>
      </c>
      <c r="E380" s="145" t="str">
        <f ca="1">VLOOKUP(B380,'Insumos e Serviços'!$A:$F,5,0)</f>
        <v>H</v>
      </c>
      <c r="F380" s="146">
        <v>0.41899999999999998</v>
      </c>
      <c r="G380" s="147">
        <f ca="1">VLOOKUP(B380,'Insumos e Serviços'!$A:$F,6,0)</f>
        <v>24.98</v>
      </c>
      <c r="H380" s="147">
        <f t="shared" ref="H380:H387" si="7">TRUNC(F380*G380,2)</f>
        <v>10.46</v>
      </c>
    </row>
    <row r="381" spans="1:8">
      <c r="A381" s="144" t="str">
        <f ca="1">VLOOKUP(B381,'Insumos e Serviços'!$A:$F,3,0)</f>
        <v>Composição</v>
      </c>
      <c r="B381" s="145" t="s">
        <v>981</v>
      </c>
      <c r="C381" s="145" t="str">
        <f ca="1">VLOOKUP(B381,'Insumos e Serviços'!$A:$F,2,0)</f>
        <v>SINAPI</v>
      </c>
      <c r="D381" s="148" t="str">
        <f ca="1">VLOOKUP(B381,'Insumos e Serviços'!$A:$F,4,0)</f>
        <v>SERVENTE COM ENCARGOS COMPLEMENTARES</v>
      </c>
      <c r="E381" s="145" t="str">
        <f ca="1">VLOOKUP(B381,'Insumos e Serviços'!$A:$F,5,0)</f>
        <v>H</v>
      </c>
      <c r="F381" s="146">
        <v>0.20899999999999999</v>
      </c>
      <c r="G381" s="147">
        <f ca="1">VLOOKUP(B381,'Insumos e Serviços'!$A:$F,6,0)</f>
        <v>18.649999999999999</v>
      </c>
      <c r="H381" s="147">
        <f t="shared" si="7"/>
        <v>3.89</v>
      </c>
    </row>
    <row r="382" spans="1:8">
      <c r="A382" s="144" t="str">
        <f ca="1">VLOOKUP(B382,'Insumos e Serviços'!$A:$F,3,0)</f>
        <v>Composição</v>
      </c>
      <c r="B382" s="145" t="s">
        <v>1054</v>
      </c>
      <c r="C382" s="145" t="str">
        <f ca="1">VLOOKUP(B382,'Insumos e Serviços'!$A:$F,2,0)</f>
        <v>SINAPI</v>
      </c>
      <c r="D382" s="148" t="str">
        <f ca="1">VLOOKUP(B382,'Insumos e Serviços'!$A:$F,4,0)</f>
        <v>IMPERMEABILIZADOR COM ENCARGOS COMPLEMENTARES</v>
      </c>
      <c r="E382" s="145" t="str">
        <f ca="1">VLOOKUP(B382,'Insumos e Serviços'!$A:$F,5,0)</f>
        <v>H</v>
      </c>
      <c r="F382" s="146">
        <v>5.67E-2</v>
      </c>
      <c r="G382" s="147">
        <f ca="1">VLOOKUP(B382,'Insumos e Serviços'!$A:$F,6,0)</f>
        <v>25.07</v>
      </c>
      <c r="H382" s="147">
        <f t="shared" si="7"/>
        <v>1.42</v>
      </c>
    </row>
    <row r="383" spans="1:8">
      <c r="A383" s="144" t="str">
        <f ca="1">VLOOKUP(B383,'Insumos e Serviços'!$A:$F,3,0)</f>
        <v>Insumo</v>
      </c>
      <c r="B383" s="145" t="s">
        <v>1069</v>
      </c>
      <c r="C383" s="145" t="str">
        <f ca="1">VLOOKUP(B383,'Insumos e Serviços'!$A:$F,2,0)</f>
        <v>Próprio</v>
      </c>
      <c r="D383" s="148" t="str">
        <f ca="1">VLOOKUP(B383,'Insumos e Serviços'!$A:$F,4,0)</f>
        <v>Acabamento reto (granito)</v>
      </c>
      <c r="E383" s="145" t="str">
        <f ca="1">VLOOKUP(B383,'Insumos e Serviços'!$A:$F,5,0)</f>
        <v>m</v>
      </c>
      <c r="F383" s="146">
        <v>2</v>
      </c>
      <c r="G383" s="147">
        <f ca="1">VLOOKUP(B383,'Insumos e Serviços'!$A:$F,6,0)</f>
        <v>25</v>
      </c>
      <c r="H383" s="147">
        <f t="shared" si="7"/>
        <v>50</v>
      </c>
    </row>
    <row r="384" spans="1:8">
      <c r="A384" s="144" t="str">
        <f ca="1">VLOOKUP(B384,'Insumos e Serviços'!$A:$F,3,0)</f>
        <v>Insumo</v>
      </c>
      <c r="B384" s="145" t="s">
        <v>1070</v>
      </c>
      <c r="C384" s="145" t="str">
        <f ca="1">VLOOKUP(B384,'Insumos e Serviços'!$A:$F,2,0)</f>
        <v>Próprio</v>
      </c>
      <c r="D384" s="148" t="str">
        <f ca="1">VLOOKUP(B384,'Insumos e Serviços'!$A:$F,4,0)</f>
        <v>Friso para pingadeira (granito)</v>
      </c>
      <c r="E384" s="145" t="str">
        <f ca="1">VLOOKUP(B384,'Insumos e Serviços'!$A:$F,5,0)</f>
        <v>m</v>
      </c>
      <c r="F384" s="146">
        <v>2</v>
      </c>
      <c r="G384" s="147">
        <f ca="1">VLOOKUP(B384,'Insumos e Serviços'!$A:$F,6,0)</f>
        <v>6</v>
      </c>
      <c r="H384" s="147">
        <f t="shared" si="7"/>
        <v>12</v>
      </c>
    </row>
    <row r="385" spans="1:8" ht="33.75">
      <c r="A385" s="144" t="str">
        <f ca="1">VLOOKUP(B385,'Insumos e Serviços'!$A:$F,3,0)</f>
        <v>Insumo</v>
      </c>
      <c r="B385" s="145" t="s">
        <v>1071</v>
      </c>
      <c r="C385" s="145" t="str">
        <f ca="1">VLOOKUP(B385,'Insumos e Serviços'!$A:$F,2,0)</f>
        <v>Próprio</v>
      </c>
      <c r="D385" s="148" t="str">
        <f ca="1">VLOOKUP(B385,'Insumos e Serviços'!$A:$F,4,0)</f>
        <v>Impermeabilizante hidrofugante com efeito natural que não altera a cor da superfície, adequado para aplicação em granito, ref. Bellinzoni Proteção Contra Manchas</v>
      </c>
      <c r="E385" s="145" t="str">
        <f ca="1">VLOOKUP(B385,'Insumos e Serviços'!$A:$F,5,0)</f>
        <v>l</v>
      </c>
      <c r="F385" s="146">
        <v>0.06</v>
      </c>
      <c r="G385" s="147">
        <f ca="1">VLOOKUP(B385,'Insumos e Serviços'!$A:$F,6,0)</f>
        <v>86.79</v>
      </c>
      <c r="H385" s="147">
        <f t="shared" si="7"/>
        <v>5.2</v>
      </c>
    </row>
    <row r="386" spans="1:8">
      <c r="A386" s="144" t="str">
        <f ca="1">VLOOKUP(B386,'Insumos e Serviços'!$A:$F,3,0)</f>
        <v>Insumo</v>
      </c>
      <c r="B386" s="145" t="s">
        <v>1072</v>
      </c>
      <c r="C386" s="145" t="str">
        <f ca="1">VLOOKUP(B386,'Insumos e Serviços'!$A:$F,2,0)</f>
        <v>SINAPI</v>
      </c>
      <c r="D386" s="148" t="str">
        <f ca="1">VLOOKUP(B386,'Insumos e Serviços'!$A:$F,4,0)</f>
        <v>ARGAMASSA COLANTE AC II</v>
      </c>
      <c r="E386" s="145" t="str">
        <f ca="1">VLOOKUP(B386,'Insumos e Serviços'!$A:$F,5,0)</f>
        <v>KG</v>
      </c>
      <c r="F386" s="146">
        <v>1.806</v>
      </c>
      <c r="G386" s="147">
        <f ca="1">VLOOKUP(B386,'Insumos e Serviços'!$A:$F,6,0)</f>
        <v>1.02</v>
      </c>
      <c r="H386" s="147">
        <f t="shared" si="7"/>
        <v>1.84</v>
      </c>
    </row>
    <row r="387" spans="1:8" ht="33.75">
      <c r="A387" s="144" t="str">
        <f ca="1">VLOOKUP(B387,'Insumos e Serviços'!$A:$F,3,0)</f>
        <v>Insumo</v>
      </c>
      <c r="B387" s="145" t="s">
        <v>1073</v>
      </c>
      <c r="C387" s="145" t="str">
        <f ca="1">VLOOKUP(B387,'Insumos e Serviços'!$A:$F,2,0)</f>
        <v>SINAPI</v>
      </c>
      <c r="D387" s="148" t="str">
        <f ca="1">VLOOKUP(B387,'Insumos e Serviços'!$A:$F,4,0)</f>
        <v>PISO EM GRANITO, POLIDO, TIPO ANDORINHA/ QUARTZ/ CASTELO/ CORUMBA OU OUTROS EQUIVALENTES DA REGIAO, FORMATO MENOR OU IGUAL A 3025 CM2, E=  *2* CM</v>
      </c>
      <c r="E387" s="145" t="str">
        <f ca="1">VLOOKUP(B387,'Insumos e Serviços'!$A:$F,5,0)</f>
        <v>m²</v>
      </c>
      <c r="F387" s="146">
        <v>0.2</v>
      </c>
      <c r="G387" s="147">
        <f ca="1">VLOOKUP(B387,'Insumos e Serviços'!$A:$F,6,0)</f>
        <v>236.22</v>
      </c>
      <c r="H387" s="147">
        <f t="shared" si="7"/>
        <v>47.24</v>
      </c>
    </row>
    <row r="388" spans="1:8">
      <c r="A388" s="19"/>
      <c r="B388" s="20"/>
      <c r="C388" s="19"/>
      <c r="D388" s="19"/>
      <c r="E388" s="20"/>
      <c r="F388" s="19"/>
      <c r="G388" s="19"/>
      <c r="H388" s="19"/>
    </row>
    <row r="389" spans="1:8">
      <c r="A389" s="94" t="s">
        <v>821</v>
      </c>
      <c r="B389" s="95"/>
      <c r="C389" s="95"/>
      <c r="D389" s="94" t="s">
        <v>822</v>
      </c>
      <c r="E389" s="95"/>
      <c r="F389" s="96"/>
      <c r="G389" s="94"/>
      <c r="H389" s="97"/>
    </row>
    <row r="390" spans="1:8" s="18" customFormat="1" ht="22.5">
      <c r="A390" s="139" t="s">
        <v>823</v>
      </c>
      <c r="B390" s="140" t="str">
        <f ca="1">VLOOKUP(A390,'Orçamento Sintético'!$A:$H,2,0)</f>
        <v xml:space="preserve"> MPDFT1540 </v>
      </c>
      <c r="C390" s="140" t="str">
        <f ca="1">VLOOKUP(A390,'Orçamento Sintético'!$A:$H,3,0)</f>
        <v>Próprio</v>
      </c>
      <c r="D390" s="143" t="str">
        <f ca="1">VLOOKUP(A390,'Orçamento Sintético'!$A:$H,4,0)</f>
        <v>GUIA DE BALIZAMENTO EM TUBO DE AÇO Ø 1.1/2" (38,1MM), PARA PINTURA ESMALTE, FIXADO EM CORRIMÃO</v>
      </c>
      <c r="E390" s="140" t="str">
        <f ca="1">VLOOKUP(A390,'Orçamento Sintético'!$A:$H,5,0)</f>
        <v>M</v>
      </c>
      <c r="F390" s="141"/>
      <c r="G390" s="142"/>
      <c r="H390" s="142">
        <f>SUM(H391:H394)</f>
        <v>104.16</v>
      </c>
    </row>
    <row r="391" spans="1:8">
      <c r="A391" s="144" t="str">
        <f ca="1">VLOOKUP(B391,'Insumos e Serviços'!$A:$F,3,0)</f>
        <v>Composição</v>
      </c>
      <c r="B391" s="145" t="s">
        <v>996</v>
      </c>
      <c r="C391" s="145" t="str">
        <f ca="1">VLOOKUP(B391,'Insumos e Serviços'!$A:$F,2,0)</f>
        <v>SINAPI</v>
      </c>
      <c r="D391" s="148" t="str">
        <f ca="1">VLOOKUP(B391,'Insumos e Serviços'!$A:$F,4,0)</f>
        <v>SERRALHEIRO COM ENCARGOS COMPLEMENTARES</v>
      </c>
      <c r="E391" s="145" t="str">
        <f ca="1">VLOOKUP(B391,'Insumos e Serviços'!$A:$F,5,0)</f>
        <v>H</v>
      </c>
      <c r="F391" s="146">
        <v>0.94799999999999995</v>
      </c>
      <c r="G391" s="147">
        <f ca="1">VLOOKUP(B391,'Insumos e Serviços'!$A:$F,6,0)</f>
        <v>24.93</v>
      </c>
      <c r="H391" s="147">
        <f>TRUNC(F391*G391,2)</f>
        <v>23.63</v>
      </c>
    </row>
    <row r="392" spans="1:8">
      <c r="A392" s="144" t="str">
        <f ca="1">VLOOKUP(B392,'Insumos e Serviços'!$A:$F,3,0)</f>
        <v>Composição</v>
      </c>
      <c r="B392" s="145" t="s">
        <v>997</v>
      </c>
      <c r="C392" s="145" t="str">
        <f ca="1">VLOOKUP(B392,'Insumos e Serviços'!$A:$F,2,0)</f>
        <v>SINAPI</v>
      </c>
      <c r="D392" s="148" t="str">
        <f ca="1">VLOOKUP(B392,'Insumos e Serviços'!$A:$F,4,0)</f>
        <v>AUXILIAR DE SERRALHEIRO COM ENCARGOS COMPLEMENTARES</v>
      </c>
      <c r="E392" s="145" t="str">
        <f ca="1">VLOOKUP(B392,'Insumos e Serviços'!$A:$F,5,0)</f>
        <v>H</v>
      </c>
      <c r="F392" s="146">
        <v>0.77800000000000002</v>
      </c>
      <c r="G392" s="147">
        <f ca="1">VLOOKUP(B392,'Insumos e Serviços'!$A:$F,6,0)</f>
        <v>19.82</v>
      </c>
      <c r="H392" s="147">
        <f>TRUNC(F392*G392,2)</f>
        <v>15.41</v>
      </c>
    </row>
    <row r="393" spans="1:8" ht="22.5">
      <c r="A393" s="144" t="str">
        <f ca="1">VLOOKUP(B393,'Insumos e Serviços'!$A:$F,3,0)</f>
        <v>Insumo</v>
      </c>
      <c r="B393" s="145" t="s">
        <v>1074</v>
      </c>
      <c r="C393" s="145" t="str">
        <f ca="1">VLOOKUP(B393,'Insumos e Serviços'!$A:$F,2,0)</f>
        <v>SINAPI</v>
      </c>
      <c r="D393" s="148" t="str">
        <f ca="1">VLOOKUP(B393,'Insumos e Serviços'!$A:$F,4,0)</f>
        <v>TUBO ACO GALVANIZADO COM COSTURA, CLASSE LEVE, DN 40 MM ( 1 1/2"),  E = 3,00 MM,  *3,48* KG/M (NBR 5580)</v>
      </c>
      <c r="E393" s="145" t="str">
        <f ca="1">VLOOKUP(B393,'Insumos e Serviços'!$A:$F,5,0)</f>
        <v>M</v>
      </c>
      <c r="F393" s="146">
        <v>1.0289999999999999</v>
      </c>
      <c r="G393" s="147">
        <f ca="1">VLOOKUP(B393,'Insumos e Serviços'!$A:$F,6,0)</f>
        <v>63.17</v>
      </c>
      <c r="H393" s="147">
        <f>TRUNC(F393*G393,2)</f>
        <v>65</v>
      </c>
    </row>
    <row r="394" spans="1:8">
      <c r="A394" s="144" t="str">
        <f ca="1">VLOOKUP(B394,'Insumos e Serviços'!$A:$F,3,0)</f>
        <v>Insumo</v>
      </c>
      <c r="B394" s="145" t="s">
        <v>1075</v>
      </c>
      <c r="C394" s="145" t="str">
        <f ca="1">VLOOKUP(B394,'Insumos e Serviços'!$A:$F,2,0)</f>
        <v>SINAPI</v>
      </c>
      <c r="D394" s="148" t="str">
        <f ca="1">VLOOKUP(B394,'Insumos e Serviços'!$A:$F,4,0)</f>
        <v>ELETRODO REVESTIDO AWS - E6013, DIAMETRO IGUAL A 2,50 MM</v>
      </c>
      <c r="E394" s="145" t="str">
        <f ca="1">VLOOKUP(B394,'Insumos e Serviços'!$A:$F,5,0)</f>
        <v>KG</v>
      </c>
      <c r="F394" s="146">
        <v>4.0000000000000001E-3</v>
      </c>
      <c r="G394" s="147">
        <f ca="1">VLOOKUP(B394,'Insumos e Serviços'!$A:$F,6,0)</f>
        <v>31.45</v>
      </c>
      <c r="H394" s="147">
        <f>TRUNC(F394*G394,2)</f>
        <v>0.12</v>
      </c>
    </row>
    <row r="395" spans="1:8">
      <c r="A395" s="19"/>
      <c r="B395" s="20"/>
      <c r="C395" s="19"/>
      <c r="D395" s="19"/>
      <c r="E395" s="20"/>
      <c r="F395" s="19"/>
      <c r="G395" s="19"/>
      <c r="H395" s="19"/>
    </row>
    <row r="396" spans="1:8">
      <c r="A396" s="94" t="s">
        <v>826</v>
      </c>
      <c r="B396" s="95"/>
      <c r="C396" s="95"/>
      <c r="D396" s="94" t="s">
        <v>827</v>
      </c>
      <c r="E396" s="95"/>
      <c r="F396" s="96"/>
      <c r="G396" s="94"/>
      <c r="H396" s="97"/>
    </row>
    <row r="397" spans="1:8" s="18" customFormat="1" ht="22.5">
      <c r="A397" s="139" t="s">
        <v>828</v>
      </c>
      <c r="B397" s="140" t="str">
        <f ca="1">VLOOKUP(A397,'Orçamento Sintético'!$A:$H,2,0)</f>
        <v xml:space="preserve"> MPDFT1588 </v>
      </c>
      <c r="C397" s="140" t="str">
        <f ca="1">VLOOKUP(A397,'Orçamento Sintético'!$A:$H,3,0)</f>
        <v>Próprio</v>
      </c>
      <c r="D397" s="143" t="str">
        <f ca="1">VLOOKUP(A397,'Orçamento Sintético'!$A:$H,4,0)</f>
        <v>Tubo em aço carbono SAE 120x120mm #13 (2,25mm), soldados em estrutura metálica</v>
      </c>
      <c r="E397" s="140" t="str">
        <f ca="1">VLOOKUP(A397,'Orçamento Sintético'!$A:$H,5,0)</f>
        <v>m</v>
      </c>
      <c r="F397" s="141"/>
      <c r="G397" s="142"/>
      <c r="H397" s="142">
        <f>SUM(H398:H401)</f>
        <v>197.36</v>
      </c>
    </row>
    <row r="398" spans="1:8">
      <c r="A398" s="144" t="str">
        <f ca="1">VLOOKUP(B398,'Insumos e Serviços'!$A:$F,3,0)</f>
        <v>Composição</v>
      </c>
      <c r="B398" s="145" t="s">
        <v>996</v>
      </c>
      <c r="C398" s="145" t="str">
        <f ca="1">VLOOKUP(B398,'Insumos e Serviços'!$A:$F,2,0)</f>
        <v>SINAPI</v>
      </c>
      <c r="D398" s="148" t="str">
        <f ca="1">VLOOKUP(B398,'Insumos e Serviços'!$A:$F,4,0)</f>
        <v>SERRALHEIRO COM ENCARGOS COMPLEMENTARES</v>
      </c>
      <c r="E398" s="145" t="str">
        <f ca="1">VLOOKUP(B398,'Insumos e Serviços'!$A:$F,5,0)</f>
        <v>H</v>
      </c>
      <c r="F398" s="146">
        <v>0.378</v>
      </c>
      <c r="G398" s="147">
        <f ca="1">VLOOKUP(B398,'Insumos e Serviços'!$A:$F,6,0)</f>
        <v>24.93</v>
      </c>
      <c r="H398" s="147">
        <f>TRUNC(F398*G398,2)</f>
        <v>9.42</v>
      </c>
    </row>
    <row r="399" spans="1:8">
      <c r="A399" s="144" t="str">
        <f ca="1">VLOOKUP(B399,'Insumos e Serviços'!$A:$F,3,0)</f>
        <v>Composição</v>
      </c>
      <c r="B399" s="145" t="s">
        <v>997</v>
      </c>
      <c r="C399" s="145" t="str">
        <f ca="1">VLOOKUP(B399,'Insumos e Serviços'!$A:$F,2,0)</f>
        <v>SINAPI</v>
      </c>
      <c r="D399" s="148" t="str">
        <f ca="1">VLOOKUP(B399,'Insumos e Serviços'!$A:$F,4,0)</f>
        <v>AUXILIAR DE SERRALHEIRO COM ENCARGOS COMPLEMENTARES</v>
      </c>
      <c r="E399" s="145" t="str">
        <f ca="1">VLOOKUP(B399,'Insumos e Serviços'!$A:$F,5,0)</f>
        <v>H</v>
      </c>
      <c r="F399" s="146">
        <v>0.378</v>
      </c>
      <c r="G399" s="147">
        <f ca="1">VLOOKUP(B399,'Insumos e Serviços'!$A:$F,6,0)</f>
        <v>19.82</v>
      </c>
      <c r="H399" s="147">
        <f>TRUNC(F399*G399,2)</f>
        <v>7.49</v>
      </c>
    </row>
    <row r="400" spans="1:8" ht="22.5">
      <c r="A400" s="144" t="str">
        <f ca="1">VLOOKUP(B400,'Insumos e Serviços'!$A:$F,3,0)</f>
        <v>Composição</v>
      </c>
      <c r="B400" s="145" t="s">
        <v>1020</v>
      </c>
      <c r="C400" s="145" t="str">
        <f ca="1">VLOOKUP(B400,'Insumos e Serviços'!$A:$F,2,0)</f>
        <v>SINAPI</v>
      </c>
      <c r="D400" s="148" t="str">
        <f ca="1">VLOOKUP(B400,'Insumos e Serviços'!$A:$F,4,0)</f>
        <v>SOLDA DE TOPO EM CHAPA/PERFIL/TUBO DE AÇO CHANFRADO, ESPESSURA=1/4''. AF_06/2018</v>
      </c>
      <c r="E400" s="145" t="str">
        <f ca="1">VLOOKUP(B400,'Insumos e Serviços'!$A:$F,5,0)</f>
        <v>M</v>
      </c>
      <c r="F400" s="146">
        <v>0.96</v>
      </c>
      <c r="G400" s="147">
        <f ca="1">VLOOKUP(B400,'Insumos e Serviços'!$A:$F,6,0)</f>
        <v>60.42</v>
      </c>
      <c r="H400" s="147">
        <f>TRUNC(F400*G400,2)</f>
        <v>58</v>
      </c>
    </row>
    <row r="401" spans="1:8">
      <c r="A401" s="144" t="str">
        <f ca="1">VLOOKUP(B401,'Insumos e Serviços'!$A:$F,3,0)</f>
        <v>Insumo</v>
      </c>
      <c r="B401" s="145" t="s">
        <v>1076</v>
      </c>
      <c r="C401" s="145" t="str">
        <f ca="1">VLOOKUP(B401,'Insumos e Serviços'!$A:$F,2,0)</f>
        <v>Próprio</v>
      </c>
      <c r="D401" s="148" t="str">
        <f ca="1">VLOOKUP(B401,'Insumos e Serviços'!$A:$F,4,0)</f>
        <v>Tubo em aço carbono SAE 120x120mm #13 (2,25mm)</v>
      </c>
      <c r="E401" s="145" t="str">
        <f ca="1">VLOOKUP(B401,'Insumos e Serviços'!$A:$F,5,0)</f>
        <v>m</v>
      </c>
      <c r="F401" s="146">
        <v>1.02</v>
      </c>
      <c r="G401" s="147">
        <f ca="1">VLOOKUP(B401,'Insumos e Serviços'!$A:$F,6,0)</f>
        <v>120.05</v>
      </c>
      <c r="H401" s="147">
        <f>TRUNC(F401*G401,2)</f>
        <v>122.45</v>
      </c>
    </row>
    <row r="402" spans="1:8">
      <c r="A402" s="19"/>
      <c r="B402" s="20"/>
      <c r="C402" s="19"/>
      <c r="D402" s="19"/>
      <c r="E402" s="20"/>
      <c r="F402" s="19"/>
      <c r="G402" s="19"/>
      <c r="H402" s="19"/>
    </row>
    <row r="403" spans="1:8">
      <c r="A403" s="94" t="s">
        <v>831</v>
      </c>
      <c r="B403" s="95"/>
      <c r="C403" s="95"/>
      <c r="D403" s="94" t="s">
        <v>832</v>
      </c>
      <c r="E403" s="95"/>
      <c r="F403" s="96"/>
      <c r="G403" s="94"/>
      <c r="H403" s="97"/>
    </row>
    <row r="404" spans="1:8">
      <c r="A404" s="94" t="s">
        <v>833</v>
      </c>
      <c r="B404" s="95"/>
      <c r="C404" s="95"/>
      <c r="D404" s="94" t="s">
        <v>834</v>
      </c>
      <c r="E404" s="95"/>
      <c r="F404" s="96"/>
      <c r="G404" s="94"/>
      <c r="H404" s="97"/>
    </row>
    <row r="405" spans="1:8" s="18" customFormat="1" ht="22.5">
      <c r="A405" s="139" t="s">
        <v>835</v>
      </c>
      <c r="B405" s="140" t="str">
        <f ca="1">VLOOKUP(A405,'Orçamento Sintético'!$A:$H,2,0)</f>
        <v xml:space="preserve"> MPDFT1172 </v>
      </c>
      <c r="C405" s="140" t="str">
        <f ca="1">VLOOKUP(A405,'Orçamento Sintético'!$A:$H,3,0)</f>
        <v>Próprio</v>
      </c>
      <c r="D405" s="143" t="str">
        <f ca="1">VLOOKUP(A405,'Orçamento Sintético'!$A:$H,4,0)</f>
        <v>Cópia da Sinapi (100327) - Rufo externo/interno em chapa de aço galvanizado número 24, corte de variável, incluso içamento</v>
      </c>
      <c r="E405" s="140" t="str">
        <f ca="1">VLOOKUP(A405,'Orçamento Sintético'!$A:$H,5,0)</f>
        <v>m²</v>
      </c>
      <c r="F405" s="141"/>
      <c r="G405" s="142"/>
      <c r="H405" s="142">
        <f>SUM(H406:H414)</f>
        <v>224.33999999999997</v>
      </c>
    </row>
    <row r="406" spans="1:8">
      <c r="A406" s="144" t="str">
        <f ca="1">VLOOKUP(B406,'Insumos e Serviços'!$A:$F,3,0)</f>
        <v>Composição</v>
      </c>
      <c r="B406" s="145" t="s">
        <v>981</v>
      </c>
      <c r="C406" s="145" t="str">
        <f ca="1">VLOOKUP(B406,'Insumos e Serviços'!$A:$F,2,0)</f>
        <v>SINAPI</v>
      </c>
      <c r="D406" s="148" t="str">
        <f ca="1">VLOOKUP(B406,'Insumos e Serviços'!$A:$F,4,0)</f>
        <v>SERVENTE COM ENCARGOS COMPLEMENTARES</v>
      </c>
      <c r="E406" s="145" t="str">
        <f ca="1">VLOOKUP(B406,'Insumos e Serviços'!$A:$F,5,0)</f>
        <v>H</v>
      </c>
      <c r="F406" s="146">
        <v>0.71699999999999997</v>
      </c>
      <c r="G406" s="147">
        <f ca="1">VLOOKUP(B406,'Insumos e Serviços'!$A:$F,6,0)</f>
        <v>18.649999999999999</v>
      </c>
      <c r="H406" s="147">
        <f t="shared" ref="H406:H414" si="8">TRUNC(F406*G406,2)</f>
        <v>13.37</v>
      </c>
    </row>
    <row r="407" spans="1:8">
      <c r="A407" s="144" t="str">
        <f ca="1">VLOOKUP(B407,'Insumos e Serviços'!$A:$F,3,0)</f>
        <v>Composição</v>
      </c>
      <c r="B407" s="145" t="s">
        <v>999</v>
      </c>
      <c r="C407" s="145" t="str">
        <f ca="1">VLOOKUP(B407,'Insumos e Serviços'!$A:$F,2,0)</f>
        <v>SINAPI</v>
      </c>
      <c r="D407" s="148" t="str">
        <f ca="1">VLOOKUP(B407,'Insumos e Serviços'!$A:$F,4,0)</f>
        <v>TELHADISTA COM ENCARGOS COMPLEMENTARES</v>
      </c>
      <c r="E407" s="145" t="str">
        <f ca="1">VLOOKUP(B407,'Insumos e Serviços'!$A:$F,5,0)</f>
        <v>H</v>
      </c>
      <c r="F407" s="146">
        <v>0.435</v>
      </c>
      <c r="G407" s="147">
        <f ca="1">VLOOKUP(B407,'Insumos e Serviços'!$A:$F,6,0)</f>
        <v>24.58</v>
      </c>
      <c r="H407" s="147">
        <f t="shared" si="8"/>
        <v>10.69</v>
      </c>
    </row>
    <row r="408" spans="1:8" ht="22.5">
      <c r="A408" s="144" t="str">
        <f ca="1">VLOOKUP(B408,'Insumos e Serviços'!$A:$F,3,0)</f>
        <v>Composição</v>
      </c>
      <c r="B408" s="145" t="s">
        <v>1014</v>
      </c>
      <c r="C408" s="145" t="str">
        <f ca="1">VLOOKUP(B408,'Insumos e Serviços'!$A:$F,2,0)</f>
        <v>SINAPI</v>
      </c>
      <c r="D408" s="148" t="str">
        <f ca="1">VLOOKUP(B408,'Insumos e Serviços'!$A:$F,4,0)</f>
        <v>GUINCHO ELÉTRICO DE COLUNA, CAPACIDADE 400 KG, COM MOTO FREIO, MOTOR TRIFÁSICO DE 1,25 CV - CHP DIURNO. AF_03/2016</v>
      </c>
      <c r="E408" s="145" t="str">
        <f ca="1">VLOOKUP(B408,'Insumos e Serviços'!$A:$F,5,0)</f>
        <v>CHP</v>
      </c>
      <c r="F408" s="146">
        <v>1.32E-2</v>
      </c>
      <c r="G408" s="147">
        <f ca="1">VLOOKUP(B408,'Insumos e Serviços'!$A:$F,6,0)</f>
        <v>20.82</v>
      </c>
      <c r="H408" s="147">
        <f t="shared" si="8"/>
        <v>0.27</v>
      </c>
    </row>
    <row r="409" spans="1:8" ht="22.5">
      <c r="A409" s="144" t="str">
        <f ca="1">VLOOKUP(B409,'Insumos e Serviços'!$A:$F,3,0)</f>
        <v>Composição</v>
      </c>
      <c r="B409" s="145" t="s">
        <v>1015</v>
      </c>
      <c r="C409" s="145" t="str">
        <f ca="1">VLOOKUP(B409,'Insumos e Serviços'!$A:$F,2,0)</f>
        <v>SINAPI</v>
      </c>
      <c r="D409" s="148" t="str">
        <f ca="1">VLOOKUP(B409,'Insumos e Serviços'!$A:$F,4,0)</f>
        <v>GUINCHO ELÉTRICO DE COLUNA, CAPACIDADE 400 KG, COM MOTO FREIO, MOTOR TRIFÁSICO DE 1,25 CV - CHI DIURNO. AF_03/2016</v>
      </c>
      <c r="E409" s="145" t="str">
        <f ca="1">VLOOKUP(B409,'Insumos e Serviços'!$A:$F,5,0)</f>
        <v>CHI</v>
      </c>
      <c r="F409" s="146">
        <v>1.83E-2</v>
      </c>
      <c r="G409" s="147">
        <f ca="1">VLOOKUP(B409,'Insumos e Serviços'!$A:$F,6,0)</f>
        <v>19.91</v>
      </c>
      <c r="H409" s="147">
        <f t="shared" si="8"/>
        <v>0.36</v>
      </c>
    </row>
    <row r="410" spans="1:8" ht="22.5">
      <c r="A410" s="144" t="str">
        <f ca="1">VLOOKUP(B410,'Insumos e Serviços'!$A:$F,3,0)</f>
        <v>Insumo</v>
      </c>
      <c r="B410" s="145" t="s">
        <v>1032</v>
      </c>
      <c r="C410" s="145" t="str">
        <f ca="1">VLOOKUP(B410,'Insumos e Serviços'!$A:$F,2,0)</f>
        <v>SINAPI</v>
      </c>
      <c r="D410" s="148" t="str">
        <f ca="1">VLOOKUP(B410,'Insumos e Serviços'!$A:$F,4,0)</f>
        <v>SELANTE ELASTICO MONOCOMPONENTE A BASE DE POLIURETANO (PU) PARA JUNTAS DIVERSAS</v>
      </c>
      <c r="E410" s="145" t="str">
        <f ca="1">VLOOKUP(B410,'Insumos e Serviços'!$A:$F,5,0)</f>
        <v>310ML</v>
      </c>
      <c r="F410" s="146">
        <v>0.63300000000000001</v>
      </c>
      <c r="G410" s="147">
        <f ca="1">VLOOKUP(B410,'Insumos e Serviços'!$A:$F,6,0)</f>
        <v>38.32</v>
      </c>
      <c r="H410" s="147">
        <f t="shared" si="8"/>
        <v>24.25</v>
      </c>
    </row>
    <row r="411" spans="1:8">
      <c r="A411" s="144" t="str">
        <f ca="1">VLOOKUP(B411,'Insumos e Serviços'!$A:$F,3,0)</f>
        <v>Insumo</v>
      </c>
      <c r="B411" s="145" t="s">
        <v>1077</v>
      </c>
      <c r="C411" s="145" t="str">
        <f ca="1">VLOOKUP(B411,'Insumos e Serviços'!$A:$F,2,0)</f>
        <v>SINAPI</v>
      </c>
      <c r="D411" s="148" t="str">
        <f ca="1">VLOOKUP(B411,'Insumos e Serviços'!$A:$F,4,0)</f>
        <v>PREGO DE ACO POLIDO COM CABECA 18 X 27 (2 1/2 X 10)</v>
      </c>
      <c r="E411" s="145" t="str">
        <f ca="1">VLOOKUP(B411,'Insumos e Serviços'!$A:$F,5,0)</f>
        <v>KG</v>
      </c>
      <c r="F411" s="146">
        <v>2.4E-2</v>
      </c>
      <c r="G411" s="147">
        <f ca="1">VLOOKUP(B411,'Insumos e Serviços'!$A:$F,6,0)</f>
        <v>23</v>
      </c>
      <c r="H411" s="147">
        <f t="shared" si="8"/>
        <v>0.55000000000000004</v>
      </c>
    </row>
    <row r="412" spans="1:8">
      <c r="A412" s="144" t="str">
        <f ca="1">VLOOKUP(B412,'Insumos e Serviços'!$A:$F,3,0)</f>
        <v>Insumo</v>
      </c>
      <c r="B412" s="145" t="s">
        <v>1078</v>
      </c>
      <c r="C412" s="145" t="str">
        <f ca="1">VLOOKUP(B412,'Insumos e Serviços'!$A:$F,2,0)</f>
        <v>SINAPI</v>
      </c>
      <c r="D412" s="148" t="str">
        <f ca="1">VLOOKUP(B412,'Insumos e Serviços'!$A:$F,4,0)</f>
        <v>REBITE DE ALUMINIO VAZADO DE REPUXO, 3,2 X 8 MM (1KG = 1025 UNIDADES)</v>
      </c>
      <c r="E412" s="145" t="str">
        <f ca="1">VLOOKUP(B412,'Insumos e Serviços'!$A:$F,5,0)</f>
        <v>KG</v>
      </c>
      <c r="F412" s="146">
        <v>4.7999999999999996E-3</v>
      </c>
      <c r="G412" s="147">
        <f ca="1">VLOOKUP(B412,'Insumos e Serviços'!$A:$F,6,0)</f>
        <v>77.14</v>
      </c>
      <c r="H412" s="147">
        <f t="shared" si="8"/>
        <v>0.37</v>
      </c>
    </row>
    <row r="413" spans="1:8">
      <c r="A413" s="144" t="str">
        <f ca="1">VLOOKUP(B413,'Insumos e Serviços'!$A:$F,3,0)</f>
        <v>Insumo</v>
      </c>
      <c r="B413" s="145" t="s">
        <v>1079</v>
      </c>
      <c r="C413" s="145" t="str">
        <f ca="1">VLOOKUP(B413,'Insumos e Serviços'!$A:$F,2,0)</f>
        <v>SINAPI</v>
      </c>
      <c r="D413" s="148" t="str">
        <f ca="1">VLOOKUP(B413,'Insumos e Serviços'!$A:$F,4,0)</f>
        <v>SOLDA EM BARRA DE ESTANHO-CHUMBO 50/50</v>
      </c>
      <c r="E413" s="145" t="str">
        <f ca="1">VLOOKUP(B413,'Insumos e Serviços'!$A:$F,5,0)</f>
        <v>KG</v>
      </c>
      <c r="F413" s="146">
        <v>0.17699999999999999</v>
      </c>
      <c r="G413" s="147">
        <f ca="1">VLOOKUP(B413,'Insumos e Serviços'!$A:$F,6,0)</f>
        <v>159.37</v>
      </c>
      <c r="H413" s="147">
        <f t="shared" si="8"/>
        <v>28.2</v>
      </c>
    </row>
    <row r="414" spans="1:8" ht="22.5">
      <c r="A414" s="144" t="str">
        <f ca="1">VLOOKUP(B414,'Insumos e Serviços'!$A:$F,3,0)</f>
        <v>Insumo</v>
      </c>
      <c r="B414" s="145" t="s">
        <v>1080</v>
      </c>
      <c r="C414" s="145" t="str">
        <f ca="1">VLOOKUP(B414,'Insumos e Serviços'!$A:$F,2,0)</f>
        <v>SINAPI</v>
      </c>
      <c r="D414" s="148" t="str">
        <f ca="1">VLOOKUP(B414,'Insumos e Serviços'!$A:$F,4,0)</f>
        <v>RUFO INTERNO/EXTERNO DE CHAPA DE ACO GALVANIZADA NUM 24, CORTE 25 CM</v>
      </c>
      <c r="E414" s="145" t="str">
        <f ca="1">VLOOKUP(B414,'Insumos e Serviços'!$A:$F,5,0)</f>
        <v>M</v>
      </c>
      <c r="F414" s="146">
        <v>4.2</v>
      </c>
      <c r="G414" s="147">
        <f ca="1">VLOOKUP(B414,'Insumos e Serviços'!$A:$F,6,0)</f>
        <v>34.83</v>
      </c>
      <c r="H414" s="147">
        <f t="shared" si="8"/>
        <v>146.28</v>
      </c>
    </row>
    <row r="415" spans="1:8">
      <c r="A415" s="19"/>
      <c r="B415" s="20"/>
      <c r="C415" s="19"/>
      <c r="D415" s="19"/>
      <c r="E415" s="20"/>
      <c r="F415" s="19"/>
      <c r="G415" s="19"/>
      <c r="H415" s="19"/>
    </row>
    <row r="416" spans="1:8">
      <c r="A416" s="94" t="s">
        <v>838</v>
      </c>
      <c r="B416" s="95"/>
      <c r="C416" s="95"/>
      <c r="D416" s="94" t="s">
        <v>839</v>
      </c>
      <c r="E416" s="95"/>
      <c r="F416" s="96"/>
      <c r="G416" s="94"/>
      <c r="H416" s="97"/>
    </row>
    <row r="417" spans="1:8">
      <c r="A417" s="94" t="s">
        <v>840</v>
      </c>
      <c r="B417" s="95"/>
      <c r="C417" s="95"/>
      <c r="D417" s="94" t="s">
        <v>841</v>
      </c>
      <c r="E417" s="95"/>
      <c r="F417" s="96"/>
      <c r="G417" s="94"/>
      <c r="H417" s="97"/>
    </row>
    <row r="418" spans="1:8" s="18" customFormat="1">
      <c r="A418" s="139" t="s">
        <v>842</v>
      </c>
      <c r="B418" s="140" t="str">
        <f ca="1">VLOOKUP(A418,'Orçamento Sintético'!$A:$H,2,0)</f>
        <v xml:space="preserve"> MPDFT1568 </v>
      </c>
      <c r="C418" s="140" t="str">
        <f ca="1">VLOOKUP(A418,'Orçamento Sintético'!$A:$H,3,0)</f>
        <v>Próprio</v>
      </c>
      <c r="D418" s="143" t="str">
        <f ca="1">VLOOKUP(A418,'Orçamento Sintético'!$A:$H,4,0)</f>
        <v>Pingadeira em chapa metálica galvanizada, fixado por parafusos</v>
      </c>
      <c r="E418" s="140" t="str">
        <f ca="1">VLOOKUP(A418,'Orçamento Sintético'!$A:$H,5,0)</f>
        <v>m</v>
      </c>
      <c r="F418" s="141"/>
      <c r="G418" s="142"/>
      <c r="H418" s="142">
        <f>SUM(H419:H421)</f>
        <v>94.09</v>
      </c>
    </row>
    <row r="419" spans="1:8" ht="22.5">
      <c r="A419" s="144" t="str">
        <f ca="1">VLOOKUP(B419,'Insumos e Serviços'!$A:$F,3,0)</f>
        <v>Composição</v>
      </c>
      <c r="B419" s="145" t="s">
        <v>1081</v>
      </c>
      <c r="C419" s="145" t="str">
        <f ca="1">VLOOKUP(B419,'Insumos e Serviços'!$A:$F,2,0)</f>
        <v>SINAPI</v>
      </c>
      <c r="D419" s="148" t="str">
        <f ca="1">VLOOKUP(B419,'Insumos e Serviços'!$A:$F,4,0)</f>
        <v>RUFO EM CHAPA DE AÇO GALVANIZADO NÚMERO 24, CORTE DE 25 CM, INCLUSO TRANSPORTE VERTICAL. AF_07/2019</v>
      </c>
      <c r="E419" s="145" t="str">
        <f ca="1">VLOOKUP(B419,'Insumos e Serviços'!$A:$F,5,0)</f>
        <v>M</v>
      </c>
      <c r="F419" s="146">
        <v>1</v>
      </c>
      <c r="G419" s="147">
        <f ca="1">VLOOKUP(B419,'Insumos e Serviços'!$A:$F,6,0)</f>
        <v>58.78</v>
      </c>
      <c r="H419" s="147">
        <f>TRUNC(F419*G419,2)</f>
        <v>58.78</v>
      </c>
    </row>
    <row r="420" spans="1:8">
      <c r="A420" s="144" t="str">
        <f ca="1">VLOOKUP(B420,'Insumos e Serviços'!$A:$F,3,0)</f>
        <v>Composição</v>
      </c>
      <c r="B420" s="145" t="s">
        <v>995</v>
      </c>
      <c r="C420" s="145" t="str">
        <f ca="1">VLOOKUP(B420,'Insumos e Serviços'!$A:$F,2,0)</f>
        <v>SINAPI</v>
      </c>
      <c r="D420" s="148" t="str">
        <f ca="1">VLOOKUP(B420,'Insumos e Serviços'!$A:$F,4,0)</f>
        <v>PEDREIRO COM ENCARGOS COMPLEMENTARES</v>
      </c>
      <c r="E420" s="145" t="str">
        <f ca="1">VLOOKUP(B420,'Insumos e Serviços'!$A:$F,5,0)</f>
        <v>H</v>
      </c>
      <c r="F420" s="146">
        <v>0.4</v>
      </c>
      <c r="G420" s="147">
        <f ca="1">VLOOKUP(B420,'Insumos e Serviços'!$A:$F,6,0)</f>
        <v>25.07</v>
      </c>
      <c r="H420" s="147">
        <f>TRUNC(F420*G420,2)</f>
        <v>10.02</v>
      </c>
    </row>
    <row r="421" spans="1:8" ht="22.5">
      <c r="A421" s="144" t="str">
        <f ca="1">VLOOKUP(B421,'Insumos e Serviços'!$A:$F,3,0)</f>
        <v>Insumo</v>
      </c>
      <c r="B421" s="145" t="s">
        <v>1032</v>
      </c>
      <c r="C421" s="145" t="str">
        <f ca="1">VLOOKUP(B421,'Insumos e Serviços'!$A:$F,2,0)</f>
        <v>SINAPI</v>
      </c>
      <c r="D421" s="148" t="str">
        <f ca="1">VLOOKUP(B421,'Insumos e Serviços'!$A:$F,4,0)</f>
        <v>SELANTE ELASTICO MONOCOMPONENTE A BASE DE POLIURETANO (PU) PARA JUNTAS DIVERSAS</v>
      </c>
      <c r="E421" s="145" t="str">
        <f ca="1">VLOOKUP(B421,'Insumos e Serviços'!$A:$F,5,0)</f>
        <v>310ML</v>
      </c>
      <c r="F421" s="146">
        <v>0.66</v>
      </c>
      <c r="G421" s="147">
        <f ca="1">VLOOKUP(B421,'Insumos e Serviços'!$A:$F,6,0)</f>
        <v>38.32</v>
      </c>
      <c r="H421" s="147">
        <f>TRUNC(F421*G421,2)</f>
        <v>25.29</v>
      </c>
    </row>
    <row r="422" spans="1:8">
      <c r="A422" s="19"/>
      <c r="B422" s="20"/>
      <c r="C422" s="19"/>
      <c r="D422" s="19"/>
      <c r="E422" s="20"/>
      <c r="F422" s="19"/>
      <c r="G422" s="19"/>
      <c r="H422" s="19"/>
    </row>
    <row r="423" spans="1:8" s="18" customFormat="1" ht="22.5">
      <c r="A423" s="139" t="s">
        <v>845</v>
      </c>
      <c r="B423" s="140" t="str">
        <f ca="1">VLOOKUP(A423,'Orçamento Sintético'!$A:$H,2,0)</f>
        <v xml:space="preserve"> MPDFT1578 </v>
      </c>
      <c r="C423" s="140" t="str">
        <f ca="1">VLOOKUP(A423,'Orçamento Sintético'!$A:$H,3,0)</f>
        <v>Próprio</v>
      </c>
      <c r="D423" s="143" t="str">
        <f ca="1">VLOOKUP(A423,'Orçamento Sintético'!$A:$H,4,0)</f>
        <v>Copia da SBC (171615) - CANTONEIRA ACO ABAS IGUAIS 2""x2""x1/4""(4,75kgf/m)</v>
      </c>
      <c r="E423" s="140" t="str">
        <f ca="1">VLOOKUP(A423,'Orçamento Sintético'!$A:$H,5,0)</f>
        <v>M</v>
      </c>
      <c r="F423" s="141"/>
      <c r="G423" s="142"/>
      <c r="H423" s="142">
        <f>SUM(H424:H427)</f>
        <v>90.87</v>
      </c>
    </row>
    <row r="424" spans="1:8">
      <c r="A424" s="144" t="str">
        <f ca="1">VLOOKUP(B424,'Insumos e Serviços'!$A:$F,3,0)</f>
        <v>Composição</v>
      </c>
      <c r="B424" s="145" t="s">
        <v>997</v>
      </c>
      <c r="C424" s="145" t="str">
        <f ca="1">VLOOKUP(B424,'Insumos e Serviços'!$A:$F,2,0)</f>
        <v>SINAPI</v>
      </c>
      <c r="D424" s="148" t="str">
        <f ca="1">VLOOKUP(B424,'Insumos e Serviços'!$A:$F,4,0)</f>
        <v>AUXILIAR DE SERRALHEIRO COM ENCARGOS COMPLEMENTARES</v>
      </c>
      <c r="E424" s="145" t="str">
        <f ca="1">VLOOKUP(B424,'Insumos e Serviços'!$A:$F,5,0)</f>
        <v>H</v>
      </c>
      <c r="F424" s="146">
        <v>1.978</v>
      </c>
      <c r="G424" s="147">
        <f ca="1">VLOOKUP(B424,'Insumos e Serviços'!$A:$F,6,0)</f>
        <v>19.82</v>
      </c>
      <c r="H424" s="147">
        <f>TRUNC(F424*G424,2)</f>
        <v>39.200000000000003</v>
      </c>
    </row>
    <row r="425" spans="1:8" ht="22.5">
      <c r="A425" s="144" t="str">
        <f ca="1">VLOOKUP(B425,'Insumos e Serviços'!$A:$F,3,0)</f>
        <v>Insumo</v>
      </c>
      <c r="B425" s="145" t="s">
        <v>1082</v>
      </c>
      <c r="C425" s="145" t="str">
        <f ca="1">VLOOKUP(B425,'Insumos e Serviços'!$A:$F,2,0)</f>
        <v>SINAPI</v>
      </c>
      <c r="D425" s="148" t="str">
        <f ca="1">VLOOKUP(B425,'Insumos e Serviços'!$A:$F,4,0)</f>
        <v>CANTONEIRA ACO ABAS IGUAIS (QUALQUER BITOLA), ESPESSURA ENTRE 1/8" E 1/4"</v>
      </c>
      <c r="E425" s="145" t="str">
        <f ca="1">VLOOKUP(B425,'Insumos e Serviços'!$A:$F,5,0)</f>
        <v>KG</v>
      </c>
      <c r="F425" s="146">
        <v>4.75</v>
      </c>
      <c r="G425" s="147">
        <f ca="1">VLOOKUP(B425,'Insumos e Serviços'!$A:$F,6,0)</f>
        <v>10.27</v>
      </c>
      <c r="H425" s="147">
        <f>TRUNC(F425*G425,2)</f>
        <v>48.78</v>
      </c>
    </row>
    <row r="426" spans="1:8">
      <c r="A426" s="144" t="str">
        <f ca="1">VLOOKUP(B426,'Insumos e Serviços'!$A:$F,3,0)</f>
        <v>Insumo</v>
      </c>
      <c r="B426" s="145" t="s">
        <v>1083</v>
      </c>
      <c r="C426" s="145" t="str">
        <f ca="1">VLOOKUP(B426,'Insumos e Serviços'!$A:$F,2,0)</f>
        <v>SINAPI</v>
      </c>
      <c r="D426" s="148" t="str">
        <f ca="1">VLOOKUP(B426,'Insumos e Serviços'!$A:$F,4,0)</f>
        <v>CIMENTO PORTLAND COMPOSTO CP II-32</v>
      </c>
      <c r="E426" s="145" t="str">
        <f ca="1">VLOOKUP(B426,'Insumos e Serviços'!$A:$F,5,0)</f>
        <v>KG</v>
      </c>
      <c r="F426" s="146">
        <v>2.2000000000000002</v>
      </c>
      <c r="G426" s="147">
        <f ca="1">VLOOKUP(B426,'Insumos e Serviços'!$A:$F,6,0)</f>
        <v>0.63</v>
      </c>
      <c r="H426" s="147">
        <f>TRUNC(F426*G426,2)</f>
        <v>1.38</v>
      </c>
    </row>
    <row r="427" spans="1:8" ht="22.5">
      <c r="A427" s="144" t="str">
        <f ca="1">VLOOKUP(B427,'Insumos e Serviços'!$A:$F,3,0)</f>
        <v>Insumo</v>
      </c>
      <c r="B427" s="145" t="s">
        <v>1084</v>
      </c>
      <c r="C427" s="145" t="str">
        <f ca="1">VLOOKUP(B427,'Insumos e Serviços'!$A:$F,2,0)</f>
        <v>SINAPI</v>
      </c>
      <c r="D427" s="148" t="str">
        <f ca="1">VLOOKUP(B427,'Insumos e Serviços'!$A:$F,4,0)</f>
        <v>AREIA GROSSA - POSTO JAZIDA/FORNECEDOR (RETIRADO NA JAZIDA, SEM TRANSPORTE)</v>
      </c>
      <c r="E427" s="145" t="str">
        <f ca="1">VLOOKUP(B427,'Insumos e Serviços'!$A:$F,5,0)</f>
        <v>m³</v>
      </c>
      <c r="F427" s="146">
        <v>0.01</v>
      </c>
      <c r="G427" s="147">
        <f ca="1">VLOOKUP(B427,'Insumos e Serviços'!$A:$F,6,0)</f>
        <v>151.96</v>
      </c>
      <c r="H427" s="147">
        <f>TRUNC(F427*G427,2)</f>
        <v>1.51</v>
      </c>
    </row>
    <row r="428" spans="1:8">
      <c r="A428" s="19"/>
      <c r="B428" s="20"/>
      <c r="C428" s="19"/>
      <c r="D428" s="19"/>
      <c r="E428" s="20"/>
      <c r="F428" s="19"/>
      <c r="G428" s="19"/>
      <c r="H428" s="19"/>
    </row>
    <row r="429" spans="1:8" s="18" customFormat="1" ht="22.5">
      <c r="A429" s="139" t="s">
        <v>848</v>
      </c>
      <c r="B429" s="140" t="str">
        <f ca="1">VLOOKUP(A429,'Orçamento Sintético'!$A:$H,2,0)</f>
        <v xml:space="preserve"> MPDFT1597 </v>
      </c>
      <c r="C429" s="140" t="str">
        <f ca="1">VLOOKUP(A429,'Orçamento Sintético'!$A:$H,3,0)</f>
        <v>Próprio</v>
      </c>
      <c r="D429" s="143" t="str">
        <f ca="1">VLOOKUP(A429,'Orçamento Sintético'!$A:$H,4,0)</f>
        <v>Recolocação de pingadeira em chapa metálica galvanizada, fixado por parafusos</v>
      </c>
      <c r="E429" s="140" t="str">
        <f ca="1">VLOOKUP(A429,'Orçamento Sintético'!$A:$H,5,0)</f>
        <v>m</v>
      </c>
      <c r="F429" s="141"/>
      <c r="G429" s="142"/>
      <c r="H429" s="142">
        <f>SUM(H430:H431)</f>
        <v>35.31</v>
      </c>
    </row>
    <row r="430" spans="1:8">
      <c r="A430" s="144" t="str">
        <f ca="1">VLOOKUP(B430,'Insumos e Serviços'!$A:$F,3,0)</f>
        <v>Composição</v>
      </c>
      <c r="B430" s="145" t="s">
        <v>995</v>
      </c>
      <c r="C430" s="145" t="str">
        <f ca="1">VLOOKUP(B430,'Insumos e Serviços'!$A:$F,2,0)</f>
        <v>SINAPI</v>
      </c>
      <c r="D430" s="148" t="str">
        <f ca="1">VLOOKUP(B430,'Insumos e Serviços'!$A:$F,4,0)</f>
        <v>PEDREIRO COM ENCARGOS COMPLEMENTARES</v>
      </c>
      <c r="E430" s="145" t="str">
        <f ca="1">VLOOKUP(B430,'Insumos e Serviços'!$A:$F,5,0)</f>
        <v>H</v>
      </c>
      <c r="F430" s="146">
        <v>0.4</v>
      </c>
      <c r="G430" s="147">
        <f ca="1">VLOOKUP(B430,'Insumos e Serviços'!$A:$F,6,0)</f>
        <v>25.07</v>
      </c>
      <c r="H430" s="147">
        <f>TRUNC(F430*G430,2)</f>
        <v>10.02</v>
      </c>
    </row>
    <row r="431" spans="1:8" ht="22.5">
      <c r="A431" s="144" t="str">
        <f ca="1">VLOOKUP(B431,'Insumos e Serviços'!$A:$F,3,0)</f>
        <v>Insumo</v>
      </c>
      <c r="B431" s="145" t="s">
        <v>1032</v>
      </c>
      <c r="C431" s="145" t="str">
        <f ca="1">VLOOKUP(B431,'Insumos e Serviços'!$A:$F,2,0)</f>
        <v>SINAPI</v>
      </c>
      <c r="D431" s="148" t="str">
        <f ca="1">VLOOKUP(B431,'Insumos e Serviços'!$A:$F,4,0)</f>
        <v>SELANTE ELASTICO MONOCOMPONENTE A BASE DE POLIURETANO (PU) PARA JUNTAS DIVERSAS</v>
      </c>
      <c r="E431" s="145" t="str">
        <f ca="1">VLOOKUP(B431,'Insumos e Serviços'!$A:$F,5,0)</f>
        <v>310ML</v>
      </c>
      <c r="F431" s="146">
        <v>0.66</v>
      </c>
      <c r="G431" s="147">
        <f ca="1">VLOOKUP(B431,'Insumos e Serviços'!$A:$F,6,0)</f>
        <v>38.32</v>
      </c>
      <c r="H431" s="147">
        <f>TRUNC(F431*G431,2)</f>
        <v>25.29</v>
      </c>
    </row>
    <row r="432" spans="1:8">
      <c r="A432" s="19"/>
      <c r="B432" s="20"/>
      <c r="C432" s="19"/>
      <c r="D432" s="19"/>
      <c r="E432" s="20"/>
      <c r="F432" s="19"/>
      <c r="G432" s="19"/>
      <c r="H432" s="19"/>
    </row>
    <row r="433" spans="1:8" s="21" customFormat="1">
      <c r="A433" s="94" t="s">
        <v>851</v>
      </c>
      <c r="B433" s="95"/>
      <c r="C433" s="95"/>
      <c r="D433" s="94" t="s">
        <v>852</v>
      </c>
      <c r="E433" s="95"/>
      <c r="F433" s="96"/>
      <c r="G433" s="94"/>
      <c r="H433" s="97"/>
    </row>
    <row r="434" spans="1:8">
      <c r="A434" s="94" t="s">
        <v>853</v>
      </c>
      <c r="B434" s="95"/>
      <c r="C434" s="95"/>
      <c r="D434" s="94" t="s">
        <v>854</v>
      </c>
      <c r="E434" s="95"/>
      <c r="F434" s="96"/>
      <c r="G434" s="94"/>
      <c r="H434" s="97"/>
    </row>
    <row r="435" spans="1:8" s="18" customFormat="1" ht="56.25">
      <c r="A435" s="139" t="s">
        <v>855</v>
      </c>
      <c r="B435" s="140" t="str">
        <f ca="1">VLOOKUP(A435,'Orçamento Sintético'!$A:$H,2,0)</f>
        <v xml:space="preserve"> MPDFT1583 </v>
      </c>
      <c r="C435" s="140" t="str">
        <f ca="1">VLOOKUP(A435,'Orçamento Sintético'!$A:$H,3,0)</f>
        <v>Próprio</v>
      </c>
      <c r="D435" s="143" t="str">
        <f ca="1">VLOOKUP(A435,'Orçamento Sintético'!$A:$H,4,0)</f>
        <v>Copia da CPOS (28.01.150) - Portão de abrir (0,9x2,1)m, confeccionado em tubos de aço retangulares 30x20mm, espessura de 1,2mm e espaçamento de 11cm entre barras, as travessas superiores, inferiores e de reforço serão em perfis retangulares, 50x30mm (e=1,50mm)., com fechadura elétrica  dupla</v>
      </c>
      <c r="E435" s="140" t="str">
        <f ca="1">VLOOKUP(A435,'Orçamento Sintético'!$A:$H,5,0)</f>
        <v>un</v>
      </c>
      <c r="F435" s="141"/>
      <c r="G435" s="142"/>
      <c r="H435" s="142">
        <f>SUM(H436:H439)</f>
        <v>2658.49</v>
      </c>
    </row>
    <row r="436" spans="1:8">
      <c r="A436" s="144" t="str">
        <f ca="1">VLOOKUP(B436,'Insumos e Serviços'!$A:$F,3,0)</f>
        <v>Composição</v>
      </c>
      <c r="B436" s="145" t="s">
        <v>1003</v>
      </c>
      <c r="C436" s="145" t="str">
        <f ca="1">VLOOKUP(B436,'Insumos e Serviços'!$A:$F,2,0)</f>
        <v>SINAPI</v>
      </c>
      <c r="D436" s="148" t="str">
        <f ca="1">VLOOKUP(B436,'Insumos e Serviços'!$A:$F,4,0)</f>
        <v>ELETRICISTA COM ENCARGOS COMPLEMENTARES</v>
      </c>
      <c r="E436" s="145" t="str">
        <f ca="1">VLOOKUP(B436,'Insumos e Serviços'!$A:$F,5,0)</f>
        <v>H</v>
      </c>
      <c r="F436" s="146">
        <v>1.5</v>
      </c>
      <c r="G436" s="147">
        <f ca="1">VLOOKUP(B436,'Insumos e Serviços'!$A:$F,6,0)</f>
        <v>25.32</v>
      </c>
      <c r="H436" s="147">
        <f>TRUNC(F436*G436,2)</f>
        <v>37.979999999999997</v>
      </c>
    </row>
    <row r="437" spans="1:8">
      <c r="A437" s="144" t="str">
        <f ca="1">VLOOKUP(B437,'Insumos e Serviços'!$A:$F,3,0)</f>
        <v>Composição</v>
      </c>
      <c r="B437" s="145" t="s">
        <v>1004</v>
      </c>
      <c r="C437" s="145" t="str">
        <f ca="1">VLOOKUP(B437,'Insumos e Serviços'!$A:$F,2,0)</f>
        <v>SINAPI</v>
      </c>
      <c r="D437" s="148" t="str">
        <f ca="1">VLOOKUP(B437,'Insumos e Serviços'!$A:$F,4,0)</f>
        <v>AUXILIAR DE ELETRICISTA COM ENCARGOS COMPLEMENTARES</v>
      </c>
      <c r="E437" s="145" t="str">
        <f ca="1">VLOOKUP(B437,'Insumos e Serviços'!$A:$F,5,0)</f>
        <v>H</v>
      </c>
      <c r="F437" s="146">
        <v>1.5</v>
      </c>
      <c r="G437" s="147">
        <f ca="1">VLOOKUP(B437,'Insumos e Serviços'!$A:$F,6,0)</f>
        <v>19.84</v>
      </c>
      <c r="H437" s="147">
        <f>TRUNC(F437*G437,2)</f>
        <v>29.76</v>
      </c>
    </row>
    <row r="438" spans="1:8" ht="45">
      <c r="A438" s="144" t="str">
        <f ca="1">VLOOKUP(B438,'Insumos e Serviços'!$A:$F,3,0)</f>
        <v>Insumo</v>
      </c>
      <c r="B438" s="145" t="s">
        <v>1085</v>
      </c>
      <c r="C438" s="145" t="str">
        <f ca="1">VLOOKUP(B438,'Insumos e Serviços'!$A:$F,2,0)</f>
        <v>Próprio</v>
      </c>
      <c r="D438" s="148" t="str">
        <f ca="1">VLOOKUP(B438,'Insumos e Serviços'!$A:$F,4,0)</f>
        <v>Portão de abrir (0,9x2,1)m, confeccionado em tubos de aço retangulares 30x20mm, espessura de 1,2mm e espaçamento de 11cm entre barras, as travessas superiores, inferiores e de reforço serão em perfis retangulares, 50x30mm (e=1,50mm).</v>
      </c>
      <c r="E438" s="145" t="str">
        <f ca="1">VLOOKUP(B438,'Insumos e Serviços'!$A:$F,5,0)</f>
        <v>un</v>
      </c>
      <c r="F438" s="146">
        <v>1</v>
      </c>
      <c r="G438" s="147">
        <f ca="1">VLOOKUP(B438,'Insumos e Serviços'!$A:$F,6,0)</f>
        <v>2350</v>
      </c>
      <c r="H438" s="147">
        <f>TRUNC(F438*G438,2)</f>
        <v>2350</v>
      </c>
    </row>
    <row r="439" spans="1:8" ht="22.5">
      <c r="A439" s="144" t="str">
        <f ca="1">VLOOKUP(B439,'Insumos e Serviços'!$A:$F,3,0)</f>
        <v>Insumo</v>
      </c>
      <c r="B439" s="145" t="s">
        <v>1086</v>
      </c>
      <c r="C439" s="145" t="str">
        <f ca="1">VLOOKUP(B439,'Insumos e Serviços'!$A:$F,2,0)</f>
        <v>Próprio</v>
      </c>
      <c r="D439" s="148" t="str">
        <f ca="1">VLOOKUP(B439,'Insumos e Serviços'!$A:$F,4,0)</f>
        <v>Fechadura elétrica dupla de sobrepor, resistente a corrosão, marca HDL, modelo C-90</v>
      </c>
      <c r="E439" s="145" t="str">
        <f ca="1">VLOOKUP(B439,'Insumos e Serviços'!$A:$F,5,0)</f>
        <v>un</v>
      </c>
      <c r="F439" s="146">
        <v>1</v>
      </c>
      <c r="G439" s="147">
        <f ca="1">VLOOKUP(B439,'Insumos e Serviços'!$A:$F,6,0)</f>
        <v>240.75</v>
      </c>
      <c r="H439" s="147">
        <f>TRUNC(F439*G439,2)</f>
        <v>240.75</v>
      </c>
    </row>
    <row r="440" spans="1:8">
      <c r="A440" s="19"/>
      <c r="B440" s="20"/>
      <c r="C440" s="19"/>
      <c r="D440" s="19"/>
      <c r="E440" s="20"/>
      <c r="F440" s="19"/>
      <c r="G440" s="19"/>
      <c r="H440" s="19"/>
    </row>
    <row r="441" spans="1:8" s="18" customFormat="1" ht="67.5">
      <c r="A441" s="139" t="s">
        <v>858</v>
      </c>
      <c r="B441" s="140" t="str">
        <f ca="1">VLOOKUP(A441,'Orçamento Sintético'!$A:$H,2,0)</f>
        <v xml:space="preserve"> MPDFT1584 </v>
      </c>
      <c r="C441" s="140" t="str">
        <f ca="1">VLOOKUP(A441,'Orçamento Sintético'!$A:$H,3,0)</f>
        <v>Próprio</v>
      </c>
      <c r="D441" s="143" t="str">
        <f ca="1">VLOOKUP(A441,'Orçamento Sintético'!$A:$H,4,0)</f>
        <v>Copia da CPOS (28.01.150) - Portão pivotante de duas folhas (4,90 x 2,76,)m com tubos de aço retangulares 30x20mm, espessura de 1,2mm e espaçamento de 11cm entre barras, as travessas superiores são 100x50mm (e=2,25mm), para a fixação serão utilizados montantes em perfil UCD enrijecido duplo de 100x100, espessura de 2,65mm, com automatizador elétrico pivotante para portão</v>
      </c>
      <c r="E441" s="140" t="str">
        <f ca="1">VLOOKUP(A441,'Orçamento Sintético'!$A:$H,5,0)</f>
        <v>un</v>
      </c>
      <c r="F441" s="141"/>
      <c r="G441" s="142"/>
      <c r="H441" s="142">
        <f>SUM(H442:H445)</f>
        <v>10816.11</v>
      </c>
    </row>
    <row r="442" spans="1:8">
      <c r="A442" s="144" t="str">
        <f ca="1">VLOOKUP(B442,'Insumos e Serviços'!$A:$F,3,0)</f>
        <v>Composição</v>
      </c>
      <c r="B442" s="145" t="s">
        <v>1003</v>
      </c>
      <c r="C442" s="145" t="str">
        <f ca="1">VLOOKUP(B442,'Insumos e Serviços'!$A:$F,2,0)</f>
        <v>SINAPI</v>
      </c>
      <c r="D442" s="148" t="str">
        <f ca="1">VLOOKUP(B442,'Insumos e Serviços'!$A:$F,4,0)</f>
        <v>ELETRICISTA COM ENCARGOS COMPLEMENTARES</v>
      </c>
      <c r="E442" s="145" t="str">
        <f ca="1">VLOOKUP(B442,'Insumos e Serviços'!$A:$F,5,0)</f>
        <v>H</v>
      </c>
      <c r="F442" s="146">
        <v>1.5</v>
      </c>
      <c r="G442" s="147">
        <f ca="1">VLOOKUP(B442,'Insumos e Serviços'!$A:$F,6,0)</f>
        <v>25.32</v>
      </c>
      <c r="H442" s="147">
        <f>TRUNC(F442*G442,2)</f>
        <v>37.979999999999997</v>
      </c>
    </row>
    <row r="443" spans="1:8">
      <c r="A443" s="144" t="str">
        <f ca="1">VLOOKUP(B443,'Insumos e Serviços'!$A:$F,3,0)</f>
        <v>Composição</v>
      </c>
      <c r="B443" s="145" t="s">
        <v>1004</v>
      </c>
      <c r="C443" s="145" t="str">
        <f ca="1">VLOOKUP(B443,'Insumos e Serviços'!$A:$F,2,0)</f>
        <v>SINAPI</v>
      </c>
      <c r="D443" s="148" t="str">
        <f ca="1">VLOOKUP(B443,'Insumos e Serviços'!$A:$F,4,0)</f>
        <v>AUXILIAR DE ELETRICISTA COM ENCARGOS COMPLEMENTARES</v>
      </c>
      <c r="E443" s="145" t="str">
        <f ca="1">VLOOKUP(B443,'Insumos e Serviços'!$A:$F,5,0)</f>
        <v>H</v>
      </c>
      <c r="F443" s="146">
        <v>1.5</v>
      </c>
      <c r="G443" s="147">
        <f ca="1">VLOOKUP(B443,'Insumos e Serviços'!$A:$F,6,0)</f>
        <v>19.84</v>
      </c>
      <c r="H443" s="147">
        <f>TRUNC(F443*G443,2)</f>
        <v>29.76</v>
      </c>
    </row>
    <row r="444" spans="1:8" ht="45">
      <c r="A444" s="144" t="str">
        <f ca="1">VLOOKUP(B444,'Insumos e Serviços'!$A:$F,3,0)</f>
        <v>Insumo</v>
      </c>
      <c r="B444" s="145" t="s">
        <v>1087</v>
      </c>
      <c r="C444" s="145" t="str">
        <f ca="1">VLOOKUP(B444,'Insumos e Serviços'!$A:$F,2,0)</f>
        <v>Próprio</v>
      </c>
      <c r="D444" s="148" t="str">
        <f ca="1">VLOOKUP(B444,'Insumos e Serviços'!$A:$F,4,0)</f>
        <v>Portão pivotante de duas folhas (4,90 x 2,76,)m  com tubos de aço retangulares 30x20mm, espessura de 1,2mm e espaçamento de 11cm  entre barras, as travessas superiores são 100x50mm (e=2,25mm), para a fixação serão utilizados montantes em perfil UCD enrijecido duplo de 100x100, espessura de 2,65mm</v>
      </c>
      <c r="E444" s="145" t="str">
        <f ca="1">VLOOKUP(B444,'Insumos e Serviços'!$A:$F,5,0)</f>
        <v>un</v>
      </c>
      <c r="F444" s="146">
        <v>1</v>
      </c>
      <c r="G444" s="147">
        <f ca="1">VLOOKUP(B444,'Insumos e Serviços'!$A:$F,6,0)</f>
        <v>8502</v>
      </c>
      <c r="H444" s="147">
        <f>TRUNC(F444*G444,2)</f>
        <v>8502</v>
      </c>
    </row>
    <row r="445" spans="1:8" ht="22.5">
      <c r="A445" s="144" t="str">
        <f ca="1">VLOOKUP(B445,'Insumos e Serviços'!$A:$F,3,0)</f>
        <v>Insumo</v>
      </c>
      <c r="B445" s="145" t="s">
        <v>1088</v>
      </c>
      <c r="C445" s="145" t="str">
        <f ca="1">VLOOKUP(B445,'Insumos e Serviços'!$A:$F,2,0)</f>
        <v>Próprio</v>
      </c>
      <c r="D445" s="148" t="str">
        <f ca="1">VLOOKUP(B445,'Insumos e Serviços'!$A:$F,4,0)</f>
        <v>Automatizador elétrico pivotante para portão duplo, marca Peccinin, modelo Golden Max</v>
      </c>
      <c r="E445" s="145" t="str">
        <f ca="1">VLOOKUP(B445,'Insumos e Serviços'!$A:$F,5,0)</f>
        <v>un</v>
      </c>
      <c r="F445" s="146">
        <v>1</v>
      </c>
      <c r="G445" s="147">
        <f ca="1">VLOOKUP(B445,'Insumos e Serviços'!$A:$F,6,0)</f>
        <v>2246.37</v>
      </c>
      <c r="H445" s="147">
        <f>TRUNC(F445*G445,2)</f>
        <v>2246.37</v>
      </c>
    </row>
    <row r="446" spans="1:8">
      <c r="A446" s="19"/>
      <c r="B446" s="20"/>
      <c r="C446" s="19"/>
      <c r="D446" s="19"/>
      <c r="E446" s="20"/>
      <c r="F446" s="19"/>
      <c r="G446" s="19"/>
      <c r="H446" s="19"/>
    </row>
    <row r="447" spans="1:8" s="18" customFormat="1" ht="22.5">
      <c r="A447" s="139" t="s">
        <v>861</v>
      </c>
      <c r="B447" s="140" t="str">
        <f ca="1">VLOOKUP(A447,'Orçamento Sintético'!$A:$H,2,0)</f>
        <v xml:space="preserve"> MPDFT1585 </v>
      </c>
      <c r="C447" s="140" t="str">
        <f ca="1">VLOOKUP(A447,'Orçamento Sintético'!$A:$H,3,0)</f>
        <v>Próprio</v>
      </c>
      <c r="D447" s="143" t="str">
        <f ca="1">VLOOKUP(A447,'Orçamento Sintético'!$A:$H,4,0)</f>
        <v>Grade em tubos de aço retangulares 30x20mm, espessura de 1,2mm e espaçamento de 11cm entre barras.</v>
      </c>
      <c r="E447" s="140" t="str">
        <f ca="1">VLOOKUP(A447,'Orçamento Sintético'!$A:$H,5,0)</f>
        <v>m²</v>
      </c>
      <c r="F447" s="141"/>
      <c r="G447" s="142"/>
      <c r="H447" s="142">
        <f>SUM(H448)</f>
        <v>2700</v>
      </c>
    </row>
    <row r="448" spans="1:8" ht="22.5">
      <c r="A448" s="144" t="str">
        <f ca="1">VLOOKUP(B448,'Insumos e Serviços'!$A:$F,3,0)</f>
        <v>Insumo</v>
      </c>
      <c r="B448" s="145" t="s">
        <v>1089</v>
      </c>
      <c r="C448" s="145" t="str">
        <f ca="1">VLOOKUP(B448,'Insumos e Serviços'!$A:$F,2,0)</f>
        <v>Próprio</v>
      </c>
      <c r="D448" s="148" t="str">
        <f ca="1">VLOOKUP(B448,'Insumos e Serviços'!$A:$F,4,0)</f>
        <v xml:space="preserve">Grade em tubos de aço retangulares 30x20mm, espessura de 1,2mm e espaçamento de 11cm entre barras, </v>
      </c>
      <c r="E448" s="145" t="str">
        <f ca="1">VLOOKUP(B448,'Insumos e Serviços'!$A:$F,5,0)</f>
        <v>m²</v>
      </c>
      <c r="F448" s="146">
        <v>1</v>
      </c>
      <c r="G448" s="147">
        <f ca="1">VLOOKUP(B448,'Insumos e Serviços'!$A:$F,6,0)</f>
        <v>2700</v>
      </c>
      <c r="H448" s="147">
        <f>TRUNC(F448*G448,2)</f>
        <v>2700</v>
      </c>
    </row>
    <row r="449" spans="1:8">
      <c r="A449" s="19"/>
      <c r="B449" s="20"/>
      <c r="C449" s="19"/>
      <c r="D449" s="19"/>
      <c r="E449" s="20"/>
      <c r="F449" s="19"/>
      <c r="G449" s="19"/>
      <c r="H449" s="19"/>
    </row>
    <row r="450" spans="1:8">
      <c r="A450" s="94" t="s">
        <v>864</v>
      </c>
      <c r="B450" s="95"/>
      <c r="C450" s="95"/>
      <c r="D450" s="94" t="s">
        <v>865</v>
      </c>
      <c r="E450" s="95"/>
      <c r="F450" s="96"/>
      <c r="G450" s="94"/>
      <c r="H450" s="97"/>
    </row>
    <row r="451" spans="1:8">
      <c r="A451" s="94" t="s">
        <v>866</v>
      </c>
      <c r="B451" s="95"/>
      <c r="C451" s="95"/>
      <c r="D451" s="94" t="s">
        <v>834</v>
      </c>
      <c r="E451" s="95"/>
      <c r="F451" s="96"/>
      <c r="G451" s="94"/>
      <c r="H451" s="97"/>
    </row>
    <row r="452" spans="1:8" s="18" customFormat="1">
      <c r="A452" s="139" t="s">
        <v>867</v>
      </c>
      <c r="B452" s="140" t="str">
        <f ca="1">VLOOKUP(A452,'Orçamento Sintético'!$A:$H,2,0)</f>
        <v xml:space="preserve"> MPDFT1512 </v>
      </c>
      <c r="C452" s="140" t="str">
        <f ca="1">VLOOKUP(A452,'Orçamento Sintético'!$A:$H,3,0)</f>
        <v>Próprio</v>
      </c>
      <c r="D452" s="143" t="str">
        <f ca="1">VLOOKUP(A452,'Orçamento Sintético'!$A:$H,4,0)</f>
        <v>Copia da SBC (112690) - Recolocação de Brise</v>
      </c>
      <c r="E452" s="140" t="str">
        <f ca="1">VLOOKUP(A452,'Orçamento Sintético'!$A:$H,5,0)</f>
        <v>m²</v>
      </c>
      <c r="F452" s="141"/>
      <c r="G452" s="142"/>
      <c r="H452" s="142">
        <f>SUM(H453:H454)</f>
        <v>84.789999999999992</v>
      </c>
    </row>
    <row r="453" spans="1:8">
      <c r="A453" s="144" t="str">
        <f ca="1">VLOOKUP(B453,'Insumos e Serviços'!$A:$F,3,0)</f>
        <v>Composição</v>
      </c>
      <c r="B453" s="145" t="s">
        <v>996</v>
      </c>
      <c r="C453" s="145" t="str">
        <f ca="1">VLOOKUP(B453,'Insumos e Serviços'!$A:$F,2,0)</f>
        <v>SINAPI</v>
      </c>
      <c r="D453" s="148" t="str">
        <f ca="1">VLOOKUP(B453,'Insumos e Serviços'!$A:$F,4,0)</f>
        <v>SERRALHEIRO COM ENCARGOS COMPLEMENTARES</v>
      </c>
      <c r="E453" s="145" t="str">
        <f ca="1">VLOOKUP(B453,'Insumos e Serviços'!$A:$F,5,0)</f>
        <v>H</v>
      </c>
      <c r="F453" s="146">
        <v>1.897</v>
      </c>
      <c r="G453" s="147">
        <f ca="1">VLOOKUP(B453,'Insumos e Serviços'!$A:$F,6,0)</f>
        <v>24.93</v>
      </c>
      <c r="H453" s="147">
        <f>TRUNC(F453*G453,2)</f>
        <v>47.29</v>
      </c>
    </row>
    <row r="454" spans="1:8">
      <c r="A454" s="144" t="str">
        <f ca="1">VLOOKUP(B454,'Insumos e Serviços'!$A:$F,3,0)</f>
        <v>Composição</v>
      </c>
      <c r="B454" s="145" t="s">
        <v>998</v>
      </c>
      <c r="C454" s="145" t="str">
        <f ca="1">VLOOKUP(B454,'Insumos e Serviços'!$A:$F,2,0)</f>
        <v>SINAPI</v>
      </c>
      <c r="D454" s="148" t="str">
        <f ca="1">VLOOKUP(B454,'Insumos e Serviços'!$A:$F,4,0)</f>
        <v>AJUDANTE ESPECIALIZADO COM ENCARGOS COMPLEMENTARES</v>
      </c>
      <c r="E454" s="145" t="str">
        <f ca="1">VLOOKUP(B454,'Insumos e Serviços'!$A:$F,5,0)</f>
        <v>H</v>
      </c>
      <c r="F454" s="146">
        <v>1.9039999999999999</v>
      </c>
      <c r="G454" s="147">
        <f ca="1">VLOOKUP(B454,'Insumos e Serviços'!$A:$F,6,0)</f>
        <v>19.7</v>
      </c>
      <c r="H454" s="147">
        <f>TRUNC(F454*G454,2)</f>
        <v>37.5</v>
      </c>
    </row>
    <row r="455" spans="1:8">
      <c r="A455" s="19"/>
      <c r="B455" s="20"/>
      <c r="C455" s="19"/>
      <c r="D455" s="19"/>
      <c r="E455" s="20"/>
      <c r="F455" s="19"/>
      <c r="G455" s="19"/>
      <c r="H455" s="19"/>
    </row>
    <row r="456" spans="1:8">
      <c r="A456" s="94" t="s">
        <v>870</v>
      </c>
      <c r="B456" s="95"/>
      <c r="C456" s="95"/>
      <c r="D456" s="94" t="s">
        <v>871</v>
      </c>
      <c r="E456" s="95"/>
      <c r="F456" s="96"/>
      <c r="G456" s="94"/>
      <c r="H456" s="97"/>
    </row>
    <row r="457" spans="1:8" s="18" customFormat="1" ht="33.75">
      <c r="A457" s="139" t="s">
        <v>872</v>
      </c>
      <c r="B457" s="140" t="str">
        <f ca="1">VLOOKUP(A457,'Orçamento Sintético'!$A:$H,2,0)</f>
        <v xml:space="preserve"> MPDFT0101 </v>
      </c>
      <c r="C457" s="140" t="str">
        <f ca="1">VLOOKUP(A457,'Orçamento Sintético'!$A:$H,3,0)</f>
        <v>Próprio</v>
      </c>
      <c r="D457" s="143" t="str">
        <f ca="1">VLOOKUP(A457,'Orçamento Sintético'!$A:$H,4,0)</f>
        <v>Alçapão em alumínio xadrez DM 70x70 cm, antiderrapante, articulado, reforçado, formato bico de diamante, incluindo batentes, dobradiças, cadeados e borracha de vedação entre a base e a tampa</v>
      </c>
      <c r="E457" s="140" t="str">
        <f ca="1">VLOOKUP(A457,'Orçamento Sintético'!$A:$H,5,0)</f>
        <v>UN</v>
      </c>
      <c r="F457" s="141"/>
      <c r="G457" s="142"/>
      <c r="H457" s="142">
        <f>SUM(H458:H462)</f>
        <v>756.77</v>
      </c>
    </row>
    <row r="458" spans="1:8">
      <c r="A458" s="144" t="str">
        <f ca="1">VLOOKUP(B458,'Insumos e Serviços'!$A:$F,3,0)</f>
        <v>Composição</v>
      </c>
      <c r="B458" s="145" t="s">
        <v>995</v>
      </c>
      <c r="C458" s="145" t="str">
        <f ca="1">VLOOKUP(B458,'Insumos e Serviços'!$A:$F,2,0)</f>
        <v>SINAPI</v>
      </c>
      <c r="D458" s="148" t="str">
        <f ca="1">VLOOKUP(B458,'Insumos e Serviços'!$A:$F,4,0)</f>
        <v>PEDREIRO COM ENCARGOS COMPLEMENTARES</v>
      </c>
      <c r="E458" s="145" t="str">
        <f ca="1">VLOOKUP(B458,'Insumos e Serviços'!$A:$F,5,0)</f>
        <v>H</v>
      </c>
      <c r="F458" s="146">
        <v>1</v>
      </c>
      <c r="G458" s="147">
        <f ca="1">VLOOKUP(B458,'Insumos e Serviços'!$A:$F,6,0)</f>
        <v>25.07</v>
      </c>
      <c r="H458" s="147">
        <f>TRUNC(F458*G458,2)</f>
        <v>25.07</v>
      </c>
    </row>
    <row r="459" spans="1:8">
      <c r="A459" s="144" t="str">
        <f ca="1">VLOOKUP(B459,'Insumos e Serviços'!$A:$F,3,0)</f>
        <v>Composição</v>
      </c>
      <c r="B459" s="145" t="s">
        <v>981</v>
      </c>
      <c r="C459" s="145" t="str">
        <f ca="1">VLOOKUP(B459,'Insumos e Serviços'!$A:$F,2,0)</f>
        <v>SINAPI</v>
      </c>
      <c r="D459" s="148" t="str">
        <f ca="1">VLOOKUP(B459,'Insumos e Serviços'!$A:$F,4,0)</f>
        <v>SERVENTE COM ENCARGOS COMPLEMENTARES</v>
      </c>
      <c r="E459" s="145" t="str">
        <f ca="1">VLOOKUP(B459,'Insumos e Serviços'!$A:$F,5,0)</f>
        <v>H</v>
      </c>
      <c r="F459" s="146">
        <v>1.5</v>
      </c>
      <c r="G459" s="147">
        <f ca="1">VLOOKUP(B459,'Insumos e Serviços'!$A:$F,6,0)</f>
        <v>18.649999999999999</v>
      </c>
      <c r="H459" s="147">
        <f>TRUNC(F459*G459,2)</f>
        <v>27.97</v>
      </c>
    </row>
    <row r="460" spans="1:8" ht="22.5">
      <c r="A460" s="144" t="str">
        <f ca="1">VLOOKUP(B460,'Insumos e Serviços'!$A:$F,3,0)</f>
        <v>Composição</v>
      </c>
      <c r="B460" s="145" t="s">
        <v>1090</v>
      </c>
      <c r="C460" s="145" t="str">
        <f ca="1">VLOOKUP(B460,'Insumos e Serviços'!$A:$F,2,0)</f>
        <v>SINAPI</v>
      </c>
      <c r="D460" s="148" t="str">
        <f ca="1">VLOOKUP(B460,'Insumos e Serviços'!$A:$F,4,0)</f>
        <v>ARGAMASSA TRAÇO 1:3 (EM VOLUME DE CIMENTO E AREIA MÉDIA ÚMIDA), PREPARO MECÂNICO COM BETONEIRA 400 L. AF_08/2019</v>
      </c>
      <c r="E460" s="145" t="str">
        <f ca="1">VLOOKUP(B460,'Insumos e Serviços'!$A:$F,5,0)</f>
        <v>m³</v>
      </c>
      <c r="F460" s="146">
        <v>2.0999999999999999E-3</v>
      </c>
      <c r="G460" s="147">
        <f ca="1">VLOOKUP(B460,'Insumos e Serviços'!$A:$F,6,0)</f>
        <v>531.41999999999996</v>
      </c>
      <c r="H460" s="147">
        <f>TRUNC(F460*G460,2)</f>
        <v>1.1100000000000001</v>
      </c>
    </row>
    <row r="461" spans="1:8" ht="33.75">
      <c r="A461" s="144" t="str">
        <f ca="1">VLOOKUP(B461,'Insumos e Serviços'!$A:$F,3,0)</f>
        <v>Insumo</v>
      </c>
      <c r="B461" s="145" t="s">
        <v>1091</v>
      </c>
      <c r="C461" s="145" t="str">
        <f ca="1">VLOOKUP(B461,'Insumos e Serviços'!$A:$F,2,0)</f>
        <v>Próprio</v>
      </c>
      <c r="D461" s="148" t="str">
        <f ca="1">VLOOKUP(B461,'Insumos e Serviços'!$A:$F,4,0)</f>
        <v>Tampa para reservatório em alumínio naval xadrez, dobrada, antiderrapante, com borracha de vedação entre a base de apoio e tampa. Dimensões: 70 x 70cm Prolider</v>
      </c>
      <c r="E461" s="145" t="str">
        <f ca="1">VLOOKUP(B461,'Insumos e Serviços'!$A:$F,5,0)</f>
        <v>un</v>
      </c>
      <c r="F461" s="146">
        <v>1</v>
      </c>
      <c r="G461" s="147">
        <f ca="1">VLOOKUP(B461,'Insumos e Serviços'!$A:$F,6,0)</f>
        <v>673.74</v>
      </c>
      <c r="H461" s="147">
        <f>TRUNC(F461*G461,2)</f>
        <v>673.74</v>
      </c>
    </row>
    <row r="462" spans="1:8" ht="33.75">
      <c r="A462" s="144" t="str">
        <f ca="1">VLOOKUP(B462,'Insumos e Serviços'!$A:$F,3,0)</f>
        <v>Insumo</v>
      </c>
      <c r="B462" s="145" t="s">
        <v>1092</v>
      </c>
      <c r="C462" s="145" t="str">
        <f ca="1">VLOOKUP(B462,'Insumos e Serviços'!$A:$F,2,0)</f>
        <v>SINAPI</v>
      </c>
      <c r="D462" s="148" t="str">
        <f ca="1">VLOOKUP(B462,'Insumos e Serviços'!$A:$F,4,0)</f>
        <v>CADEADO SIMPLES, CORPO EM LATAO MACICO, COM LARGURA DE 35 MM E ALTURA DE APROX 30 MM, HASTE CEMENTADA (NAO LONGA), EM ACO TEMPERADO COM DIAMETRO DE APROX 6,0 MM, INCLUINDO 2 CHAVES</v>
      </c>
      <c r="E462" s="145" t="str">
        <f ca="1">VLOOKUP(B462,'Insumos e Serviços'!$A:$F,5,0)</f>
        <v>UN</v>
      </c>
      <c r="F462" s="146">
        <v>1</v>
      </c>
      <c r="G462" s="147">
        <f ca="1">VLOOKUP(B462,'Insumos e Serviços'!$A:$F,6,0)</f>
        <v>28.88</v>
      </c>
      <c r="H462" s="147">
        <f>TRUNC(F462*G462,2)</f>
        <v>28.88</v>
      </c>
    </row>
    <row r="463" spans="1:8">
      <c r="A463" s="19"/>
      <c r="B463" s="20"/>
      <c r="C463" s="19"/>
      <c r="D463" s="19"/>
      <c r="E463" s="20"/>
      <c r="F463" s="19"/>
      <c r="G463" s="19"/>
      <c r="H463" s="19"/>
    </row>
    <row r="464" spans="1:8">
      <c r="A464" s="94" t="s">
        <v>875</v>
      </c>
      <c r="B464" s="95"/>
      <c r="C464" s="95"/>
      <c r="D464" s="94" t="s">
        <v>876</v>
      </c>
      <c r="E464" s="95"/>
      <c r="F464" s="96"/>
      <c r="G464" s="94"/>
      <c r="H464" s="97"/>
    </row>
    <row r="465" spans="1:256">
      <c r="A465" s="94" t="s">
        <v>877</v>
      </c>
      <c r="B465" s="95"/>
      <c r="C465" s="95"/>
      <c r="D465" s="94" t="s">
        <v>878</v>
      </c>
      <c r="E465" s="95"/>
      <c r="F465" s="96"/>
      <c r="G465" s="94"/>
      <c r="H465" s="97"/>
    </row>
    <row r="466" spans="1:256" s="18" customFormat="1" ht="22.5">
      <c r="A466" s="139" t="s">
        <v>879</v>
      </c>
      <c r="B466" s="140" t="str">
        <f ca="1">VLOOKUP(A466,'Orçamento Sintético'!$A:$H,2,0)</f>
        <v xml:space="preserve"> MPDFT1547 </v>
      </c>
      <c r="C466" s="140" t="str">
        <f ca="1">VLOOKUP(A466,'Orçamento Sintético'!$A:$H,3,0)</f>
        <v>Próprio</v>
      </c>
      <c r="D466" s="143" t="str">
        <f ca="1">VLOOKUP(A466,'Orçamento Sintético'!$A:$H,4,0)</f>
        <v>Curva (prolongamento) para corrimão duplo de Ø 1.1/2" (38,1mm) em tubo de aço industrial, para pintura esmalte</v>
      </c>
      <c r="E466" s="140" t="str">
        <f ca="1">VLOOKUP(A466,'Orçamento Sintético'!$A:$H,5,0)</f>
        <v>un</v>
      </c>
      <c r="F466" s="141"/>
      <c r="G466" s="142"/>
      <c r="H466" s="142">
        <f>SUM(H467:H470)</f>
        <v>82.91</v>
      </c>
    </row>
    <row r="467" spans="1:256">
      <c r="A467" s="144" t="str">
        <f ca="1">VLOOKUP(B467,'Insumos e Serviços'!$A:$F,3,0)</f>
        <v>Composição</v>
      </c>
      <c r="B467" s="145" t="s">
        <v>997</v>
      </c>
      <c r="C467" s="145" t="str">
        <f ca="1">VLOOKUP(B467,'Insumos e Serviços'!$A:$F,2,0)</f>
        <v>SINAPI</v>
      </c>
      <c r="D467" s="148" t="str">
        <f ca="1">VLOOKUP(B467,'Insumos e Serviços'!$A:$F,4,0)</f>
        <v>AUXILIAR DE SERRALHEIRO COM ENCARGOS COMPLEMENTARES</v>
      </c>
      <c r="E467" s="145" t="str">
        <f ca="1">VLOOKUP(B467,'Insumos e Serviços'!$A:$F,5,0)</f>
        <v>H</v>
      </c>
      <c r="F467" s="146">
        <v>0.58399999999999996</v>
      </c>
      <c r="G467" s="147">
        <f ca="1">VLOOKUP(B467,'Insumos e Serviços'!$A:$F,6,0)</f>
        <v>19.82</v>
      </c>
      <c r="H467" s="147">
        <f>TRUNC(F467*G467,2)</f>
        <v>11.57</v>
      </c>
    </row>
    <row r="468" spans="1:256">
      <c r="A468" s="144" t="str">
        <f ca="1">VLOOKUP(B468,'Insumos e Serviços'!$A:$F,3,0)</f>
        <v>Composição</v>
      </c>
      <c r="B468" s="145" t="s">
        <v>996</v>
      </c>
      <c r="C468" s="145" t="str">
        <f ca="1">VLOOKUP(B468,'Insumos e Serviços'!$A:$F,2,0)</f>
        <v>SINAPI</v>
      </c>
      <c r="D468" s="148" t="str">
        <f ca="1">VLOOKUP(B468,'Insumos e Serviços'!$A:$F,4,0)</f>
        <v>SERRALHEIRO COM ENCARGOS COMPLEMENTARES</v>
      </c>
      <c r="E468" s="145" t="str">
        <f ca="1">VLOOKUP(B468,'Insumos e Serviços'!$A:$F,5,0)</f>
        <v>H</v>
      </c>
      <c r="F468" s="146">
        <v>0.71099999999999997</v>
      </c>
      <c r="G468" s="147">
        <f ca="1">VLOOKUP(B468,'Insumos e Serviços'!$A:$F,6,0)</f>
        <v>24.93</v>
      </c>
      <c r="H468" s="147">
        <f>TRUNC(F468*G468,2)</f>
        <v>17.72</v>
      </c>
    </row>
    <row r="469" spans="1:256">
      <c r="A469" s="144" t="str">
        <f ca="1">VLOOKUP(B469,'Insumos e Serviços'!$A:$F,3,0)</f>
        <v>Insumo</v>
      </c>
      <c r="B469" s="145" t="s">
        <v>1075</v>
      </c>
      <c r="C469" s="145" t="str">
        <f ca="1">VLOOKUP(B469,'Insumos e Serviços'!$A:$F,2,0)</f>
        <v>SINAPI</v>
      </c>
      <c r="D469" s="148" t="str">
        <f ca="1">VLOOKUP(B469,'Insumos e Serviços'!$A:$F,4,0)</f>
        <v>ELETRODO REVESTIDO AWS - E6013, DIAMETRO IGUAL A 2,50 MM</v>
      </c>
      <c r="E469" s="145" t="str">
        <f ca="1">VLOOKUP(B469,'Insumos e Serviços'!$A:$F,5,0)</f>
        <v>KG</v>
      </c>
      <c r="F469" s="146">
        <v>4.0000000000000001E-3</v>
      </c>
      <c r="G469" s="147">
        <f ca="1">VLOOKUP(B469,'Insumos e Serviços'!$A:$F,6,0)</f>
        <v>31.45</v>
      </c>
      <c r="H469" s="147">
        <f>TRUNC(F469*G469,2)</f>
        <v>0.12</v>
      </c>
    </row>
    <row r="470" spans="1:256">
      <c r="A470" s="144" t="str">
        <f ca="1">VLOOKUP(B470,'Insumos e Serviços'!$A:$F,3,0)</f>
        <v>Insumo</v>
      </c>
      <c r="B470" s="145" t="s">
        <v>1093</v>
      </c>
      <c r="C470" s="145" t="str">
        <f ca="1">VLOOKUP(B470,'Insumos e Serviços'!$A:$F,2,0)</f>
        <v>Próprio</v>
      </c>
      <c r="D470" s="148" t="str">
        <f ca="1">VLOOKUP(B470,'Insumos e Serviços'!$A:$F,4,0)</f>
        <v>Curva de aço galvanizado 1 1/2"</v>
      </c>
      <c r="E470" s="145" t="str">
        <f ca="1">VLOOKUP(B470,'Insumos e Serviços'!$A:$F,5,0)</f>
        <v>un</v>
      </c>
      <c r="F470" s="146">
        <v>1</v>
      </c>
      <c r="G470" s="147">
        <f ca="1">VLOOKUP(B470,'Insumos e Serviços'!$A:$F,6,0)</f>
        <v>53.5</v>
      </c>
      <c r="H470" s="147">
        <f>TRUNC(F470*G470,2)</f>
        <v>53.5</v>
      </c>
    </row>
    <row r="471" spans="1:256">
      <c r="A471" s="19"/>
      <c r="B471" s="20"/>
      <c r="C471" s="19"/>
      <c r="D471" s="19"/>
      <c r="E471" s="20"/>
      <c r="F471" s="19"/>
      <c r="G471" s="19"/>
      <c r="H471" s="19"/>
    </row>
    <row r="472" spans="1:256" s="18" customFormat="1" ht="33.75">
      <c r="A472" s="139" t="s">
        <v>882</v>
      </c>
      <c r="B472" s="140" t="str">
        <f ca="1">VLOOKUP(A472,'Orçamento Sintético'!$A:$H,2,0)</f>
        <v xml:space="preserve"> MPDFT1612</v>
      </c>
      <c r="C472" s="140" t="str">
        <f ca="1">VLOOKUP(A472,'Orçamento Sintético'!$A:$H,3,0)</f>
        <v>Próprio</v>
      </c>
      <c r="D472" s="143" t="str">
        <f ca="1">VLOOKUP(A472,'Orçamento Sintético'!$A:$H,4,0)</f>
        <v xml:space="preserve"> Copia da SINAPI (99837) - Guarda-corpo em tubo de aço industrial redondo de Ø80mm e quadrado de 20x20mm e 30x30mm - altura de 1,10m com corrimão duplo</v>
      </c>
      <c r="E472" s="140" t="str">
        <f ca="1">VLOOKUP(A472,'Orçamento Sintético'!$A:$H,5,0)</f>
        <v>m</v>
      </c>
      <c r="F472" s="141"/>
      <c r="G472" s="142"/>
      <c r="H472" s="142">
        <f>SUM(H473:H482)</f>
        <v>904.79</v>
      </c>
    </row>
    <row r="473" spans="1:256">
      <c r="A473" s="144" t="str">
        <f ca="1">VLOOKUP(B473,'Insumos e Serviços'!$A:$F,3,0)</f>
        <v>Composição</v>
      </c>
      <c r="B473" s="145" t="s">
        <v>997</v>
      </c>
      <c r="C473" s="145" t="str">
        <f ca="1">VLOOKUP(B473,'Insumos e Serviços'!$A:$F,2,0)</f>
        <v>SINAPI</v>
      </c>
      <c r="D473" s="148" t="str">
        <f ca="1">VLOOKUP(B473,'Insumos e Serviços'!$A:$F,4,0)</f>
        <v>AUXILIAR DE SERRALHEIRO COM ENCARGOS COMPLEMENTARES</v>
      </c>
      <c r="E473" s="145" t="str">
        <f ca="1">VLOOKUP(B473,'Insumos e Serviços'!$A:$F,5,0)</f>
        <v>H</v>
      </c>
      <c r="F473" s="146">
        <v>6.0279999999999996</v>
      </c>
      <c r="G473" s="147">
        <f ca="1">VLOOKUP(B473,'Insumos e Serviços'!$A:$F,6,0)</f>
        <v>19.82</v>
      </c>
      <c r="H473" s="147">
        <f>TRUNC(F473*G473,2)</f>
        <v>119.47</v>
      </c>
    </row>
    <row r="474" spans="1:256" customFormat="1" ht="12.75">
      <c r="A474" s="144" t="str">
        <f ca="1">VLOOKUP(B474,'Insumos e Serviços'!$A:$F,3,0)</f>
        <v>Composição</v>
      </c>
      <c r="B474" s="145" t="s">
        <v>996</v>
      </c>
      <c r="C474" s="145" t="str">
        <f ca="1">VLOOKUP(B474,'Insumos e Serviços'!$A:$F,2,0)</f>
        <v>SINAPI</v>
      </c>
      <c r="D474" s="148" t="str">
        <f ca="1">VLOOKUP(B474,'Insumos e Serviços'!$A:$F,4,0)</f>
        <v>SERRALHEIRO COM ENCARGOS COMPLEMENTARES</v>
      </c>
      <c r="E474" s="145" t="str">
        <f ca="1">VLOOKUP(B474,'Insumos e Serviços'!$A:$F,5,0)</f>
        <v>H</v>
      </c>
      <c r="F474" s="146">
        <v>7.3380000000000001</v>
      </c>
      <c r="G474" s="147">
        <f ca="1">VLOOKUP(B474,'Insumos e Serviços'!$A:$F,6,0)</f>
        <v>24.93</v>
      </c>
      <c r="H474" s="147">
        <f>TRUNC(F474*G474,2)</f>
        <v>182.93</v>
      </c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F474" s="13"/>
      <c r="AG474" s="13"/>
      <c r="AH474" s="13"/>
      <c r="AI474" s="13"/>
      <c r="AJ474" s="13"/>
      <c r="AK474" s="13"/>
      <c r="AL474" s="13"/>
      <c r="AM474" s="13"/>
      <c r="AN474" s="13"/>
      <c r="AO474" s="13"/>
      <c r="AP474" s="13"/>
      <c r="AQ474" s="13"/>
      <c r="AR474" s="13"/>
      <c r="AS474" s="13"/>
      <c r="AT474" s="13"/>
      <c r="AU474" s="13"/>
      <c r="AV474" s="13"/>
      <c r="AW474" s="13"/>
      <c r="AX474" s="13"/>
      <c r="AY474" s="13"/>
      <c r="AZ474" s="13"/>
      <c r="BA474" s="13"/>
      <c r="BB474" s="13"/>
      <c r="BC474" s="13"/>
      <c r="BD474" s="13"/>
      <c r="BE474" s="13"/>
      <c r="BF474" s="13"/>
      <c r="BG474" s="13"/>
      <c r="BH474" s="13"/>
      <c r="BI474" s="13"/>
      <c r="BJ474" s="13"/>
      <c r="BK474" s="13"/>
      <c r="BL474" s="13"/>
      <c r="BM474" s="13"/>
      <c r="BN474" s="13"/>
      <c r="BO474" s="13"/>
      <c r="BP474" s="13"/>
      <c r="BQ474" s="13"/>
      <c r="BR474" s="13"/>
      <c r="BS474" s="13"/>
      <c r="BT474" s="13"/>
      <c r="BU474" s="13"/>
      <c r="BV474" s="13"/>
      <c r="BW474" s="13"/>
      <c r="BX474" s="13"/>
      <c r="BY474" s="13"/>
      <c r="BZ474" s="13"/>
      <c r="CA474" s="13"/>
      <c r="CB474" s="13"/>
      <c r="CC474" s="13"/>
      <c r="CD474" s="13"/>
      <c r="CE474" s="13"/>
      <c r="CF474" s="13"/>
      <c r="CG474" s="13"/>
      <c r="CH474" s="13"/>
      <c r="CI474" s="13"/>
      <c r="CJ474" s="13"/>
      <c r="CK474" s="13"/>
      <c r="CL474" s="13"/>
      <c r="CM474" s="13"/>
      <c r="CN474" s="13"/>
      <c r="CO474" s="13"/>
      <c r="CP474" s="13"/>
      <c r="CQ474" s="13"/>
      <c r="CR474" s="13"/>
      <c r="CS474" s="13"/>
      <c r="CT474" s="13"/>
      <c r="CU474" s="13"/>
      <c r="CV474" s="13"/>
      <c r="CW474" s="13"/>
      <c r="CX474" s="13"/>
      <c r="CY474" s="13"/>
      <c r="CZ474" s="13"/>
      <c r="DA474" s="13"/>
      <c r="DB474" s="13"/>
      <c r="DC474" s="13"/>
      <c r="DD474" s="13"/>
      <c r="DE474" s="13"/>
      <c r="DF474" s="13"/>
      <c r="DG474" s="13"/>
      <c r="DH474" s="13"/>
      <c r="DI474" s="13"/>
      <c r="DJ474" s="13"/>
      <c r="DK474" s="13"/>
      <c r="DL474" s="13"/>
      <c r="DM474" s="13"/>
      <c r="DN474" s="13"/>
      <c r="DO474" s="13"/>
      <c r="DP474" s="13"/>
      <c r="DQ474" s="13"/>
      <c r="DR474" s="13"/>
      <c r="DS474" s="13"/>
      <c r="DT474" s="13"/>
      <c r="DU474" s="13"/>
      <c r="DV474" s="13"/>
      <c r="DW474" s="13"/>
      <c r="DX474" s="13"/>
      <c r="DY474" s="13"/>
      <c r="DZ474" s="13"/>
      <c r="EA474" s="13"/>
      <c r="EB474" s="13"/>
      <c r="EC474" s="13"/>
      <c r="ED474" s="13"/>
      <c r="EE474" s="13"/>
      <c r="EF474" s="13"/>
      <c r="EG474" s="13"/>
      <c r="EH474" s="13"/>
      <c r="EI474" s="13"/>
      <c r="EJ474" s="13"/>
      <c r="EK474" s="13"/>
      <c r="EL474" s="13"/>
      <c r="EM474" s="13"/>
      <c r="EN474" s="13"/>
      <c r="EO474" s="13"/>
      <c r="EP474" s="13"/>
      <c r="EQ474" s="13"/>
      <c r="ER474" s="13"/>
      <c r="ES474" s="13"/>
      <c r="ET474" s="13"/>
      <c r="EU474" s="13"/>
      <c r="EV474" s="13"/>
      <c r="EW474" s="13"/>
      <c r="EX474" s="13"/>
      <c r="EY474" s="13"/>
      <c r="EZ474" s="13"/>
      <c r="FA474" s="13"/>
      <c r="FB474" s="13"/>
      <c r="FC474" s="13"/>
      <c r="FD474" s="13"/>
      <c r="FE474" s="13"/>
      <c r="FF474" s="13"/>
      <c r="FG474" s="13"/>
      <c r="FH474" s="13"/>
      <c r="FI474" s="13"/>
      <c r="FJ474" s="13"/>
      <c r="FK474" s="13"/>
      <c r="FL474" s="13"/>
      <c r="FM474" s="13"/>
      <c r="FN474" s="13"/>
      <c r="FO474" s="13"/>
      <c r="FP474" s="13"/>
      <c r="FQ474" s="13"/>
      <c r="FR474" s="13"/>
      <c r="FS474" s="13"/>
      <c r="FT474" s="13"/>
      <c r="FU474" s="13"/>
      <c r="FV474" s="13"/>
      <c r="FW474" s="13"/>
      <c r="FX474" s="13"/>
      <c r="FY474" s="13"/>
      <c r="FZ474" s="13"/>
      <c r="GA474" s="13"/>
      <c r="GB474" s="13"/>
      <c r="GC474" s="13"/>
      <c r="GD474" s="13"/>
      <c r="GE474" s="13"/>
      <c r="GF474" s="13"/>
      <c r="GG474" s="13"/>
      <c r="GH474" s="13"/>
      <c r="GI474" s="13"/>
      <c r="GJ474" s="13"/>
      <c r="GK474" s="13"/>
      <c r="GL474" s="13"/>
      <c r="GM474" s="13"/>
      <c r="GN474" s="13"/>
      <c r="GO474" s="13"/>
      <c r="GP474" s="13"/>
      <c r="GQ474" s="13"/>
      <c r="GR474" s="13"/>
      <c r="GS474" s="13"/>
      <c r="GT474" s="13"/>
      <c r="GU474" s="13"/>
      <c r="GV474" s="13"/>
      <c r="GW474" s="13"/>
      <c r="GX474" s="13"/>
      <c r="GY474" s="13"/>
      <c r="GZ474" s="13"/>
      <c r="HA474" s="13"/>
      <c r="HB474" s="13"/>
      <c r="HC474" s="13"/>
      <c r="HD474" s="13"/>
      <c r="HE474" s="13"/>
      <c r="HF474" s="13"/>
      <c r="HG474" s="13"/>
      <c r="HH474" s="13"/>
      <c r="HI474" s="13"/>
      <c r="HJ474" s="13"/>
      <c r="HK474" s="13"/>
      <c r="HL474" s="13"/>
      <c r="HM474" s="13"/>
      <c r="HN474" s="13"/>
      <c r="HO474" s="13"/>
      <c r="HP474" s="13"/>
      <c r="HQ474" s="13"/>
      <c r="HR474" s="13"/>
      <c r="HS474" s="13"/>
      <c r="HT474" s="13"/>
      <c r="HU474" s="13"/>
      <c r="HV474" s="13"/>
      <c r="HW474" s="13"/>
      <c r="HX474" s="13"/>
      <c r="HY474" s="13"/>
      <c r="HZ474" s="13"/>
      <c r="IA474" s="13"/>
      <c r="IB474" s="13"/>
      <c r="IC474" s="13"/>
      <c r="ID474" s="13"/>
      <c r="IE474" s="13"/>
      <c r="IF474" s="13"/>
      <c r="IG474" s="13"/>
      <c r="IH474" s="13"/>
      <c r="II474" s="13"/>
      <c r="IJ474" s="13"/>
      <c r="IK474" s="13"/>
      <c r="IL474" s="13"/>
      <c r="IM474" s="13"/>
      <c r="IN474" s="13"/>
      <c r="IO474" s="13"/>
      <c r="IP474" s="13"/>
      <c r="IQ474" s="13"/>
      <c r="IR474" s="13"/>
      <c r="IS474" s="13"/>
      <c r="IT474" s="13"/>
      <c r="IU474" s="13"/>
      <c r="IV474" s="13"/>
    </row>
    <row r="475" spans="1:256" customFormat="1" ht="12.75">
      <c r="A475" s="144" t="str">
        <f ca="1">VLOOKUP(B475,'Insumos e Serviços'!$A:$F,3,0)</f>
        <v>Insumo</v>
      </c>
      <c r="B475" s="145">
        <v>1332</v>
      </c>
      <c r="C475" s="145" t="str">
        <f ca="1">VLOOKUP(B475,'Insumos e Serviços'!$A:$F,2,0)</f>
        <v>SINAPI</v>
      </c>
      <c r="D475" s="148" t="str">
        <f ca="1">VLOOKUP(B475,'Insumos e Serviços'!$A:$F,4,0)</f>
        <v>CHAPA DE ACO GROSSA, ASTM A36, E = 3/8 " (9,53 MM) 74,69 KG/M2</v>
      </c>
      <c r="E475" s="145" t="str">
        <f ca="1">VLOOKUP(B475,'Insumos e Serviços'!$A:$F,5,0)</f>
        <v>kg</v>
      </c>
      <c r="F475" s="146">
        <v>0.89600000000000002</v>
      </c>
      <c r="G475" s="147">
        <f ca="1">VLOOKUP(B475,'Insumos e Serviços'!$A:$F,6,0)</f>
        <v>12.38</v>
      </c>
      <c r="H475" s="147">
        <f>TRUNC(F475*G475,2)</f>
        <v>11.09</v>
      </c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F475" s="13"/>
      <c r="AG475" s="13"/>
      <c r="AH475" s="13"/>
      <c r="AI475" s="13"/>
      <c r="AJ475" s="13"/>
      <c r="AK475" s="13"/>
      <c r="AL475" s="13"/>
      <c r="AM475" s="13"/>
      <c r="AN475" s="13"/>
      <c r="AO475" s="13"/>
      <c r="AP475" s="13"/>
      <c r="AQ475" s="13"/>
      <c r="AR475" s="13"/>
      <c r="AS475" s="13"/>
      <c r="AT475" s="13"/>
      <c r="AU475" s="13"/>
      <c r="AV475" s="13"/>
      <c r="AW475" s="13"/>
      <c r="AX475" s="13"/>
      <c r="AY475" s="13"/>
      <c r="AZ475" s="13"/>
      <c r="BA475" s="13"/>
      <c r="BB475" s="13"/>
      <c r="BC475" s="13"/>
      <c r="BD475" s="13"/>
      <c r="BE475" s="13"/>
      <c r="BF475" s="13"/>
      <c r="BG475" s="13"/>
      <c r="BH475" s="13"/>
      <c r="BI475" s="13"/>
      <c r="BJ475" s="13"/>
      <c r="BK475" s="13"/>
      <c r="BL475" s="13"/>
      <c r="BM475" s="13"/>
      <c r="BN475" s="13"/>
      <c r="BO475" s="13"/>
      <c r="BP475" s="13"/>
      <c r="BQ475" s="13"/>
      <c r="BR475" s="13"/>
      <c r="BS475" s="13"/>
      <c r="BT475" s="13"/>
      <c r="BU475" s="13"/>
      <c r="BV475" s="13"/>
      <c r="BW475" s="13"/>
      <c r="BX475" s="13"/>
      <c r="BY475" s="13"/>
      <c r="BZ475" s="13"/>
      <c r="CA475" s="13"/>
      <c r="CB475" s="13"/>
      <c r="CC475" s="13"/>
      <c r="CD475" s="13"/>
      <c r="CE475" s="13"/>
      <c r="CF475" s="13"/>
      <c r="CG475" s="13"/>
      <c r="CH475" s="13"/>
      <c r="CI475" s="13"/>
      <c r="CJ475" s="13"/>
      <c r="CK475" s="13"/>
      <c r="CL475" s="13"/>
      <c r="CM475" s="13"/>
      <c r="CN475" s="13"/>
      <c r="CO475" s="13"/>
      <c r="CP475" s="13"/>
      <c r="CQ475" s="13"/>
      <c r="CR475" s="13"/>
      <c r="CS475" s="13"/>
      <c r="CT475" s="13"/>
      <c r="CU475" s="13"/>
      <c r="CV475" s="13"/>
      <c r="CW475" s="13"/>
      <c r="CX475" s="13"/>
      <c r="CY475" s="13"/>
      <c r="CZ475" s="13"/>
      <c r="DA475" s="13"/>
      <c r="DB475" s="13"/>
      <c r="DC475" s="13"/>
      <c r="DD475" s="13"/>
      <c r="DE475" s="13"/>
      <c r="DF475" s="13"/>
      <c r="DG475" s="13"/>
      <c r="DH475" s="13"/>
      <c r="DI475" s="13"/>
      <c r="DJ475" s="13"/>
      <c r="DK475" s="13"/>
      <c r="DL475" s="13"/>
      <c r="DM475" s="13"/>
      <c r="DN475" s="13"/>
      <c r="DO475" s="13"/>
      <c r="DP475" s="13"/>
      <c r="DQ475" s="13"/>
      <c r="DR475" s="13"/>
      <c r="DS475" s="13"/>
      <c r="DT475" s="13"/>
      <c r="DU475" s="13"/>
      <c r="DV475" s="13"/>
      <c r="DW475" s="13"/>
      <c r="DX475" s="13"/>
      <c r="DY475" s="13"/>
      <c r="DZ475" s="13"/>
      <c r="EA475" s="13"/>
      <c r="EB475" s="13"/>
      <c r="EC475" s="13"/>
      <c r="ED475" s="13"/>
      <c r="EE475" s="13"/>
      <c r="EF475" s="13"/>
      <c r="EG475" s="13"/>
      <c r="EH475" s="13"/>
      <c r="EI475" s="13"/>
      <c r="EJ475" s="13"/>
      <c r="EK475" s="13"/>
      <c r="EL475" s="13"/>
      <c r="EM475" s="13"/>
      <c r="EN475" s="13"/>
      <c r="EO475" s="13"/>
      <c r="EP475" s="13"/>
      <c r="EQ475" s="13"/>
      <c r="ER475" s="13"/>
      <c r="ES475" s="13"/>
      <c r="ET475" s="13"/>
      <c r="EU475" s="13"/>
      <c r="EV475" s="13"/>
      <c r="EW475" s="13"/>
      <c r="EX475" s="13"/>
      <c r="EY475" s="13"/>
      <c r="EZ475" s="13"/>
      <c r="FA475" s="13"/>
      <c r="FB475" s="13"/>
      <c r="FC475" s="13"/>
      <c r="FD475" s="13"/>
      <c r="FE475" s="13"/>
      <c r="FF475" s="13"/>
      <c r="FG475" s="13"/>
      <c r="FH475" s="13"/>
      <c r="FI475" s="13"/>
      <c r="FJ475" s="13"/>
      <c r="FK475" s="13"/>
      <c r="FL475" s="13"/>
      <c r="FM475" s="13"/>
      <c r="FN475" s="13"/>
      <c r="FO475" s="13"/>
      <c r="FP475" s="13"/>
      <c r="FQ475" s="13"/>
      <c r="FR475" s="13"/>
      <c r="FS475" s="13"/>
      <c r="FT475" s="13"/>
      <c r="FU475" s="13"/>
      <c r="FV475" s="13"/>
      <c r="FW475" s="13"/>
      <c r="FX475" s="13"/>
      <c r="FY475" s="13"/>
      <c r="FZ475" s="13"/>
      <c r="GA475" s="13"/>
      <c r="GB475" s="13"/>
      <c r="GC475" s="13"/>
      <c r="GD475" s="13"/>
      <c r="GE475" s="13"/>
      <c r="GF475" s="13"/>
      <c r="GG475" s="13"/>
      <c r="GH475" s="13"/>
      <c r="GI475" s="13"/>
      <c r="GJ475" s="13"/>
      <c r="GK475" s="13"/>
      <c r="GL475" s="13"/>
      <c r="GM475" s="13"/>
      <c r="GN475" s="13"/>
      <c r="GO475" s="13"/>
      <c r="GP475" s="13"/>
      <c r="GQ475" s="13"/>
      <c r="GR475" s="13"/>
      <c r="GS475" s="13"/>
      <c r="GT475" s="13"/>
      <c r="GU475" s="13"/>
      <c r="GV475" s="13"/>
      <c r="GW475" s="13"/>
      <c r="GX475" s="13"/>
      <c r="GY475" s="13"/>
      <c r="GZ475" s="13"/>
      <c r="HA475" s="13"/>
      <c r="HB475" s="13"/>
      <c r="HC475" s="13"/>
      <c r="HD475" s="13"/>
      <c r="HE475" s="13"/>
      <c r="HF475" s="13"/>
      <c r="HG475" s="13"/>
      <c r="HH475" s="13"/>
      <c r="HI475" s="13"/>
      <c r="HJ475" s="13"/>
      <c r="HK475" s="13"/>
      <c r="HL475" s="13"/>
      <c r="HM475" s="13"/>
      <c r="HN475" s="13"/>
      <c r="HO475" s="13"/>
      <c r="HP475" s="13"/>
      <c r="HQ475" s="13"/>
      <c r="HR475" s="13"/>
      <c r="HS475" s="13"/>
      <c r="HT475" s="13"/>
      <c r="HU475" s="13"/>
      <c r="HV475" s="13"/>
      <c r="HW475" s="13"/>
      <c r="HX475" s="13"/>
      <c r="HY475" s="13"/>
      <c r="HZ475" s="13"/>
      <c r="IA475" s="13"/>
      <c r="IB475" s="13"/>
      <c r="IC475" s="13"/>
      <c r="ID475" s="13"/>
      <c r="IE475" s="13"/>
      <c r="IF475" s="13"/>
      <c r="IG475" s="13"/>
      <c r="IH475" s="13"/>
      <c r="II475" s="13"/>
      <c r="IJ475" s="13"/>
      <c r="IK475" s="13"/>
      <c r="IL475" s="13"/>
      <c r="IM475" s="13"/>
      <c r="IN475" s="13"/>
      <c r="IO475" s="13"/>
      <c r="IP475" s="13"/>
      <c r="IQ475" s="13"/>
      <c r="IR475" s="13"/>
      <c r="IS475" s="13"/>
      <c r="IT475" s="13"/>
      <c r="IU475" s="13"/>
      <c r="IV475" s="13"/>
    </row>
    <row r="476" spans="1:256" customFormat="1" ht="12.75">
      <c r="A476" s="144" t="str">
        <f ca="1">VLOOKUP(B476,'Insumos e Serviços'!$A:$F,3,0)</f>
        <v>Insumo</v>
      </c>
      <c r="B476" s="145" t="s">
        <v>1075</v>
      </c>
      <c r="C476" s="145" t="str">
        <f ca="1">VLOOKUP(B476,'Insumos e Serviços'!$A:$F,2,0)</f>
        <v>SINAPI</v>
      </c>
      <c r="D476" s="148" t="str">
        <f ca="1">VLOOKUP(B476,'Insumos e Serviços'!$A:$F,4,0)</f>
        <v>ELETRODO REVESTIDO AWS - E6013, DIAMETRO IGUAL A 2,50 MM</v>
      </c>
      <c r="E476" s="145" t="str">
        <f ca="1">VLOOKUP(B476,'Insumos e Serviços'!$A:$F,5,0)</f>
        <v>KG</v>
      </c>
      <c r="F476" s="146">
        <v>7.0999999999999994E-2</v>
      </c>
      <c r="G476" s="147">
        <f ca="1">VLOOKUP(B476,'Insumos e Serviços'!$A:$F,6,0)</f>
        <v>31.45</v>
      </c>
      <c r="H476" s="147">
        <f t="shared" ref="H476:H482" si="9">TRUNC(F476*G476,2)</f>
        <v>2.23</v>
      </c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F476" s="13"/>
      <c r="AG476" s="13"/>
      <c r="AH476" s="13"/>
      <c r="AI476" s="13"/>
      <c r="AJ476" s="13"/>
      <c r="AK476" s="13"/>
      <c r="AL476" s="13"/>
      <c r="AM476" s="13"/>
      <c r="AN476" s="13"/>
      <c r="AO476" s="13"/>
      <c r="AP476" s="13"/>
      <c r="AQ476" s="13"/>
      <c r="AR476" s="13"/>
      <c r="AS476" s="13"/>
      <c r="AT476" s="13"/>
      <c r="AU476" s="13"/>
      <c r="AV476" s="13"/>
      <c r="AW476" s="13"/>
      <c r="AX476" s="13"/>
      <c r="AY476" s="13"/>
      <c r="AZ476" s="13"/>
      <c r="BA476" s="13"/>
      <c r="BB476" s="13"/>
      <c r="BC476" s="13"/>
      <c r="BD476" s="13"/>
      <c r="BE476" s="13"/>
      <c r="BF476" s="13"/>
      <c r="BG476" s="13"/>
      <c r="BH476" s="13"/>
      <c r="BI476" s="13"/>
      <c r="BJ476" s="13"/>
      <c r="BK476" s="13"/>
      <c r="BL476" s="13"/>
      <c r="BM476" s="13"/>
      <c r="BN476" s="13"/>
      <c r="BO476" s="13"/>
      <c r="BP476" s="13"/>
      <c r="BQ476" s="13"/>
      <c r="BR476" s="13"/>
      <c r="BS476" s="13"/>
      <c r="BT476" s="13"/>
      <c r="BU476" s="13"/>
      <c r="BV476" s="13"/>
      <c r="BW476" s="13"/>
      <c r="BX476" s="13"/>
      <c r="BY476" s="13"/>
      <c r="BZ476" s="13"/>
      <c r="CA476" s="13"/>
      <c r="CB476" s="13"/>
      <c r="CC476" s="13"/>
      <c r="CD476" s="13"/>
      <c r="CE476" s="13"/>
      <c r="CF476" s="13"/>
      <c r="CG476" s="13"/>
      <c r="CH476" s="13"/>
      <c r="CI476" s="13"/>
      <c r="CJ476" s="13"/>
      <c r="CK476" s="13"/>
      <c r="CL476" s="13"/>
      <c r="CM476" s="13"/>
      <c r="CN476" s="13"/>
      <c r="CO476" s="13"/>
      <c r="CP476" s="13"/>
      <c r="CQ476" s="13"/>
      <c r="CR476" s="13"/>
      <c r="CS476" s="13"/>
      <c r="CT476" s="13"/>
      <c r="CU476" s="13"/>
      <c r="CV476" s="13"/>
      <c r="CW476" s="13"/>
      <c r="CX476" s="13"/>
      <c r="CY476" s="13"/>
      <c r="CZ476" s="13"/>
      <c r="DA476" s="13"/>
      <c r="DB476" s="13"/>
      <c r="DC476" s="13"/>
      <c r="DD476" s="13"/>
      <c r="DE476" s="13"/>
      <c r="DF476" s="13"/>
      <c r="DG476" s="13"/>
      <c r="DH476" s="13"/>
      <c r="DI476" s="13"/>
      <c r="DJ476" s="13"/>
      <c r="DK476" s="13"/>
      <c r="DL476" s="13"/>
      <c r="DM476" s="13"/>
      <c r="DN476" s="13"/>
      <c r="DO476" s="13"/>
      <c r="DP476" s="13"/>
      <c r="DQ476" s="13"/>
      <c r="DR476" s="13"/>
      <c r="DS476" s="13"/>
      <c r="DT476" s="13"/>
      <c r="DU476" s="13"/>
      <c r="DV476" s="13"/>
      <c r="DW476" s="13"/>
      <c r="DX476" s="13"/>
      <c r="DY476" s="13"/>
      <c r="DZ476" s="13"/>
      <c r="EA476" s="13"/>
      <c r="EB476" s="13"/>
      <c r="EC476" s="13"/>
      <c r="ED476" s="13"/>
      <c r="EE476" s="13"/>
      <c r="EF476" s="13"/>
      <c r="EG476" s="13"/>
      <c r="EH476" s="13"/>
      <c r="EI476" s="13"/>
      <c r="EJ476" s="13"/>
      <c r="EK476" s="13"/>
      <c r="EL476" s="13"/>
      <c r="EM476" s="13"/>
      <c r="EN476" s="13"/>
      <c r="EO476" s="13"/>
      <c r="EP476" s="13"/>
      <c r="EQ476" s="13"/>
      <c r="ER476" s="13"/>
      <c r="ES476" s="13"/>
      <c r="ET476" s="13"/>
      <c r="EU476" s="13"/>
      <c r="EV476" s="13"/>
      <c r="EW476" s="13"/>
      <c r="EX476" s="13"/>
      <c r="EY476" s="13"/>
      <c r="EZ476" s="13"/>
      <c r="FA476" s="13"/>
      <c r="FB476" s="13"/>
      <c r="FC476" s="13"/>
      <c r="FD476" s="13"/>
      <c r="FE476" s="13"/>
      <c r="FF476" s="13"/>
      <c r="FG476" s="13"/>
      <c r="FH476" s="13"/>
      <c r="FI476" s="13"/>
      <c r="FJ476" s="13"/>
      <c r="FK476" s="13"/>
      <c r="FL476" s="13"/>
      <c r="FM476" s="13"/>
      <c r="FN476" s="13"/>
      <c r="FO476" s="13"/>
      <c r="FP476" s="13"/>
      <c r="FQ476" s="13"/>
      <c r="FR476" s="13"/>
      <c r="FS476" s="13"/>
      <c r="FT476" s="13"/>
      <c r="FU476" s="13"/>
      <c r="FV476" s="13"/>
      <c r="FW476" s="13"/>
      <c r="FX476" s="13"/>
      <c r="FY476" s="13"/>
      <c r="FZ476" s="13"/>
      <c r="GA476" s="13"/>
      <c r="GB476" s="13"/>
      <c r="GC476" s="13"/>
      <c r="GD476" s="13"/>
      <c r="GE476" s="13"/>
      <c r="GF476" s="13"/>
      <c r="GG476" s="13"/>
      <c r="GH476" s="13"/>
      <c r="GI476" s="13"/>
      <c r="GJ476" s="13"/>
      <c r="GK476" s="13"/>
      <c r="GL476" s="13"/>
      <c r="GM476" s="13"/>
      <c r="GN476" s="13"/>
      <c r="GO476" s="13"/>
      <c r="GP476" s="13"/>
      <c r="GQ476" s="13"/>
      <c r="GR476" s="13"/>
      <c r="GS476" s="13"/>
      <c r="GT476" s="13"/>
      <c r="GU476" s="13"/>
      <c r="GV476" s="13"/>
      <c r="GW476" s="13"/>
      <c r="GX476" s="13"/>
      <c r="GY476" s="13"/>
      <c r="GZ476" s="13"/>
      <c r="HA476" s="13"/>
      <c r="HB476" s="13"/>
      <c r="HC476" s="13"/>
      <c r="HD476" s="13"/>
      <c r="HE476" s="13"/>
      <c r="HF476" s="13"/>
      <c r="HG476" s="13"/>
      <c r="HH476" s="13"/>
      <c r="HI476" s="13"/>
      <c r="HJ476" s="13"/>
      <c r="HK476" s="13"/>
      <c r="HL476" s="13"/>
      <c r="HM476" s="13"/>
      <c r="HN476" s="13"/>
      <c r="HO476" s="13"/>
      <c r="HP476" s="13"/>
      <c r="HQ476" s="13"/>
      <c r="HR476" s="13"/>
      <c r="HS476" s="13"/>
      <c r="HT476" s="13"/>
      <c r="HU476" s="13"/>
      <c r="HV476" s="13"/>
      <c r="HW476" s="13"/>
      <c r="HX476" s="13"/>
      <c r="HY476" s="13"/>
      <c r="HZ476" s="13"/>
      <c r="IA476" s="13"/>
      <c r="IB476" s="13"/>
      <c r="IC476" s="13"/>
      <c r="ID476" s="13"/>
      <c r="IE476" s="13"/>
      <c r="IF476" s="13"/>
      <c r="IG476" s="13"/>
      <c r="IH476" s="13"/>
      <c r="II476" s="13"/>
      <c r="IJ476" s="13"/>
      <c r="IK476" s="13"/>
      <c r="IL476" s="13"/>
      <c r="IM476" s="13"/>
      <c r="IN476" s="13"/>
      <c r="IO476" s="13"/>
      <c r="IP476" s="13"/>
      <c r="IQ476" s="13"/>
      <c r="IR476" s="13"/>
      <c r="IS476" s="13"/>
      <c r="IT476" s="13"/>
      <c r="IU476" s="13"/>
      <c r="IV476" s="13"/>
    </row>
    <row r="477" spans="1:256" customFormat="1" ht="22.5">
      <c r="A477" s="144" t="str">
        <f ca="1">VLOOKUP(B477,'Insumos e Serviços'!$A:$F,3,0)</f>
        <v>Insumo</v>
      </c>
      <c r="B477" s="145">
        <v>11964</v>
      </c>
      <c r="C477" s="145" t="str">
        <f ca="1">VLOOKUP(B477,'Insumos e Serviços'!$A:$F,2,0)</f>
        <v>SINAPI</v>
      </c>
      <c r="D477" s="148" t="str">
        <f ca="1">VLOOKUP(B477,'Insumos e Serviços'!$A:$F,4,0)</f>
        <v>PARAFUSO DE ACO TIPO CHUMBADOR PARABOLT, DIAMETRO 3/8", COMPRIMENTO 75 MM</v>
      </c>
      <c r="E477" s="145" t="str">
        <f ca="1">VLOOKUP(B477,'Insumos e Serviços'!$A:$F,5,0)</f>
        <v>UN</v>
      </c>
      <c r="F477" s="146">
        <v>3.3330000000000002</v>
      </c>
      <c r="G477" s="147">
        <f ca="1">VLOOKUP(B477,'Insumos e Serviços'!$A:$F,6,0)</f>
        <v>2.72</v>
      </c>
      <c r="H477" s="147">
        <f t="shared" si="9"/>
        <v>9.06</v>
      </c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F477" s="13"/>
      <c r="AG477" s="13"/>
      <c r="AH477" s="13"/>
      <c r="AI477" s="13"/>
      <c r="AJ477" s="13"/>
      <c r="AK477" s="13"/>
      <c r="AL477" s="13"/>
      <c r="AM477" s="13"/>
      <c r="AN477" s="13"/>
      <c r="AO477" s="13"/>
      <c r="AP477" s="13"/>
      <c r="AQ477" s="13"/>
      <c r="AR477" s="13"/>
      <c r="AS477" s="13"/>
      <c r="AT477" s="13"/>
      <c r="AU477" s="13"/>
      <c r="AV477" s="13"/>
      <c r="AW477" s="13"/>
      <c r="AX477" s="13"/>
      <c r="AY477" s="13"/>
      <c r="AZ477" s="13"/>
      <c r="BA477" s="13"/>
      <c r="BB477" s="13"/>
      <c r="BC477" s="13"/>
      <c r="BD477" s="13"/>
      <c r="BE477" s="13"/>
      <c r="BF477" s="13"/>
      <c r="BG477" s="13"/>
      <c r="BH477" s="13"/>
      <c r="BI477" s="13"/>
      <c r="BJ477" s="13"/>
      <c r="BK477" s="13"/>
      <c r="BL477" s="13"/>
      <c r="BM477" s="13"/>
      <c r="BN477" s="13"/>
      <c r="BO477" s="13"/>
      <c r="BP477" s="13"/>
      <c r="BQ477" s="13"/>
      <c r="BR477" s="13"/>
      <c r="BS477" s="13"/>
      <c r="BT477" s="13"/>
      <c r="BU477" s="13"/>
      <c r="BV477" s="13"/>
      <c r="BW477" s="13"/>
      <c r="BX477" s="13"/>
      <c r="BY477" s="13"/>
      <c r="BZ477" s="13"/>
      <c r="CA477" s="13"/>
      <c r="CB477" s="13"/>
      <c r="CC477" s="13"/>
      <c r="CD477" s="13"/>
      <c r="CE477" s="13"/>
      <c r="CF477" s="13"/>
      <c r="CG477" s="13"/>
      <c r="CH477" s="13"/>
      <c r="CI477" s="13"/>
      <c r="CJ477" s="13"/>
      <c r="CK477" s="13"/>
      <c r="CL477" s="13"/>
      <c r="CM477" s="13"/>
      <c r="CN477" s="13"/>
      <c r="CO477" s="13"/>
      <c r="CP477" s="13"/>
      <c r="CQ477" s="13"/>
      <c r="CR477" s="13"/>
      <c r="CS477" s="13"/>
      <c r="CT477" s="13"/>
      <c r="CU477" s="13"/>
      <c r="CV477" s="13"/>
      <c r="CW477" s="13"/>
      <c r="CX477" s="13"/>
      <c r="CY477" s="13"/>
      <c r="CZ477" s="13"/>
      <c r="DA477" s="13"/>
      <c r="DB477" s="13"/>
      <c r="DC477" s="13"/>
      <c r="DD477" s="13"/>
      <c r="DE477" s="13"/>
      <c r="DF477" s="13"/>
      <c r="DG477" s="13"/>
      <c r="DH477" s="13"/>
      <c r="DI477" s="13"/>
      <c r="DJ477" s="13"/>
      <c r="DK477" s="13"/>
      <c r="DL477" s="13"/>
      <c r="DM477" s="13"/>
      <c r="DN477" s="13"/>
      <c r="DO477" s="13"/>
      <c r="DP477" s="13"/>
      <c r="DQ477" s="13"/>
      <c r="DR477" s="13"/>
      <c r="DS477" s="13"/>
      <c r="DT477" s="13"/>
      <c r="DU477" s="13"/>
      <c r="DV477" s="13"/>
      <c r="DW477" s="13"/>
      <c r="DX477" s="13"/>
      <c r="DY477" s="13"/>
      <c r="DZ477" s="13"/>
      <c r="EA477" s="13"/>
      <c r="EB477" s="13"/>
      <c r="EC477" s="13"/>
      <c r="ED477" s="13"/>
      <c r="EE477" s="13"/>
      <c r="EF477" s="13"/>
      <c r="EG477" s="13"/>
      <c r="EH477" s="13"/>
      <c r="EI477" s="13"/>
      <c r="EJ477" s="13"/>
      <c r="EK477" s="13"/>
      <c r="EL477" s="13"/>
      <c r="EM477" s="13"/>
      <c r="EN477" s="13"/>
      <c r="EO477" s="13"/>
      <c r="EP477" s="13"/>
      <c r="EQ477" s="13"/>
      <c r="ER477" s="13"/>
      <c r="ES477" s="13"/>
      <c r="ET477" s="13"/>
      <c r="EU477" s="13"/>
      <c r="EV477" s="13"/>
      <c r="EW477" s="13"/>
      <c r="EX477" s="13"/>
      <c r="EY477" s="13"/>
      <c r="EZ477" s="13"/>
      <c r="FA477" s="13"/>
      <c r="FB477" s="13"/>
      <c r="FC477" s="13"/>
      <c r="FD477" s="13"/>
      <c r="FE477" s="13"/>
      <c r="FF477" s="13"/>
      <c r="FG477" s="13"/>
      <c r="FH477" s="13"/>
      <c r="FI477" s="13"/>
      <c r="FJ477" s="13"/>
      <c r="FK477" s="13"/>
      <c r="FL477" s="13"/>
      <c r="FM477" s="13"/>
      <c r="FN477" s="13"/>
      <c r="FO477" s="13"/>
      <c r="FP477" s="13"/>
      <c r="FQ477" s="13"/>
      <c r="FR477" s="13"/>
      <c r="FS477" s="13"/>
      <c r="FT477" s="13"/>
      <c r="FU477" s="13"/>
      <c r="FV477" s="13"/>
      <c r="FW477" s="13"/>
      <c r="FX477" s="13"/>
      <c r="FY477" s="13"/>
      <c r="FZ477" s="13"/>
      <c r="GA477" s="13"/>
      <c r="GB477" s="13"/>
      <c r="GC477" s="13"/>
      <c r="GD477" s="13"/>
      <c r="GE477" s="13"/>
      <c r="GF477" s="13"/>
      <c r="GG477" s="13"/>
      <c r="GH477" s="13"/>
      <c r="GI477" s="13"/>
      <c r="GJ477" s="13"/>
      <c r="GK477" s="13"/>
      <c r="GL477" s="13"/>
      <c r="GM477" s="13"/>
      <c r="GN477" s="13"/>
      <c r="GO477" s="13"/>
      <c r="GP477" s="13"/>
      <c r="GQ477" s="13"/>
      <c r="GR477" s="13"/>
      <c r="GS477" s="13"/>
      <c r="GT477" s="13"/>
      <c r="GU477" s="13"/>
      <c r="GV477" s="13"/>
      <c r="GW477" s="13"/>
      <c r="GX477" s="13"/>
      <c r="GY477" s="13"/>
      <c r="GZ477" s="13"/>
      <c r="HA477" s="13"/>
      <c r="HB477" s="13"/>
      <c r="HC477" s="13"/>
      <c r="HD477" s="13"/>
      <c r="HE477" s="13"/>
      <c r="HF477" s="13"/>
      <c r="HG477" s="13"/>
      <c r="HH477" s="13"/>
      <c r="HI477" s="13"/>
      <c r="HJ477" s="13"/>
      <c r="HK477" s="13"/>
      <c r="HL477" s="13"/>
      <c r="HM477" s="13"/>
      <c r="HN477" s="13"/>
      <c r="HO477" s="13"/>
      <c r="HP477" s="13"/>
      <c r="HQ477" s="13"/>
      <c r="HR477" s="13"/>
      <c r="HS477" s="13"/>
      <c r="HT477" s="13"/>
      <c r="HU477" s="13"/>
      <c r="HV477" s="13"/>
      <c r="HW477" s="13"/>
      <c r="HX477" s="13"/>
      <c r="HY477" s="13"/>
      <c r="HZ477" s="13"/>
      <c r="IA477" s="13"/>
      <c r="IB477" s="13"/>
      <c r="IC477" s="13"/>
      <c r="ID477" s="13"/>
      <c r="IE477" s="13"/>
      <c r="IF477" s="13"/>
      <c r="IG477" s="13"/>
      <c r="IH477" s="13"/>
      <c r="II477" s="13"/>
      <c r="IJ477" s="13"/>
      <c r="IK477" s="13"/>
      <c r="IL477" s="13"/>
      <c r="IM477" s="13"/>
      <c r="IN477" s="13"/>
      <c r="IO477" s="13"/>
      <c r="IP477" s="13"/>
      <c r="IQ477" s="13"/>
      <c r="IR477" s="13"/>
      <c r="IS477" s="13"/>
      <c r="IT477" s="13"/>
      <c r="IU477" s="13"/>
      <c r="IV477" s="13"/>
    </row>
    <row r="478" spans="1:256" customFormat="1" ht="22.5">
      <c r="A478" s="144" t="str">
        <f ca="1">VLOOKUP(B478,'Insumos e Serviços'!$A:$F,3,0)</f>
        <v>Insumo</v>
      </c>
      <c r="B478" s="145">
        <v>21009</v>
      </c>
      <c r="C478" s="145" t="str">
        <f ca="1">VLOOKUP(B478,'Insumos e Serviços'!$A:$F,2,0)</f>
        <v>SINAPI</v>
      </c>
      <c r="D478" s="148" t="str">
        <f ca="1">VLOOKUP(B478,'Insumos e Serviços'!$A:$F,4,0)</f>
        <v>TUBO ACO GALVANIZADO COM COSTURA, CLASSE LEVE, DN 20 MM ( 3/4"), E = 2,25 MM, *1,3* KG/M (NBR 5580)</v>
      </c>
      <c r="E478" s="145" t="str">
        <f ca="1">VLOOKUP(B478,'Insumos e Serviços'!$A:$F,5,0)</f>
        <v>M</v>
      </c>
      <c r="F478" s="146">
        <v>6.25</v>
      </c>
      <c r="G478" s="147">
        <f ca="1">VLOOKUP(B478,'Insumos e Serviços'!$A:$F,6,0)</f>
        <v>29.21</v>
      </c>
      <c r="H478" s="147">
        <f t="shared" si="9"/>
        <v>182.56</v>
      </c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F478" s="13"/>
      <c r="AG478" s="13"/>
      <c r="AH478" s="13"/>
      <c r="AI478" s="13"/>
      <c r="AJ478" s="13"/>
      <c r="AK478" s="13"/>
      <c r="AL478" s="13"/>
      <c r="AM478" s="13"/>
      <c r="AN478" s="13"/>
      <c r="AO478" s="13"/>
      <c r="AP478" s="13"/>
      <c r="AQ478" s="13"/>
      <c r="AR478" s="13"/>
      <c r="AS478" s="13"/>
      <c r="AT478" s="13"/>
      <c r="AU478" s="13"/>
      <c r="AV478" s="13"/>
      <c r="AW478" s="13"/>
      <c r="AX478" s="13"/>
      <c r="AY478" s="13"/>
      <c r="AZ478" s="13"/>
      <c r="BA478" s="13"/>
      <c r="BB478" s="13"/>
      <c r="BC478" s="13"/>
      <c r="BD478" s="13"/>
      <c r="BE478" s="13"/>
      <c r="BF478" s="13"/>
      <c r="BG478" s="13"/>
      <c r="BH478" s="13"/>
      <c r="BI478" s="13"/>
      <c r="BJ478" s="13"/>
      <c r="BK478" s="13"/>
      <c r="BL478" s="13"/>
      <c r="BM478" s="13"/>
      <c r="BN478" s="13"/>
      <c r="BO478" s="13"/>
      <c r="BP478" s="13"/>
      <c r="BQ478" s="13"/>
      <c r="BR478" s="13"/>
      <c r="BS478" s="13"/>
      <c r="BT478" s="13"/>
      <c r="BU478" s="13"/>
      <c r="BV478" s="13"/>
      <c r="BW478" s="13"/>
      <c r="BX478" s="13"/>
      <c r="BY478" s="13"/>
      <c r="BZ478" s="13"/>
      <c r="CA478" s="13"/>
      <c r="CB478" s="13"/>
      <c r="CC478" s="13"/>
      <c r="CD478" s="13"/>
      <c r="CE478" s="13"/>
      <c r="CF478" s="13"/>
      <c r="CG478" s="13"/>
      <c r="CH478" s="13"/>
      <c r="CI478" s="13"/>
      <c r="CJ478" s="13"/>
      <c r="CK478" s="13"/>
      <c r="CL478" s="13"/>
      <c r="CM478" s="13"/>
      <c r="CN478" s="13"/>
      <c r="CO478" s="13"/>
      <c r="CP478" s="13"/>
      <c r="CQ478" s="13"/>
      <c r="CR478" s="13"/>
      <c r="CS478" s="13"/>
      <c r="CT478" s="13"/>
      <c r="CU478" s="13"/>
      <c r="CV478" s="13"/>
      <c r="CW478" s="13"/>
      <c r="CX478" s="13"/>
      <c r="CY478" s="13"/>
      <c r="CZ478" s="13"/>
      <c r="DA478" s="13"/>
      <c r="DB478" s="13"/>
      <c r="DC478" s="13"/>
      <c r="DD478" s="13"/>
      <c r="DE478" s="13"/>
      <c r="DF478" s="13"/>
      <c r="DG478" s="13"/>
      <c r="DH478" s="13"/>
      <c r="DI478" s="13"/>
      <c r="DJ478" s="13"/>
      <c r="DK478" s="13"/>
      <c r="DL478" s="13"/>
      <c r="DM478" s="13"/>
      <c r="DN478" s="13"/>
      <c r="DO478" s="13"/>
      <c r="DP478" s="13"/>
      <c r="DQ478" s="13"/>
      <c r="DR478" s="13"/>
      <c r="DS478" s="13"/>
      <c r="DT478" s="13"/>
      <c r="DU478" s="13"/>
      <c r="DV478" s="13"/>
      <c r="DW478" s="13"/>
      <c r="DX478" s="13"/>
      <c r="DY478" s="13"/>
      <c r="DZ478" s="13"/>
      <c r="EA478" s="13"/>
      <c r="EB478" s="13"/>
      <c r="EC478" s="13"/>
      <c r="ED478" s="13"/>
      <c r="EE478" s="13"/>
      <c r="EF478" s="13"/>
      <c r="EG478" s="13"/>
      <c r="EH478" s="13"/>
      <c r="EI478" s="13"/>
      <c r="EJ478" s="13"/>
      <c r="EK478" s="13"/>
      <c r="EL478" s="13"/>
      <c r="EM478" s="13"/>
      <c r="EN478" s="13"/>
      <c r="EO478" s="13"/>
      <c r="EP478" s="13"/>
      <c r="EQ478" s="13"/>
      <c r="ER478" s="13"/>
      <c r="ES478" s="13"/>
      <c r="ET478" s="13"/>
      <c r="EU478" s="13"/>
      <c r="EV478" s="13"/>
      <c r="EW478" s="13"/>
      <c r="EX478" s="13"/>
      <c r="EY478" s="13"/>
      <c r="EZ478" s="13"/>
      <c r="FA478" s="13"/>
      <c r="FB478" s="13"/>
      <c r="FC478" s="13"/>
      <c r="FD478" s="13"/>
      <c r="FE478" s="13"/>
      <c r="FF478" s="13"/>
      <c r="FG478" s="13"/>
      <c r="FH478" s="13"/>
      <c r="FI478" s="13"/>
      <c r="FJ478" s="13"/>
      <c r="FK478" s="13"/>
      <c r="FL478" s="13"/>
      <c r="FM478" s="13"/>
      <c r="FN478" s="13"/>
      <c r="FO478" s="13"/>
      <c r="FP478" s="13"/>
      <c r="FQ478" s="13"/>
      <c r="FR478" s="13"/>
      <c r="FS478" s="13"/>
      <c r="FT478" s="13"/>
      <c r="FU478" s="13"/>
      <c r="FV478" s="13"/>
      <c r="FW478" s="13"/>
      <c r="FX478" s="13"/>
      <c r="FY478" s="13"/>
      <c r="FZ478" s="13"/>
      <c r="GA478" s="13"/>
      <c r="GB478" s="13"/>
      <c r="GC478" s="13"/>
      <c r="GD478" s="13"/>
      <c r="GE478" s="13"/>
      <c r="GF478" s="13"/>
      <c r="GG478" s="13"/>
      <c r="GH478" s="13"/>
      <c r="GI478" s="13"/>
      <c r="GJ478" s="13"/>
      <c r="GK478" s="13"/>
      <c r="GL478" s="13"/>
      <c r="GM478" s="13"/>
      <c r="GN478" s="13"/>
      <c r="GO478" s="13"/>
      <c r="GP478" s="13"/>
      <c r="GQ478" s="13"/>
      <c r="GR478" s="13"/>
      <c r="GS478" s="13"/>
      <c r="GT478" s="13"/>
      <c r="GU478" s="13"/>
      <c r="GV478" s="13"/>
      <c r="GW478" s="13"/>
      <c r="GX478" s="13"/>
      <c r="GY478" s="13"/>
      <c r="GZ478" s="13"/>
      <c r="HA478" s="13"/>
      <c r="HB478" s="13"/>
      <c r="HC478" s="13"/>
      <c r="HD478" s="13"/>
      <c r="HE478" s="13"/>
      <c r="HF478" s="13"/>
      <c r="HG478" s="13"/>
      <c r="HH478" s="13"/>
      <c r="HI478" s="13"/>
      <c r="HJ478" s="13"/>
      <c r="HK478" s="13"/>
      <c r="HL478" s="13"/>
      <c r="HM478" s="13"/>
      <c r="HN478" s="13"/>
      <c r="HO478" s="13"/>
      <c r="HP478" s="13"/>
      <c r="HQ478" s="13"/>
      <c r="HR478" s="13"/>
      <c r="HS478" s="13"/>
      <c r="HT478" s="13"/>
      <c r="HU478" s="13"/>
      <c r="HV478" s="13"/>
      <c r="HW478" s="13"/>
      <c r="HX478" s="13"/>
      <c r="HY478" s="13"/>
      <c r="HZ478" s="13"/>
      <c r="IA478" s="13"/>
      <c r="IB478" s="13"/>
      <c r="IC478" s="13"/>
      <c r="ID478" s="13"/>
      <c r="IE478" s="13"/>
      <c r="IF478" s="13"/>
      <c r="IG478" s="13"/>
      <c r="IH478" s="13"/>
      <c r="II478" s="13"/>
      <c r="IJ478" s="13"/>
      <c r="IK478" s="13"/>
      <c r="IL478" s="13"/>
      <c r="IM478" s="13"/>
      <c r="IN478" s="13"/>
      <c r="IO478" s="13"/>
      <c r="IP478" s="13"/>
      <c r="IQ478" s="13"/>
      <c r="IR478" s="13"/>
      <c r="IS478" s="13"/>
      <c r="IT478" s="13"/>
      <c r="IU478" s="13"/>
      <c r="IV478" s="13"/>
    </row>
    <row r="479" spans="1:256" customFormat="1" ht="22.5">
      <c r="A479" s="144" t="str">
        <f ca="1">VLOOKUP(B479,'Insumos e Serviços'!$A:$F,3,0)</f>
        <v>Insumo</v>
      </c>
      <c r="B479" s="145" t="s">
        <v>1074</v>
      </c>
      <c r="C479" s="145" t="str">
        <f ca="1">VLOOKUP(B479,'Insumos e Serviços'!$A:$F,2,0)</f>
        <v>SINAPI</v>
      </c>
      <c r="D479" s="148" t="str">
        <f ca="1">VLOOKUP(B479,'Insumos e Serviços'!$A:$F,4,0)</f>
        <v>TUBO ACO GALVANIZADO COM COSTURA, CLASSE LEVE, DN 40 MM ( 1 1/2"),  E = 3,00 MM,  *3,48* KG/M (NBR 5580)</v>
      </c>
      <c r="E479" s="145" t="str">
        <f ca="1">VLOOKUP(B479,'Insumos e Serviços'!$A:$F,5,0)</f>
        <v>M</v>
      </c>
      <c r="F479" s="146">
        <v>3.9780000000000002</v>
      </c>
      <c r="G479" s="147">
        <f ca="1">VLOOKUP(B479,'Insumos e Serviços'!$A:$F,6,0)</f>
        <v>63.17</v>
      </c>
      <c r="H479" s="147">
        <f t="shared" si="9"/>
        <v>251.29</v>
      </c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F479" s="13"/>
      <c r="AG479" s="13"/>
      <c r="AH479" s="13"/>
      <c r="AI479" s="13"/>
      <c r="AJ479" s="13"/>
      <c r="AK479" s="13"/>
      <c r="AL479" s="13"/>
      <c r="AM479" s="13"/>
      <c r="AN479" s="13"/>
      <c r="AO479" s="13"/>
      <c r="AP479" s="13"/>
      <c r="AQ479" s="13"/>
      <c r="AR479" s="13"/>
      <c r="AS479" s="13"/>
      <c r="AT479" s="13"/>
      <c r="AU479" s="13"/>
      <c r="AV479" s="13"/>
      <c r="AW479" s="13"/>
      <c r="AX479" s="13"/>
      <c r="AY479" s="13"/>
      <c r="AZ479" s="13"/>
      <c r="BA479" s="13"/>
      <c r="BB479" s="13"/>
      <c r="BC479" s="13"/>
      <c r="BD479" s="13"/>
      <c r="BE479" s="13"/>
      <c r="BF479" s="13"/>
      <c r="BG479" s="13"/>
      <c r="BH479" s="13"/>
      <c r="BI479" s="13"/>
      <c r="BJ479" s="13"/>
      <c r="BK479" s="13"/>
      <c r="BL479" s="13"/>
      <c r="BM479" s="13"/>
      <c r="BN479" s="13"/>
      <c r="BO479" s="13"/>
      <c r="BP479" s="13"/>
      <c r="BQ479" s="13"/>
      <c r="BR479" s="13"/>
      <c r="BS479" s="13"/>
      <c r="BT479" s="13"/>
      <c r="BU479" s="13"/>
      <c r="BV479" s="13"/>
      <c r="BW479" s="13"/>
      <c r="BX479" s="13"/>
      <c r="BY479" s="13"/>
      <c r="BZ479" s="13"/>
      <c r="CA479" s="13"/>
      <c r="CB479" s="13"/>
      <c r="CC479" s="13"/>
      <c r="CD479" s="13"/>
      <c r="CE479" s="13"/>
      <c r="CF479" s="13"/>
      <c r="CG479" s="13"/>
      <c r="CH479" s="13"/>
      <c r="CI479" s="13"/>
      <c r="CJ479" s="13"/>
      <c r="CK479" s="13"/>
      <c r="CL479" s="13"/>
      <c r="CM479" s="13"/>
      <c r="CN479" s="13"/>
      <c r="CO479" s="13"/>
      <c r="CP479" s="13"/>
      <c r="CQ479" s="13"/>
      <c r="CR479" s="13"/>
      <c r="CS479" s="13"/>
      <c r="CT479" s="13"/>
      <c r="CU479" s="13"/>
      <c r="CV479" s="13"/>
      <c r="CW479" s="13"/>
      <c r="CX479" s="13"/>
      <c r="CY479" s="13"/>
      <c r="CZ479" s="13"/>
      <c r="DA479" s="13"/>
      <c r="DB479" s="13"/>
      <c r="DC479" s="13"/>
      <c r="DD479" s="13"/>
      <c r="DE479" s="13"/>
      <c r="DF479" s="13"/>
      <c r="DG479" s="13"/>
      <c r="DH479" s="13"/>
      <c r="DI479" s="13"/>
      <c r="DJ479" s="13"/>
      <c r="DK479" s="13"/>
      <c r="DL479" s="13"/>
      <c r="DM479" s="13"/>
      <c r="DN479" s="13"/>
      <c r="DO479" s="13"/>
      <c r="DP479" s="13"/>
      <c r="DQ479" s="13"/>
      <c r="DR479" s="13"/>
      <c r="DS479" s="13"/>
      <c r="DT479" s="13"/>
      <c r="DU479" s="13"/>
      <c r="DV479" s="13"/>
      <c r="DW479" s="13"/>
      <c r="DX479" s="13"/>
      <c r="DY479" s="13"/>
      <c r="DZ479" s="13"/>
      <c r="EA479" s="13"/>
      <c r="EB479" s="13"/>
      <c r="EC479" s="13"/>
      <c r="ED479" s="13"/>
      <c r="EE479" s="13"/>
      <c r="EF479" s="13"/>
      <c r="EG479" s="13"/>
      <c r="EH479" s="13"/>
      <c r="EI479" s="13"/>
      <c r="EJ479" s="13"/>
      <c r="EK479" s="13"/>
      <c r="EL479" s="13"/>
      <c r="EM479" s="13"/>
      <c r="EN479" s="13"/>
      <c r="EO479" s="13"/>
      <c r="EP479" s="13"/>
      <c r="EQ479" s="13"/>
      <c r="ER479" s="13"/>
      <c r="ES479" s="13"/>
      <c r="ET479" s="13"/>
      <c r="EU479" s="13"/>
      <c r="EV479" s="13"/>
      <c r="EW479" s="13"/>
      <c r="EX479" s="13"/>
      <c r="EY479" s="13"/>
      <c r="EZ479" s="13"/>
      <c r="FA479" s="13"/>
      <c r="FB479" s="13"/>
      <c r="FC479" s="13"/>
      <c r="FD479" s="13"/>
      <c r="FE479" s="13"/>
      <c r="FF479" s="13"/>
      <c r="FG479" s="13"/>
      <c r="FH479" s="13"/>
      <c r="FI479" s="13"/>
      <c r="FJ479" s="13"/>
      <c r="FK479" s="13"/>
      <c r="FL479" s="13"/>
      <c r="FM479" s="13"/>
      <c r="FN479" s="13"/>
      <c r="FO479" s="13"/>
      <c r="FP479" s="13"/>
      <c r="FQ479" s="13"/>
      <c r="FR479" s="13"/>
      <c r="FS479" s="13"/>
      <c r="FT479" s="13"/>
      <c r="FU479" s="13"/>
      <c r="FV479" s="13"/>
      <c r="FW479" s="13"/>
      <c r="FX479" s="13"/>
      <c r="FY479" s="13"/>
      <c r="FZ479" s="13"/>
      <c r="GA479" s="13"/>
      <c r="GB479" s="13"/>
      <c r="GC479" s="13"/>
      <c r="GD479" s="13"/>
      <c r="GE479" s="13"/>
      <c r="GF479" s="13"/>
      <c r="GG479" s="13"/>
      <c r="GH479" s="13"/>
      <c r="GI479" s="13"/>
      <c r="GJ479" s="13"/>
      <c r="GK479" s="13"/>
      <c r="GL479" s="13"/>
      <c r="GM479" s="13"/>
      <c r="GN479" s="13"/>
      <c r="GO479" s="13"/>
      <c r="GP479" s="13"/>
      <c r="GQ479" s="13"/>
      <c r="GR479" s="13"/>
      <c r="GS479" s="13"/>
      <c r="GT479" s="13"/>
      <c r="GU479" s="13"/>
      <c r="GV479" s="13"/>
      <c r="GW479" s="13"/>
      <c r="GX479" s="13"/>
      <c r="GY479" s="13"/>
      <c r="GZ479" s="13"/>
      <c r="HA479" s="13"/>
      <c r="HB479" s="13"/>
      <c r="HC479" s="13"/>
      <c r="HD479" s="13"/>
      <c r="HE479" s="13"/>
      <c r="HF479" s="13"/>
      <c r="HG479" s="13"/>
      <c r="HH479" s="13"/>
      <c r="HI479" s="13"/>
      <c r="HJ479" s="13"/>
      <c r="HK479" s="13"/>
      <c r="HL479" s="13"/>
      <c r="HM479" s="13"/>
      <c r="HN479" s="13"/>
      <c r="HO479" s="13"/>
      <c r="HP479" s="13"/>
      <c r="HQ479" s="13"/>
      <c r="HR479" s="13"/>
      <c r="HS479" s="13"/>
      <c r="HT479" s="13"/>
      <c r="HU479" s="13"/>
      <c r="HV479" s="13"/>
      <c r="HW479" s="13"/>
      <c r="HX479" s="13"/>
      <c r="HY479" s="13"/>
      <c r="HZ479" s="13"/>
      <c r="IA479" s="13"/>
      <c r="IB479" s="13"/>
      <c r="IC479" s="13"/>
      <c r="ID479" s="13"/>
      <c r="IE479" s="13"/>
      <c r="IF479" s="13"/>
      <c r="IG479" s="13"/>
      <c r="IH479" s="13"/>
      <c r="II479" s="13"/>
      <c r="IJ479" s="13"/>
      <c r="IK479" s="13"/>
      <c r="IL479" s="13"/>
      <c r="IM479" s="13"/>
      <c r="IN479" s="13"/>
      <c r="IO479" s="13"/>
      <c r="IP479" s="13"/>
      <c r="IQ479" s="13"/>
      <c r="IR479" s="13"/>
      <c r="IS479" s="13"/>
      <c r="IT479" s="13"/>
      <c r="IU479" s="13"/>
      <c r="IV479" s="13"/>
    </row>
    <row r="480" spans="1:256" customFormat="1" ht="22.5">
      <c r="A480" s="144" t="str">
        <f ca="1">VLOOKUP(B480,'Insumos e Serviços'!$A:$F,3,0)</f>
        <v>Insumo</v>
      </c>
      <c r="B480" s="145">
        <v>21011</v>
      </c>
      <c r="C480" s="145" t="str">
        <f ca="1">VLOOKUP(B480,'Insumos e Serviços'!$A:$F,2,0)</f>
        <v>SINAPI</v>
      </c>
      <c r="D480" s="148" t="str">
        <f ca="1">VLOOKUP(B480,'Insumos e Serviços'!$A:$F,4,0)</f>
        <v xml:space="preserve"> TUBO ACO GALVANIZADO COM COSTURA, CLASSE LEVE, DN 32 MM ( 1 1/4"), E = 2,65 MM, *2,71* KG/M (NBR 5580)</v>
      </c>
      <c r="E480" s="145" t="str">
        <f ca="1">VLOOKUP(B480,'Insumos e Serviços'!$A:$F,5,0)</f>
        <v>M</v>
      </c>
      <c r="F480" s="146">
        <v>2.0579999999999998</v>
      </c>
      <c r="G480" s="147">
        <f ca="1">VLOOKUP(B480,'Insumos e Serviços'!$A:$F,6,0)</f>
        <v>57.16</v>
      </c>
      <c r="H480" s="147">
        <f t="shared" si="9"/>
        <v>117.63</v>
      </c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F480" s="13"/>
      <c r="AG480" s="13"/>
      <c r="AH480" s="13"/>
      <c r="AI480" s="13"/>
      <c r="AJ480" s="13"/>
      <c r="AK480" s="13"/>
      <c r="AL480" s="13"/>
      <c r="AM480" s="13"/>
      <c r="AN480" s="13"/>
      <c r="AO480" s="13"/>
      <c r="AP480" s="13"/>
      <c r="AQ480" s="13"/>
      <c r="AR480" s="13"/>
      <c r="AS480" s="13"/>
      <c r="AT480" s="13"/>
      <c r="AU480" s="13"/>
      <c r="AV480" s="13"/>
      <c r="AW480" s="13"/>
      <c r="AX480" s="13"/>
      <c r="AY480" s="13"/>
      <c r="AZ480" s="13"/>
      <c r="BA480" s="13"/>
      <c r="BB480" s="13"/>
      <c r="BC480" s="13"/>
      <c r="BD480" s="13"/>
      <c r="BE480" s="13"/>
      <c r="BF480" s="13"/>
      <c r="BG480" s="13"/>
      <c r="BH480" s="13"/>
      <c r="BI480" s="13"/>
      <c r="BJ480" s="13"/>
      <c r="BK480" s="13"/>
      <c r="BL480" s="13"/>
      <c r="BM480" s="13"/>
      <c r="BN480" s="13"/>
      <c r="BO480" s="13"/>
      <c r="BP480" s="13"/>
      <c r="BQ480" s="13"/>
      <c r="BR480" s="13"/>
      <c r="BS480" s="13"/>
      <c r="BT480" s="13"/>
      <c r="BU480" s="13"/>
      <c r="BV480" s="13"/>
      <c r="BW480" s="13"/>
      <c r="BX480" s="13"/>
      <c r="BY480" s="13"/>
      <c r="BZ480" s="13"/>
      <c r="CA480" s="13"/>
      <c r="CB480" s="13"/>
      <c r="CC480" s="13"/>
      <c r="CD480" s="13"/>
      <c r="CE480" s="13"/>
      <c r="CF480" s="13"/>
      <c r="CG480" s="13"/>
      <c r="CH480" s="13"/>
      <c r="CI480" s="13"/>
      <c r="CJ480" s="13"/>
      <c r="CK480" s="13"/>
      <c r="CL480" s="13"/>
      <c r="CM480" s="13"/>
      <c r="CN480" s="13"/>
      <c r="CO480" s="13"/>
      <c r="CP480" s="13"/>
      <c r="CQ480" s="13"/>
      <c r="CR480" s="13"/>
      <c r="CS480" s="13"/>
      <c r="CT480" s="13"/>
      <c r="CU480" s="13"/>
      <c r="CV480" s="13"/>
      <c r="CW480" s="13"/>
      <c r="CX480" s="13"/>
      <c r="CY480" s="13"/>
      <c r="CZ480" s="13"/>
      <c r="DA480" s="13"/>
      <c r="DB480" s="13"/>
      <c r="DC480" s="13"/>
      <c r="DD480" s="13"/>
      <c r="DE480" s="13"/>
      <c r="DF480" s="13"/>
      <c r="DG480" s="13"/>
      <c r="DH480" s="13"/>
      <c r="DI480" s="13"/>
      <c r="DJ480" s="13"/>
      <c r="DK480" s="13"/>
      <c r="DL480" s="13"/>
      <c r="DM480" s="13"/>
      <c r="DN480" s="13"/>
      <c r="DO480" s="13"/>
      <c r="DP480" s="13"/>
      <c r="DQ480" s="13"/>
      <c r="DR480" s="13"/>
      <c r="DS480" s="13"/>
      <c r="DT480" s="13"/>
      <c r="DU480" s="13"/>
      <c r="DV480" s="13"/>
      <c r="DW480" s="13"/>
      <c r="DX480" s="13"/>
      <c r="DY480" s="13"/>
      <c r="DZ480" s="13"/>
      <c r="EA480" s="13"/>
      <c r="EB480" s="13"/>
      <c r="EC480" s="13"/>
      <c r="ED480" s="13"/>
      <c r="EE480" s="13"/>
      <c r="EF480" s="13"/>
      <c r="EG480" s="13"/>
      <c r="EH480" s="13"/>
      <c r="EI480" s="13"/>
      <c r="EJ480" s="13"/>
      <c r="EK480" s="13"/>
      <c r="EL480" s="13"/>
      <c r="EM480" s="13"/>
      <c r="EN480" s="13"/>
      <c r="EO480" s="13"/>
      <c r="EP480" s="13"/>
      <c r="EQ480" s="13"/>
      <c r="ER480" s="13"/>
      <c r="ES480" s="13"/>
      <c r="ET480" s="13"/>
      <c r="EU480" s="13"/>
      <c r="EV480" s="13"/>
      <c r="EW480" s="13"/>
      <c r="EX480" s="13"/>
      <c r="EY480" s="13"/>
      <c r="EZ480" s="13"/>
      <c r="FA480" s="13"/>
      <c r="FB480" s="13"/>
      <c r="FC480" s="13"/>
      <c r="FD480" s="13"/>
      <c r="FE480" s="13"/>
      <c r="FF480" s="13"/>
      <c r="FG480" s="13"/>
      <c r="FH480" s="13"/>
      <c r="FI480" s="13"/>
      <c r="FJ480" s="13"/>
      <c r="FK480" s="13"/>
      <c r="FL480" s="13"/>
      <c r="FM480" s="13"/>
      <c r="FN480" s="13"/>
      <c r="FO480" s="13"/>
      <c r="FP480" s="13"/>
      <c r="FQ480" s="13"/>
      <c r="FR480" s="13"/>
      <c r="FS480" s="13"/>
      <c r="FT480" s="13"/>
      <c r="FU480" s="13"/>
      <c r="FV480" s="13"/>
      <c r="FW480" s="13"/>
      <c r="FX480" s="13"/>
      <c r="FY480" s="13"/>
      <c r="FZ480" s="13"/>
      <c r="GA480" s="13"/>
      <c r="GB480" s="13"/>
      <c r="GC480" s="13"/>
      <c r="GD480" s="13"/>
      <c r="GE480" s="13"/>
      <c r="GF480" s="13"/>
      <c r="GG480" s="13"/>
      <c r="GH480" s="13"/>
      <c r="GI480" s="13"/>
      <c r="GJ480" s="13"/>
      <c r="GK480" s="13"/>
      <c r="GL480" s="13"/>
      <c r="GM480" s="13"/>
      <c r="GN480" s="13"/>
      <c r="GO480" s="13"/>
      <c r="GP480" s="13"/>
      <c r="GQ480" s="13"/>
      <c r="GR480" s="13"/>
      <c r="GS480" s="13"/>
      <c r="GT480" s="13"/>
      <c r="GU480" s="13"/>
      <c r="GV480" s="13"/>
      <c r="GW480" s="13"/>
      <c r="GX480" s="13"/>
      <c r="GY480" s="13"/>
      <c r="GZ480" s="13"/>
      <c r="HA480" s="13"/>
      <c r="HB480" s="13"/>
      <c r="HC480" s="13"/>
      <c r="HD480" s="13"/>
      <c r="HE480" s="13"/>
      <c r="HF480" s="13"/>
      <c r="HG480" s="13"/>
      <c r="HH480" s="13"/>
      <c r="HI480" s="13"/>
      <c r="HJ480" s="13"/>
      <c r="HK480" s="13"/>
      <c r="HL480" s="13"/>
      <c r="HM480" s="13"/>
      <c r="HN480" s="13"/>
      <c r="HO480" s="13"/>
      <c r="HP480" s="13"/>
      <c r="HQ480" s="13"/>
      <c r="HR480" s="13"/>
      <c r="HS480" s="13"/>
      <c r="HT480" s="13"/>
      <c r="HU480" s="13"/>
      <c r="HV480" s="13"/>
      <c r="HW480" s="13"/>
      <c r="HX480" s="13"/>
      <c r="HY480" s="13"/>
      <c r="HZ480" s="13"/>
      <c r="IA480" s="13"/>
      <c r="IB480" s="13"/>
      <c r="IC480" s="13"/>
      <c r="ID480" s="13"/>
      <c r="IE480" s="13"/>
      <c r="IF480" s="13"/>
      <c r="IG480" s="13"/>
      <c r="IH480" s="13"/>
      <c r="II480" s="13"/>
      <c r="IJ480" s="13"/>
      <c r="IK480" s="13"/>
      <c r="IL480" s="13"/>
      <c r="IM480" s="13"/>
      <c r="IN480" s="13"/>
      <c r="IO480" s="13"/>
      <c r="IP480" s="13"/>
      <c r="IQ480" s="13"/>
      <c r="IR480" s="13"/>
      <c r="IS480" s="13"/>
      <c r="IT480" s="13"/>
      <c r="IU480" s="13"/>
      <c r="IV480" s="13"/>
    </row>
    <row r="481" spans="1:256" customFormat="1" ht="12.75">
      <c r="A481" s="144" t="str">
        <f ca="1">VLOOKUP(B481,'Insumos e Serviços'!$A:$F,3,0)</f>
        <v>Insumo</v>
      </c>
      <c r="B481" s="145">
        <v>11033</v>
      </c>
      <c r="C481" s="145" t="str">
        <f ca="1">VLOOKUP(B481,'Insumos e Serviços'!$A:$F,2,0)</f>
        <v>SINAPI</v>
      </c>
      <c r="D481" s="148" t="str">
        <f ca="1">VLOOKUP(B481,'Insumos e Serviços'!$A:$F,4,0)</f>
        <v>SUPORTE PARA CALHA DE 150 MM EM FERRO GALVANIZADO</v>
      </c>
      <c r="E481" s="145" t="str">
        <f ca="1">VLOOKUP(B481,'Insumos e Serviços'!$A:$F,5,0)</f>
        <v>UN</v>
      </c>
      <c r="F481" s="146">
        <v>2.1819999999999999</v>
      </c>
      <c r="G481" s="147">
        <f ca="1">VLOOKUP(B481,'Insumos e Serviços'!$A:$F,6,0)</f>
        <v>9.42</v>
      </c>
      <c r="H481" s="147">
        <f t="shared" si="9"/>
        <v>20.55</v>
      </c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F481" s="13"/>
      <c r="AG481" s="13"/>
      <c r="AH481" s="13"/>
      <c r="AI481" s="13"/>
      <c r="AJ481" s="13"/>
      <c r="AK481" s="13"/>
      <c r="AL481" s="13"/>
      <c r="AM481" s="13"/>
      <c r="AN481" s="13"/>
      <c r="AO481" s="13"/>
      <c r="AP481" s="13"/>
      <c r="AQ481" s="13"/>
      <c r="AR481" s="13"/>
      <c r="AS481" s="13"/>
      <c r="AT481" s="13"/>
      <c r="AU481" s="13"/>
      <c r="AV481" s="13"/>
      <c r="AW481" s="13"/>
      <c r="AX481" s="13"/>
      <c r="AY481" s="13"/>
      <c r="AZ481" s="13"/>
      <c r="BA481" s="13"/>
      <c r="BB481" s="13"/>
      <c r="BC481" s="13"/>
      <c r="BD481" s="13"/>
      <c r="BE481" s="13"/>
      <c r="BF481" s="13"/>
      <c r="BG481" s="13"/>
      <c r="BH481" s="13"/>
      <c r="BI481" s="13"/>
      <c r="BJ481" s="13"/>
      <c r="BK481" s="13"/>
      <c r="BL481" s="13"/>
      <c r="BM481" s="13"/>
      <c r="BN481" s="13"/>
      <c r="BO481" s="13"/>
      <c r="BP481" s="13"/>
      <c r="BQ481" s="13"/>
      <c r="BR481" s="13"/>
      <c r="BS481" s="13"/>
      <c r="BT481" s="13"/>
      <c r="BU481" s="13"/>
      <c r="BV481" s="13"/>
      <c r="BW481" s="13"/>
      <c r="BX481" s="13"/>
      <c r="BY481" s="13"/>
      <c r="BZ481" s="13"/>
      <c r="CA481" s="13"/>
      <c r="CB481" s="13"/>
      <c r="CC481" s="13"/>
      <c r="CD481" s="13"/>
      <c r="CE481" s="13"/>
      <c r="CF481" s="13"/>
      <c r="CG481" s="13"/>
      <c r="CH481" s="13"/>
      <c r="CI481" s="13"/>
      <c r="CJ481" s="13"/>
      <c r="CK481" s="13"/>
      <c r="CL481" s="13"/>
      <c r="CM481" s="13"/>
      <c r="CN481" s="13"/>
      <c r="CO481" s="13"/>
      <c r="CP481" s="13"/>
      <c r="CQ481" s="13"/>
      <c r="CR481" s="13"/>
      <c r="CS481" s="13"/>
      <c r="CT481" s="13"/>
      <c r="CU481" s="13"/>
      <c r="CV481" s="13"/>
      <c r="CW481" s="13"/>
      <c r="CX481" s="13"/>
      <c r="CY481" s="13"/>
      <c r="CZ481" s="13"/>
      <c r="DA481" s="13"/>
      <c r="DB481" s="13"/>
      <c r="DC481" s="13"/>
      <c r="DD481" s="13"/>
      <c r="DE481" s="13"/>
      <c r="DF481" s="13"/>
      <c r="DG481" s="13"/>
      <c r="DH481" s="13"/>
      <c r="DI481" s="13"/>
      <c r="DJ481" s="13"/>
      <c r="DK481" s="13"/>
      <c r="DL481" s="13"/>
      <c r="DM481" s="13"/>
      <c r="DN481" s="13"/>
      <c r="DO481" s="13"/>
      <c r="DP481" s="13"/>
      <c r="DQ481" s="13"/>
      <c r="DR481" s="13"/>
      <c r="DS481" s="13"/>
      <c r="DT481" s="13"/>
      <c r="DU481" s="13"/>
      <c r="DV481" s="13"/>
      <c r="DW481" s="13"/>
      <c r="DX481" s="13"/>
      <c r="DY481" s="13"/>
      <c r="DZ481" s="13"/>
      <c r="EA481" s="13"/>
      <c r="EB481" s="13"/>
      <c r="EC481" s="13"/>
      <c r="ED481" s="13"/>
      <c r="EE481" s="13"/>
      <c r="EF481" s="13"/>
      <c r="EG481" s="13"/>
      <c r="EH481" s="13"/>
      <c r="EI481" s="13"/>
      <c r="EJ481" s="13"/>
      <c r="EK481" s="13"/>
      <c r="EL481" s="13"/>
      <c r="EM481" s="13"/>
      <c r="EN481" s="13"/>
      <c r="EO481" s="13"/>
      <c r="EP481" s="13"/>
      <c r="EQ481" s="13"/>
      <c r="ER481" s="13"/>
      <c r="ES481" s="13"/>
      <c r="ET481" s="13"/>
      <c r="EU481" s="13"/>
      <c r="EV481" s="13"/>
      <c r="EW481" s="13"/>
      <c r="EX481" s="13"/>
      <c r="EY481" s="13"/>
      <c r="EZ481" s="13"/>
      <c r="FA481" s="13"/>
      <c r="FB481" s="13"/>
      <c r="FC481" s="13"/>
      <c r="FD481" s="13"/>
      <c r="FE481" s="13"/>
      <c r="FF481" s="13"/>
      <c r="FG481" s="13"/>
      <c r="FH481" s="13"/>
      <c r="FI481" s="13"/>
      <c r="FJ481" s="13"/>
      <c r="FK481" s="13"/>
      <c r="FL481" s="13"/>
      <c r="FM481" s="13"/>
      <c r="FN481" s="13"/>
      <c r="FO481" s="13"/>
      <c r="FP481" s="13"/>
      <c r="FQ481" s="13"/>
      <c r="FR481" s="13"/>
      <c r="FS481" s="13"/>
      <c r="FT481" s="13"/>
      <c r="FU481" s="13"/>
      <c r="FV481" s="13"/>
      <c r="FW481" s="13"/>
      <c r="FX481" s="13"/>
      <c r="FY481" s="13"/>
      <c r="FZ481" s="13"/>
      <c r="GA481" s="13"/>
      <c r="GB481" s="13"/>
      <c r="GC481" s="13"/>
      <c r="GD481" s="13"/>
      <c r="GE481" s="13"/>
      <c r="GF481" s="13"/>
      <c r="GG481" s="13"/>
      <c r="GH481" s="13"/>
      <c r="GI481" s="13"/>
      <c r="GJ481" s="13"/>
      <c r="GK481" s="13"/>
      <c r="GL481" s="13"/>
      <c r="GM481" s="13"/>
      <c r="GN481" s="13"/>
      <c r="GO481" s="13"/>
      <c r="GP481" s="13"/>
      <c r="GQ481" s="13"/>
      <c r="GR481" s="13"/>
      <c r="GS481" s="13"/>
      <c r="GT481" s="13"/>
      <c r="GU481" s="13"/>
      <c r="GV481" s="13"/>
      <c r="GW481" s="13"/>
      <c r="GX481" s="13"/>
      <c r="GY481" s="13"/>
      <c r="GZ481" s="13"/>
      <c r="HA481" s="13"/>
      <c r="HB481" s="13"/>
      <c r="HC481" s="13"/>
      <c r="HD481" s="13"/>
      <c r="HE481" s="13"/>
      <c r="HF481" s="13"/>
      <c r="HG481" s="13"/>
      <c r="HH481" s="13"/>
      <c r="HI481" s="13"/>
      <c r="HJ481" s="13"/>
      <c r="HK481" s="13"/>
      <c r="HL481" s="13"/>
      <c r="HM481" s="13"/>
      <c r="HN481" s="13"/>
      <c r="HO481" s="13"/>
      <c r="HP481" s="13"/>
      <c r="HQ481" s="13"/>
      <c r="HR481" s="13"/>
      <c r="HS481" s="13"/>
      <c r="HT481" s="13"/>
      <c r="HU481" s="13"/>
      <c r="HV481" s="13"/>
      <c r="HW481" s="13"/>
      <c r="HX481" s="13"/>
      <c r="HY481" s="13"/>
      <c r="HZ481" s="13"/>
      <c r="IA481" s="13"/>
      <c r="IB481" s="13"/>
      <c r="IC481" s="13"/>
      <c r="ID481" s="13"/>
      <c r="IE481" s="13"/>
      <c r="IF481" s="13"/>
      <c r="IG481" s="13"/>
      <c r="IH481" s="13"/>
      <c r="II481" s="13"/>
      <c r="IJ481" s="13"/>
      <c r="IK481" s="13"/>
      <c r="IL481" s="13"/>
      <c r="IM481" s="13"/>
      <c r="IN481" s="13"/>
      <c r="IO481" s="13"/>
      <c r="IP481" s="13"/>
      <c r="IQ481" s="13"/>
      <c r="IR481" s="13"/>
      <c r="IS481" s="13"/>
      <c r="IT481" s="13"/>
      <c r="IU481" s="13"/>
      <c r="IV481" s="13"/>
    </row>
    <row r="482" spans="1:256" customFormat="1" ht="23.25" thickBot="1">
      <c r="A482" s="144" t="str">
        <f ca="1">VLOOKUP(B482,'Insumos e Serviços'!$A:$F,3,0)</f>
        <v>Insumo</v>
      </c>
      <c r="B482" s="145" t="s">
        <v>1094</v>
      </c>
      <c r="C482" s="145" t="str">
        <f ca="1">VLOOKUP(B482,'Insumos e Serviços'!$A:$F,2,0)</f>
        <v>SINAPI</v>
      </c>
      <c r="D482" s="148" t="str">
        <f ca="1">VLOOKUP(B482,'Insumos e Serviços'!$A:$F,4,0)</f>
        <v>BUCHA DE NYLON SEM ABA S10, COM PARAFUSO DE 6,10 X 65 MM EM ACO ZINCADO COM ROSCA SOBERBA, CABECA CHATA E FENDA PHILLIPS</v>
      </c>
      <c r="E482" s="145" t="str">
        <f ca="1">VLOOKUP(B482,'Insumos e Serviços'!$A:$F,5,0)</f>
        <v>UN</v>
      </c>
      <c r="F482" s="146">
        <v>6.5449999999999999</v>
      </c>
      <c r="G482" s="147">
        <f ca="1">VLOOKUP(B482,'Insumos e Serviços'!$A:$F,6,0)</f>
        <v>1.22</v>
      </c>
      <c r="H482" s="147">
        <f t="shared" si="9"/>
        <v>7.98</v>
      </c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F482" s="13"/>
      <c r="AG482" s="13"/>
      <c r="AH482" s="13"/>
      <c r="AI482" s="13"/>
      <c r="AJ482" s="13"/>
      <c r="AK482" s="13"/>
      <c r="AL482" s="13"/>
      <c r="AM482" s="13"/>
      <c r="AN482" s="13"/>
      <c r="AO482" s="13"/>
      <c r="AP482" s="13"/>
      <c r="AQ482" s="13"/>
      <c r="AR482" s="13"/>
      <c r="AS482" s="13"/>
      <c r="AT482" s="13"/>
      <c r="AU482" s="13"/>
      <c r="AV482" s="13"/>
      <c r="AW482" s="13"/>
      <c r="AX482" s="13"/>
      <c r="AY482" s="13"/>
      <c r="AZ482" s="13"/>
      <c r="BA482" s="13"/>
      <c r="BB482" s="13"/>
      <c r="BC482" s="13"/>
      <c r="BD482" s="13"/>
      <c r="BE482" s="13"/>
      <c r="BF482" s="13"/>
      <c r="BG482" s="13"/>
      <c r="BH482" s="13"/>
      <c r="BI482" s="13"/>
      <c r="BJ482" s="13"/>
      <c r="BK482" s="13"/>
      <c r="BL482" s="13"/>
      <c r="BM482" s="13"/>
      <c r="BN482" s="13"/>
      <c r="BO482" s="13"/>
      <c r="BP482" s="13"/>
      <c r="BQ482" s="13"/>
      <c r="BR482" s="13"/>
      <c r="BS482" s="13"/>
      <c r="BT482" s="13"/>
      <c r="BU482" s="13"/>
      <c r="BV482" s="13"/>
      <c r="BW482" s="13"/>
      <c r="BX482" s="13"/>
      <c r="BY482" s="13"/>
      <c r="BZ482" s="13"/>
      <c r="CA482" s="13"/>
      <c r="CB482" s="13"/>
      <c r="CC482" s="13"/>
      <c r="CD482" s="13"/>
      <c r="CE482" s="13"/>
      <c r="CF482" s="13"/>
      <c r="CG482" s="13"/>
      <c r="CH482" s="13"/>
      <c r="CI482" s="13"/>
      <c r="CJ482" s="13"/>
      <c r="CK482" s="13"/>
      <c r="CL482" s="13"/>
      <c r="CM482" s="13"/>
      <c r="CN482" s="13"/>
      <c r="CO482" s="13"/>
      <c r="CP482" s="13"/>
      <c r="CQ482" s="13"/>
      <c r="CR482" s="13"/>
      <c r="CS482" s="13"/>
      <c r="CT482" s="13"/>
      <c r="CU482" s="13"/>
      <c r="CV482" s="13"/>
      <c r="CW482" s="13"/>
      <c r="CX482" s="13"/>
      <c r="CY482" s="13"/>
      <c r="CZ482" s="13"/>
      <c r="DA482" s="13"/>
      <c r="DB482" s="13"/>
      <c r="DC482" s="13"/>
      <c r="DD482" s="13"/>
      <c r="DE482" s="13"/>
      <c r="DF482" s="13"/>
      <c r="DG482" s="13"/>
      <c r="DH482" s="13"/>
      <c r="DI482" s="13"/>
      <c r="DJ482" s="13"/>
      <c r="DK482" s="13"/>
      <c r="DL482" s="13"/>
      <c r="DM482" s="13"/>
      <c r="DN482" s="13"/>
      <c r="DO482" s="13"/>
      <c r="DP482" s="13"/>
      <c r="DQ482" s="13"/>
      <c r="DR482" s="13"/>
      <c r="DS482" s="13"/>
      <c r="DT482" s="13"/>
      <c r="DU482" s="13"/>
      <c r="DV482" s="13"/>
      <c r="DW482" s="13"/>
      <c r="DX482" s="13"/>
      <c r="DY482" s="13"/>
      <c r="DZ482" s="13"/>
      <c r="EA482" s="13"/>
      <c r="EB482" s="13"/>
      <c r="EC482" s="13"/>
      <c r="ED482" s="13"/>
      <c r="EE482" s="13"/>
      <c r="EF482" s="13"/>
      <c r="EG482" s="13"/>
      <c r="EH482" s="13"/>
      <c r="EI482" s="13"/>
      <c r="EJ482" s="13"/>
      <c r="EK482" s="13"/>
      <c r="EL482" s="13"/>
      <c r="EM482" s="13"/>
      <c r="EN482" s="13"/>
      <c r="EO482" s="13"/>
      <c r="EP482" s="13"/>
      <c r="EQ482" s="13"/>
      <c r="ER482" s="13"/>
      <c r="ES482" s="13"/>
      <c r="ET482" s="13"/>
      <c r="EU482" s="13"/>
      <c r="EV482" s="13"/>
      <c r="EW482" s="13"/>
      <c r="EX482" s="13"/>
      <c r="EY482" s="13"/>
      <c r="EZ482" s="13"/>
      <c r="FA482" s="13"/>
      <c r="FB482" s="13"/>
      <c r="FC482" s="13"/>
      <c r="FD482" s="13"/>
      <c r="FE482" s="13"/>
      <c r="FF482" s="13"/>
      <c r="FG482" s="13"/>
      <c r="FH482" s="13"/>
      <c r="FI482" s="13"/>
      <c r="FJ482" s="13"/>
      <c r="FK482" s="13"/>
      <c r="FL482" s="13"/>
      <c r="FM482" s="13"/>
      <c r="FN482" s="13"/>
      <c r="FO482" s="13"/>
      <c r="FP482" s="13"/>
      <c r="FQ482" s="13"/>
      <c r="FR482" s="13"/>
      <c r="FS482" s="13"/>
      <c r="FT482" s="13"/>
      <c r="FU482" s="13"/>
      <c r="FV482" s="13"/>
      <c r="FW482" s="13"/>
      <c r="FX482" s="13"/>
      <c r="FY482" s="13"/>
      <c r="FZ482" s="13"/>
      <c r="GA482" s="13"/>
      <c r="GB482" s="13"/>
      <c r="GC482" s="13"/>
      <c r="GD482" s="13"/>
      <c r="GE482" s="13"/>
      <c r="GF482" s="13"/>
      <c r="GG482" s="13"/>
      <c r="GH482" s="13"/>
      <c r="GI482" s="13"/>
      <c r="GJ482" s="13"/>
      <c r="GK482" s="13"/>
      <c r="GL482" s="13"/>
      <c r="GM482" s="13"/>
      <c r="GN482" s="13"/>
      <c r="GO482" s="13"/>
      <c r="GP482" s="13"/>
      <c r="GQ482" s="13"/>
      <c r="GR482" s="13"/>
      <c r="GS482" s="13"/>
      <c r="GT482" s="13"/>
      <c r="GU482" s="13"/>
      <c r="GV482" s="13"/>
      <c r="GW482" s="13"/>
      <c r="GX482" s="13"/>
      <c r="GY482" s="13"/>
      <c r="GZ482" s="13"/>
      <c r="HA482" s="13"/>
      <c r="HB482" s="13"/>
      <c r="HC482" s="13"/>
      <c r="HD482" s="13"/>
      <c r="HE482" s="13"/>
      <c r="HF482" s="13"/>
      <c r="HG482" s="13"/>
      <c r="HH482" s="13"/>
      <c r="HI482" s="13"/>
      <c r="HJ482" s="13"/>
      <c r="HK482" s="13"/>
      <c r="HL482" s="13"/>
      <c r="HM482" s="13"/>
      <c r="HN482" s="13"/>
      <c r="HO482" s="13"/>
      <c r="HP482" s="13"/>
      <c r="HQ482" s="13"/>
      <c r="HR482" s="13"/>
      <c r="HS482" s="13"/>
      <c r="HT482" s="13"/>
      <c r="HU482" s="13"/>
      <c r="HV482" s="13"/>
      <c r="HW482" s="13"/>
      <c r="HX482" s="13"/>
      <c r="HY482" s="13"/>
      <c r="HZ482" s="13"/>
      <c r="IA482" s="13"/>
      <c r="IB482" s="13"/>
      <c r="IC482" s="13"/>
      <c r="ID482" s="13"/>
      <c r="IE482" s="13"/>
      <c r="IF482" s="13"/>
      <c r="IG482" s="13"/>
      <c r="IH482" s="13"/>
      <c r="II482" s="13"/>
      <c r="IJ482" s="13"/>
      <c r="IK482" s="13"/>
      <c r="IL482" s="13"/>
      <c r="IM482" s="13"/>
      <c r="IN482" s="13"/>
      <c r="IO482" s="13"/>
      <c r="IP482" s="13"/>
      <c r="IQ482" s="13"/>
      <c r="IR482" s="13"/>
      <c r="IS482" s="13"/>
      <c r="IT482" s="13"/>
      <c r="IU482" s="13"/>
      <c r="IV482" s="13"/>
    </row>
    <row r="483" spans="1:256" ht="12" thickTop="1">
      <c r="A483" s="19"/>
      <c r="B483" s="20"/>
      <c r="C483" s="19"/>
      <c r="D483" s="19"/>
      <c r="E483" s="20"/>
      <c r="F483" s="19"/>
      <c r="G483" s="19"/>
      <c r="H483" s="19"/>
    </row>
    <row r="484" spans="1:256" s="18" customFormat="1" ht="22.5">
      <c r="A484" s="139" t="s">
        <v>883</v>
      </c>
      <c r="B484" s="140" t="str">
        <f ca="1">VLOOKUP(A484,'Orçamento Sintético'!$A:$H,2,0)</f>
        <v xml:space="preserve"> MPDFT1611</v>
      </c>
      <c r="C484" s="140" t="str">
        <f ca="1">VLOOKUP(A484,'Orçamento Sintético'!$A:$H,3,0)</f>
        <v>Próprio</v>
      </c>
      <c r="D484" s="143" t="str">
        <f ca="1">VLOOKUP(A484,'Orçamento Sintético'!$A:$H,4,0)</f>
        <v xml:space="preserve"> Copia da SINAPI (99837) - Guarda-corpo em tubo de aço industrial redondo de Ø80mm e quadrado de 20x20mm e 30x30mm - altura de 1,10m</v>
      </c>
      <c r="E484" s="140" t="str">
        <f ca="1">VLOOKUP(A484,'Orçamento Sintético'!$A:$H,5,0)</f>
        <v>m</v>
      </c>
      <c r="F484" s="141"/>
      <c r="G484" s="142"/>
      <c r="H484" s="142">
        <f>SUM(H485:H491)</f>
        <v>683.1</v>
      </c>
    </row>
    <row r="485" spans="1:256">
      <c r="A485" s="144" t="str">
        <f ca="1">VLOOKUP(B485,'Insumos e Serviços'!$A:$F,3,0)</f>
        <v>Composição</v>
      </c>
      <c r="B485" s="145" t="s">
        <v>997</v>
      </c>
      <c r="C485" s="145" t="str">
        <f ca="1">VLOOKUP(B485,'Insumos e Serviços'!$A:$F,2,0)</f>
        <v>SINAPI</v>
      </c>
      <c r="D485" s="148" t="str">
        <f ca="1">VLOOKUP(B485,'Insumos e Serviços'!$A:$F,4,0)</f>
        <v>AUXILIAR DE SERRALHEIRO COM ENCARGOS COMPLEMENTARES</v>
      </c>
      <c r="E485" s="145" t="str">
        <f ca="1">VLOOKUP(B485,'Insumos e Serviços'!$A:$F,5,0)</f>
        <v>H</v>
      </c>
      <c r="F485" s="146">
        <v>4.5259999999999998</v>
      </c>
      <c r="G485" s="147">
        <f ca="1">VLOOKUP(B485,'Insumos e Serviços'!$A:$F,6,0)</f>
        <v>19.82</v>
      </c>
      <c r="H485" s="147">
        <f>TRUNC(F485*G485,2)</f>
        <v>89.7</v>
      </c>
    </row>
    <row r="486" spans="1:256" customFormat="1" ht="12.75">
      <c r="A486" s="144" t="str">
        <f ca="1">VLOOKUP(B486,'Insumos e Serviços'!$A:$F,3,0)</f>
        <v>Composição</v>
      </c>
      <c r="B486" s="145" t="s">
        <v>996</v>
      </c>
      <c r="C486" s="145" t="str">
        <f ca="1">VLOOKUP(B486,'Insumos e Serviços'!$A:$F,2,0)</f>
        <v>SINAPI</v>
      </c>
      <c r="D486" s="148" t="str">
        <f ca="1">VLOOKUP(B486,'Insumos e Serviços'!$A:$F,4,0)</f>
        <v>SERRALHEIRO COM ENCARGOS COMPLEMENTARES</v>
      </c>
      <c r="E486" s="145" t="str">
        <f ca="1">VLOOKUP(B486,'Insumos e Serviços'!$A:$F,5,0)</f>
        <v>H</v>
      </c>
      <c r="F486" s="146">
        <v>5.51</v>
      </c>
      <c r="G486" s="147">
        <f ca="1">VLOOKUP(B486,'Insumos e Serviços'!$A:$F,6,0)</f>
        <v>24.93</v>
      </c>
      <c r="H486" s="147">
        <f t="shared" ref="H486:H491" si="10">TRUNC(F486*G486,2)</f>
        <v>137.36000000000001</v>
      </c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F486" s="13"/>
      <c r="AG486" s="13"/>
      <c r="AH486" s="13"/>
      <c r="AI486" s="13"/>
      <c r="AJ486" s="13"/>
      <c r="AK486" s="13"/>
      <c r="AL486" s="13"/>
      <c r="AM486" s="13"/>
      <c r="AN486" s="13"/>
      <c r="AO486" s="13"/>
      <c r="AP486" s="13"/>
      <c r="AQ486" s="13"/>
      <c r="AR486" s="13"/>
      <c r="AS486" s="13"/>
      <c r="AT486" s="13"/>
      <c r="AU486" s="13"/>
      <c r="AV486" s="13"/>
      <c r="AW486" s="13"/>
      <c r="AX486" s="13"/>
      <c r="AY486" s="13"/>
      <c r="AZ486" s="13"/>
      <c r="BA486" s="13"/>
      <c r="BB486" s="13"/>
      <c r="BC486" s="13"/>
      <c r="BD486" s="13"/>
      <c r="BE486" s="13"/>
      <c r="BF486" s="13"/>
      <c r="BG486" s="13"/>
      <c r="BH486" s="13"/>
      <c r="BI486" s="13"/>
      <c r="BJ486" s="13"/>
      <c r="BK486" s="13"/>
      <c r="BL486" s="13"/>
      <c r="BM486" s="13"/>
      <c r="BN486" s="13"/>
      <c r="BO486" s="13"/>
      <c r="BP486" s="13"/>
      <c r="BQ486" s="13"/>
      <c r="BR486" s="13"/>
      <c r="BS486" s="13"/>
      <c r="BT486" s="13"/>
      <c r="BU486" s="13"/>
      <c r="BV486" s="13"/>
      <c r="BW486" s="13"/>
      <c r="BX486" s="13"/>
      <c r="BY486" s="13"/>
      <c r="BZ486" s="13"/>
      <c r="CA486" s="13"/>
      <c r="CB486" s="13"/>
      <c r="CC486" s="13"/>
      <c r="CD486" s="13"/>
      <c r="CE486" s="13"/>
      <c r="CF486" s="13"/>
      <c r="CG486" s="13"/>
      <c r="CH486" s="13"/>
      <c r="CI486" s="13"/>
      <c r="CJ486" s="13"/>
      <c r="CK486" s="13"/>
      <c r="CL486" s="13"/>
      <c r="CM486" s="13"/>
      <c r="CN486" s="13"/>
      <c r="CO486" s="13"/>
      <c r="CP486" s="13"/>
      <c r="CQ486" s="13"/>
      <c r="CR486" s="13"/>
      <c r="CS486" s="13"/>
      <c r="CT486" s="13"/>
      <c r="CU486" s="13"/>
      <c r="CV486" s="13"/>
      <c r="CW486" s="13"/>
      <c r="CX486" s="13"/>
      <c r="CY486" s="13"/>
      <c r="CZ486" s="13"/>
      <c r="DA486" s="13"/>
      <c r="DB486" s="13"/>
      <c r="DC486" s="13"/>
      <c r="DD486" s="13"/>
      <c r="DE486" s="13"/>
      <c r="DF486" s="13"/>
      <c r="DG486" s="13"/>
      <c r="DH486" s="13"/>
      <c r="DI486" s="13"/>
      <c r="DJ486" s="13"/>
      <c r="DK486" s="13"/>
      <c r="DL486" s="13"/>
      <c r="DM486" s="13"/>
      <c r="DN486" s="13"/>
      <c r="DO486" s="13"/>
      <c r="DP486" s="13"/>
      <c r="DQ486" s="13"/>
      <c r="DR486" s="13"/>
      <c r="DS486" s="13"/>
      <c r="DT486" s="13"/>
      <c r="DU486" s="13"/>
      <c r="DV486" s="13"/>
      <c r="DW486" s="13"/>
      <c r="DX486" s="13"/>
      <c r="DY486" s="13"/>
      <c r="DZ486" s="13"/>
      <c r="EA486" s="13"/>
      <c r="EB486" s="13"/>
      <c r="EC486" s="13"/>
      <c r="ED486" s="13"/>
      <c r="EE486" s="13"/>
      <c r="EF486" s="13"/>
      <c r="EG486" s="13"/>
      <c r="EH486" s="13"/>
      <c r="EI486" s="13"/>
      <c r="EJ486" s="13"/>
      <c r="EK486" s="13"/>
      <c r="EL486" s="13"/>
      <c r="EM486" s="13"/>
      <c r="EN486" s="13"/>
      <c r="EO486" s="13"/>
      <c r="EP486" s="13"/>
      <c r="EQ486" s="13"/>
      <c r="ER486" s="13"/>
      <c r="ES486" s="13"/>
      <c r="ET486" s="13"/>
      <c r="EU486" s="13"/>
      <c r="EV486" s="13"/>
      <c r="EW486" s="13"/>
      <c r="EX486" s="13"/>
      <c r="EY486" s="13"/>
      <c r="EZ486" s="13"/>
      <c r="FA486" s="13"/>
      <c r="FB486" s="13"/>
      <c r="FC486" s="13"/>
      <c r="FD486" s="13"/>
      <c r="FE486" s="13"/>
      <c r="FF486" s="13"/>
      <c r="FG486" s="13"/>
      <c r="FH486" s="13"/>
      <c r="FI486" s="13"/>
      <c r="FJ486" s="13"/>
      <c r="FK486" s="13"/>
      <c r="FL486" s="13"/>
      <c r="FM486" s="13"/>
      <c r="FN486" s="13"/>
      <c r="FO486" s="13"/>
      <c r="FP486" s="13"/>
      <c r="FQ486" s="13"/>
      <c r="FR486" s="13"/>
      <c r="FS486" s="13"/>
      <c r="FT486" s="13"/>
      <c r="FU486" s="13"/>
      <c r="FV486" s="13"/>
      <c r="FW486" s="13"/>
      <c r="FX486" s="13"/>
      <c r="FY486" s="13"/>
      <c r="FZ486" s="13"/>
      <c r="GA486" s="13"/>
      <c r="GB486" s="13"/>
      <c r="GC486" s="13"/>
      <c r="GD486" s="13"/>
      <c r="GE486" s="13"/>
      <c r="GF486" s="13"/>
      <c r="GG486" s="13"/>
      <c r="GH486" s="13"/>
      <c r="GI486" s="13"/>
      <c r="GJ486" s="13"/>
      <c r="GK486" s="13"/>
      <c r="GL486" s="13"/>
      <c r="GM486" s="13"/>
      <c r="GN486" s="13"/>
      <c r="GO486" s="13"/>
      <c r="GP486" s="13"/>
      <c r="GQ486" s="13"/>
      <c r="GR486" s="13"/>
      <c r="GS486" s="13"/>
      <c r="GT486" s="13"/>
      <c r="GU486" s="13"/>
      <c r="GV486" s="13"/>
      <c r="GW486" s="13"/>
      <c r="GX486" s="13"/>
      <c r="GY486" s="13"/>
      <c r="GZ486" s="13"/>
      <c r="HA486" s="13"/>
      <c r="HB486" s="13"/>
      <c r="HC486" s="13"/>
      <c r="HD486" s="13"/>
      <c r="HE486" s="13"/>
      <c r="HF486" s="13"/>
      <c r="HG486" s="13"/>
      <c r="HH486" s="13"/>
      <c r="HI486" s="13"/>
      <c r="HJ486" s="13"/>
      <c r="HK486" s="13"/>
      <c r="HL486" s="13"/>
      <c r="HM486" s="13"/>
      <c r="HN486" s="13"/>
      <c r="HO486" s="13"/>
      <c r="HP486" s="13"/>
      <c r="HQ486" s="13"/>
      <c r="HR486" s="13"/>
      <c r="HS486" s="13"/>
      <c r="HT486" s="13"/>
      <c r="HU486" s="13"/>
      <c r="HV486" s="13"/>
      <c r="HW486" s="13"/>
      <c r="HX486" s="13"/>
      <c r="HY486" s="13"/>
      <c r="HZ486" s="13"/>
      <c r="IA486" s="13"/>
      <c r="IB486" s="13"/>
      <c r="IC486" s="13"/>
      <c r="ID486" s="13"/>
      <c r="IE486" s="13"/>
      <c r="IF486" s="13"/>
      <c r="IG486" s="13"/>
      <c r="IH486" s="13"/>
      <c r="II486" s="13"/>
      <c r="IJ486" s="13"/>
      <c r="IK486" s="13"/>
      <c r="IL486" s="13"/>
      <c r="IM486" s="13"/>
      <c r="IN486" s="13"/>
      <c r="IO486" s="13"/>
      <c r="IP486" s="13"/>
      <c r="IQ486" s="13"/>
      <c r="IR486" s="13"/>
      <c r="IS486" s="13"/>
      <c r="IT486" s="13"/>
      <c r="IU486" s="13"/>
      <c r="IV486" s="13"/>
    </row>
    <row r="487" spans="1:256" customFormat="1" ht="12.75">
      <c r="A487" s="144" t="str">
        <f ca="1">VLOOKUP(B487,'Insumos e Serviços'!$A:$F,3,0)</f>
        <v>Insumo</v>
      </c>
      <c r="B487" s="145">
        <v>1332</v>
      </c>
      <c r="C487" s="145" t="str">
        <f ca="1">VLOOKUP(B487,'Insumos e Serviços'!$A:$F,2,0)</f>
        <v>SINAPI</v>
      </c>
      <c r="D487" s="148" t="str">
        <f ca="1">VLOOKUP(B487,'Insumos e Serviços'!$A:$F,4,0)</f>
        <v>CHAPA DE ACO GROSSA, ASTM A36, E = 3/8 " (9,53 MM) 74,69 KG/M2</v>
      </c>
      <c r="E487" s="145" t="str">
        <f ca="1">VLOOKUP(B487,'Insumos e Serviços'!$A:$F,5,0)</f>
        <v>kg</v>
      </c>
      <c r="F487" s="146">
        <v>0.89600000000000002</v>
      </c>
      <c r="G487" s="147">
        <f ca="1">VLOOKUP(B487,'Insumos e Serviços'!$A:$F,6,0)</f>
        <v>12.38</v>
      </c>
      <c r="H487" s="147">
        <f t="shared" si="10"/>
        <v>11.09</v>
      </c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F487" s="13"/>
      <c r="AG487" s="13"/>
      <c r="AH487" s="13"/>
      <c r="AI487" s="13"/>
      <c r="AJ487" s="13"/>
      <c r="AK487" s="13"/>
      <c r="AL487" s="13"/>
      <c r="AM487" s="13"/>
      <c r="AN487" s="13"/>
      <c r="AO487" s="13"/>
      <c r="AP487" s="13"/>
      <c r="AQ487" s="13"/>
      <c r="AR487" s="13"/>
      <c r="AS487" s="13"/>
      <c r="AT487" s="13"/>
      <c r="AU487" s="13"/>
      <c r="AV487" s="13"/>
      <c r="AW487" s="13"/>
      <c r="AX487" s="13"/>
      <c r="AY487" s="13"/>
      <c r="AZ487" s="13"/>
      <c r="BA487" s="13"/>
      <c r="BB487" s="13"/>
      <c r="BC487" s="13"/>
      <c r="BD487" s="13"/>
      <c r="BE487" s="13"/>
      <c r="BF487" s="13"/>
      <c r="BG487" s="13"/>
      <c r="BH487" s="13"/>
      <c r="BI487" s="13"/>
      <c r="BJ487" s="13"/>
      <c r="BK487" s="13"/>
      <c r="BL487" s="13"/>
      <c r="BM487" s="13"/>
      <c r="BN487" s="13"/>
      <c r="BO487" s="13"/>
      <c r="BP487" s="13"/>
      <c r="BQ487" s="13"/>
      <c r="BR487" s="13"/>
      <c r="BS487" s="13"/>
      <c r="BT487" s="13"/>
      <c r="BU487" s="13"/>
      <c r="BV487" s="13"/>
      <c r="BW487" s="13"/>
      <c r="BX487" s="13"/>
      <c r="BY487" s="13"/>
      <c r="BZ487" s="13"/>
      <c r="CA487" s="13"/>
      <c r="CB487" s="13"/>
      <c r="CC487" s="13"/>
      <c r="CD487" s="13"/>
      <c r="CE487" s="13"/>
      <c r="CF487" s="13"/>
      <c r="CG487" s="13"/>
      <c r="CH487" s="13"/>
      <c r="CI487" s="13"/>
      <c r="CJ487" s="13"/>
      <c r="CK487" s="13"/>
      <c r="CL487" s="13"/>
      <c r="CM487" s="13"/>
      <c r="CN487" s="13"/>
      <c r="CO487" s="13"/>
      <c r="CP487" s="13"/>
      <c r="CQ487" s="13"/>
      <c r="CR487" s="13"/>
      <c r="CS487" s="13"/>
      <c r="CT487" s="13"/>
      <c r="CU487" s="13"/>
      <c r="CV487" s="13"/>
      <c r="CW487" s="13"/>
      <c r="CX487" s="13"/>
      <c r="CY487" s="13"/>
      <c r="CZ487" s="13"/>
      <c r="DA487" s="13"/>
      <c r="DB487" s="13"/>
      <c r="DC487" s="13"/>
      <c r="DD487" s="13"/>
      <c r="DE487" s="13"/>
      <c r="DF487" s="13"/>
      <c r="DG487" s="13"/>
      <c r="DH487" s="13"/>
      <c r="DI487" s="13"/>
      <c r="DJ487" s="13"/>
      <c r="DK487" s="13"/>
      <c r="DL487" s="13"/>
      <c r="DM487" s="13"/>
      <c r="DN487" s="13"/>
      <c r="DO487" s="13"/>
      <c r="DP487" s="13"/>
      <c r="DQ487" s="13"/>
      <c r="DR487" s="13"/>
      <c r="DS487" s="13"/>
      <c r="DT487" s="13"/>
      <c r="DU487" s="13"/>
      <c r="DV487" s="13"/>
      <c r="DW487" s="13"/>
      <c r="DX487" s="13"/>
      <c r="DY487" s="13"/>
      <c r="DZ487" s="13"/>
      <c r="EA487" s="13"/>
      <c r="EB487" s="13"/>
      <c r="EC487" s="13"/>
      <c r="ED487" s="13"/>
      <c r="EE487" s="13"/>
      <c r="EF487" s="13"/>
      <c r="EG487" s="13"/>
      <c r="EH487" s="13"/>
      <c r="EI487" s="13"/>
      <c r="EJ487" s="13"/>
      <c r="EK487" s="13"/>
      <c r="EL487" s="13"/>
      <c r="EM487" s="13"/>
      <c r="EN487" s="13"/>
      <c r="EO487" s="13"/>
      <c r="EP487" s="13"/>
      <c r="EQ487" s="13"/>
      <c r="ER487" s="13"/>
      <c r="ES487" s="13"/>
      <c r="ET487" s="13"/>
      <c r="EU487" s="13"/>
      <c r="EV487" s="13"/>
      <c r="EW487" s="13"/>
      <c r="EX487" s="13"/>
      <c r="EY487" s="13"/>
      <c r="EZ487" s="13"/>
      <c r="FA487" s="13"/>
      <c r="FB487" s="13"/>
      <c r="FC487" s="13"/>
      <c r="FD487" s="13"/>
      <c r="FE487" s="13"/>
      <c r="FF487" s="13"/>
      <c r="FG487" s="13"/>
      <c r="FH487" s="13"/>
      <c r="FI487" s="13"/>
      <c r="FJ487" s="13"/>
      <c r="FK487" s="13"/>
      <c r="FL487" s="13"/>
      <c r="FM487" s="13"/>
      <c r="FN487" s="13"/>
      <c r="FO487" s="13"/>
      <c r="FP487" s="13"/>
      <c r="FQ487" s="13"/>
      <c r="FR487" s="13"/>
      <c r="FS487" s="13"/>
      <c r="FT487" s="13"/>
      <c r="FU487" s="13"/>
      <c r="FV487" s="13"/>
      <c r="FW487" s="13"/>
      <c r="FX487" s="13"/>
      <c r="FY487" s="13"/>
      <c r="FZ487" s="13"/>
      <c r="GA487" s="13"/>
      <c r="GB487" s="13"/>
      <c r="GC487" s="13"/>
      <c r="GD487" s="13"/>
      <c r="GE487" s="13"/>
      <c r="GF487" s="13"/>
      <c r="GG487" s="13"/>
      <c r="GH487" s="13"/>
      <c r="GI487" s="13"/>
      <c r="GJ487" s="13"/>
      <c r="GK487" s="13"/>
      <c r="GL487" s="13"/>
      <c r="GM487" s="13"/>
      <c r="GN487" s="13"/>
      <c r="GO487" s="13"/>
      <c r="GP487" s="13"/>
      <c r="GQ487" s="13"/>
      <c r="GR487" s="13"/>
      <c r="GS487" s="13"/>
      <c r="GT487" s="13"/>
      <c r="GU487" s="13"/>
      <c r="GV487" s="13"/>
      <c r="GW487" s="13"/>
      <c r="GX487" s="13"/>
      <c r="GY487" s="13"/>
      <c r="GZ487" s="13"/>
      <c r="HA487" s="13"/>
      <c r="HB487" s="13"/>
      <c r="HC487" s="13"/>
      <c r="HD487" s="13"/>
      <c r="HE487" s="13"/>
      <c r="HF487" s="13"/>
      <c r="HG487" s="13"/>
      <c r="HH487" s="13"/>
      <c r="HI487" s="13"/>
      <c r="HJ487" s="13"/>
      <c r="HK487" s="13"/>
      <c r="HL487" s="13"/>
      <c r="HM487" s="13"/>
      <c r="HN487" s="13"/>
      <c r="HO487" s="13"/>
      <c r="HP487" s="13"/>
      <c r="HQ487" s="13"/>
      <c r="HR487" s="13"/>
      <c r="HS487" s="13"/>
      <c r="HT487" s="13"/>
      <c r="HU487" s="13"/>
      <c r="HV487" s="13"/>
      <c r="HW487" s="13"/>
      <c r="HX487" s="13"/>
      <c r="HY487" s="13"/>
      <c r="HZ487" s="13"/>
      <c r="IA487" s="13"/>
      <c r="IB487" s="13"/>
      <c r="IC487" s="13"/>
      <c r="ID487" s="13"/>
      <c r="IE487" s="13"/>
      <c r="IF487" s="13"/>
      <c r="IG487" s="13"/>
      <c r="IH487" s="13"/>
      <c r="II487" s="13"/>
      <c r="IJ487" s="13"/>
      <c r="IK487" s="13"/>
      <c r="IL487" s="13"/>
      <c r="IM487" s="13"/>
      <c r="IN487" s="13"/>
      <c r="IO487" s="13"/>
      <c r="IP487" s="13"/>
      <c r="IQ487" s="13"/>
      <c r="IR487" s="13"/>
      <c r="IS487" s="13"/>
      <c r="IT487" s="13"/>
      <c r="IU487" s="13"/>
      <c r="IV487" s="13"/>
    </row>
    <row r="488" spans="1:256" customFormat="1" ht="12.75">
      <c r="A488" s="144" t="str">
        <f ca="1">VLOOKUP(B488,'Insumos e Serviços'!$A:$F,3,0)</f>
        <v>Insumo</v>
      </c>
      <c r="B488" s="145" t="s">
        <v>1075</v>
      </c>
      <c r="C488" s="145" t="str">
        <f ca="1">VLOOKUP(B488,'Insumos e Serviços'!$A:$F,2,0)</f>
        <v>SINAPI</v>
      </c>
      <c r="D488" s="148" t="str">
        <f ca="1">VLOOKUP(B488,'Insumos e Serviços'!$A:$F,4,0)</f>
        <v>ELETRODO REVESTIDO AWS - E6013, DIAMETRO IGUAL A 2,50 MM</v>
      </c>
      <c r="E488" s="145" t="str">
        <f ca="1">VLOOKUP(B488,'Insumos e Serviços'!$A:$F,5,0)</f>
        <v>KG</v>
      </c>
      <c r="F488" s="146">
        <v>6.5000000000000002E-2</v>
      </c>
      <c r="G488" s="147">
        <f ca="1">VLOOKUP(B488,'Insumos e Serviços'!$A:$F,6,0)</f>
        <v>31.45</v>
      </c>
      <c r="H488" s="147">
        <f t="shared" si="10"/>
        <v>2.04</v>
      </c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F488" s="13"/>
      <c r="AG488" s="13"/>
      <c r="AH488" s="13"/>
      <c r="AI488" s="13"/>
      <c r="AJ488" s="13"/>
      <c r="AK488" s="13"/>
      <c r="AL488" s="13"/>
      <c r="AM488" s="13"/>
      <c r="AN488" s="13"/>
      <c r="AO488" s="13"/>
      <c r="AP488" s="13"/>
      <c r="AQ488" s="13"/>
      <c r="AR488" s="13"/>
      <c r="AS488" s="13"/>
      <c r="AT488" s="13"/>
      <c r="AU488" s="13"/>
      <c r="AV488" s="13"/>
      <c r="AW488" s="13"/>
      <c r="AX488" s="13"/>
      <c r="AY488" s="13"/>
      <c r="AZ488" s="13"/>
      <c r="BA488" s="13"/>
      <c r="BB488" s="13"/>
      <c r="BC488" s="13"/>
      <c r="BD488" s="13"/>
      <c r="BE488" s="13"/>
      <c r="BF488" s="13"/>
      <c r="BG488" s="13"/>
      <c r="BH488" s="13"/>
      <c r="BI488" s="13"/>
      <c r="BJ488" s="13"/>
      <c r="BK488" s="13"/>
      <c r="BL488" s="13"/>
      <c r="BM488" s="13"/>
      <c r="BN488" s="13"/>
      <c r="BO488" s="13"/>
      <c r="BP488" s="13"/>
      <c r="BQ488" s="13"/>
      <c r="BR488" s="13"/>
      <c r="BS488" s="13"/>
      <c r="BT488" s="13"/>
      <c r="BU488" s="13"/>
      <c r="BV488" s="13"/>
      <c r="BW488" s="13"/>
      <c r="BX488" s="13"/>
      <c r="BY488" s="13"/>
      <c r="BZ488" s="13"/>
      <c r="CA488" s="13"/>
      <c r="CB488" s="13"/>
      <c r="CC488" s="13"/>
      <c r="CD488" s="13"/>
      <c r="CE488" s="13"/>
      <c r="CF488" s="13"/>
      <c r="CG488" s="13"/>
      <c r="CH488" s="13"/>
      <c r="CI488" s="13"/>
      <c r="CJ488" s="13"/>
      <c r="CK488" s="13"/>
      <c r="CL488" s="13"/>
      <c r="CM488" s="13"/>
      <c r="CN488" s="13"/>
      <c r="CO488" s="13"/>
      <c r="CP488" s="13"/>
      <c r="CQ488" s="13"/>
      <c r="CR488" s="13"/>
      <c r="CS488" s="13"/>
      <c r="CT488" s="13"/>
      <c r="CU488" s="13"/>
      <c r="CV488" s="13"/>
      <c r="CW488" s="13"/>
      <c r="CX488" s="13"/>
      <c r="CY488" s="13"/>
      <c r="CZ488" s="13"/>
      <c r="DA488" s="13"/>
      <c r="DB488" s="13"/>
      <c r="DC488" s="13"/>
      <c r="DD488" s="13"/>
      <c r="DE488" s="13"/>
      <c r="DF488" s="13"/>
      <c r="DG488" s="13"/>
      <c r="DH488" s="13"/>
      <c r="DI488" s="13"/>
      <c r="DJ488" s="13"/>
      <c r="DK488" s="13"/>
      <c r="DL488" s="13"/>
      <c r="DM488" s="13"/>
      <c r="DN488" s="13"/>
      <c r="DO488" s="13"/>
      <c r="DP488" s="13"/>
      <c r="DQ488" s="13"/>
      <c r="DR488" s="13"/>
      <c r="DS488" s="13"/>
      <c r="DT488" s="13"/>
      <c r="DU488" s="13"/>
      <c r="DV488" s="13"/>
      <c r="DW488" s="13"/>
      <c r="DX488" s="13"/>
      <c r="DY488" s="13"/>
      <c r="DZ488" s="13"/>
      <c r="EA488" s="13"/>
      <c r="EB488" s="13"/>
      <c r="EC488" s="13"/>
      <c r="ED488" s="13"/>
      <c r="EE488" s="13"/>
      <c r="EF488" s="13"/>
      <c r="EG488" s="13"/>
      <c r="EH488" s="13"/>
      <c r="EI488" s="13"/>
      <c r="EJ488" s="13"/>
      <c r="EK488" s="13"/>
      <c r="EL488" s="13"/>
      <c r="EM488" s="13"/>
      <c r="EN488" s="13"/>
      <c r="EO488" s="13"/>
      <c r="EP488" s="13"/>
      <c r="EQ488" s="13"/>
      <c r="ER488" s="13"/>
      <c r="ES488" s="13"/>
      <c r="ET488" s="13"/>
      <c r="EU488" s="13"/>
      <c r="EV488" s="13"/>
      <c r="EW488" s="13"/>
      <c r="EX488" s="13"/>
      <c r="EY488" s="13"/>
      <c r="EZ488" s="13"/>
      <c r="FA488" s="13"/>
      <c r="FB488" s="13"/>
      <c r="FC488" s="13"/>
      <c r="FD488" s="13"/>
      <c r="FE488" s="13"/>
      <c r="FF488" s="13"/>
      <c r="FG488" s="13"/>
      <c r="FH488" s="13"/>
      <c r="FI488" s="13"/>
      <c r="FJ488" s="13"/>
      <c r="FK488" s="13"/>
      <c r="FL488" s="13"/>
      <c r="FM488" s="13"/>
      <c r="FN488" s="13"/>
      <c r="FO488" s="13"/>
      <c r="FP488" s="13"/>
      <c r="FQ488" s="13"/>
      <c r="FR488" s="13"/>
      <c r="FS488" s="13"/>
      <c r="FT488" s="13"/>
      <c r="FU488" s="13"/>
      <c r="FV488" s="13"/>
      <c r="FW488" s="13"/>
      <c r="FX488" s="13"/>
      <c r="FY488" s="13"/>
      <c r="FZ488" s="13"/>
      <c r="GA488" s="13"/>
      <c r="GB488" s="13"/>
      <c r="GC488" s="13"/>
      <c r="GD488" s="13"/>
      <c r="GE488" s="13"/>
      <c r="GF488" s="13"/>
      <c r="GG488" s="13"/>
      <c r="GH488" s="13"/>
      <c r="GI488" s="13"/>
      <c r="GJ488" s="13"/>
      <c r="GK488" s="13"/>
      <c r="GL488" s="13"/>
      <c r="GM488" s="13"/>
      <c r="GN488" s="13"/>
      <c r="GO488" s="13"/>
      <c r="GP488" s="13"/>
      <c r="GQ488" s="13"/>
      <c r="GR488" s="13"/>
      <c r="GS488" s="13"/>
      <c r="GT488" s="13"/>
      <c r="GU488" s="13"/>
      <c r="GV488" s="13"/>
      <c r="GW488" s="13"/>
      <c r="GX488" s="13"/>
      <c r="GY488" s="13"/>
      <c r="GZ488" s="13"/>
      <c r="HA488" s="13"/>
      <c r="HB488" s="13"/>
      <c r="HC488" s="13"/>
      <c r="HD488" s="13"/>
      <c r="HE488" s="13"/>
      <c r="HF488" s="13"/>
      <c r="HG488" s="13"/>
      <c r="HH488" s="13"/>
      <c r="HI488" s="13"/>
      <c r="HJ488" s="13"/>
      <c r="HK488" s="13"/>
      <c r="HL488" s="13"/>
      <c r="HM488" s="13"/>
      <c r="HN488" s="13"/>
      <c r="HO488" s="13"/>
      <c r="HP488" s="13"/>
      <c r="HQ488" s="13"/>
      <c r="HR488" s="13"/>
      <c r="HS488" s="13"/>
      <c r="HT488" s="13"/>
      <c r="HU488" s="13"/>
      <c r="HV488" s="13"/>
      <c r="HW488" s="13"/>
      <c r="HX488" s="13"/>
      <c r="HY488" s="13"/>
      <c r="HZ488" s="13"/>
      <c r="IA488" s="13"/>
      <c r="IB488" s="13"/>
      <c r="IC488" s="13"/>
      <c r="ID488" s="13"/>
      <c r="IE488" s="13"/>
      <c r="IF488" s="13"/>
      <c r="IG488" s="13"/>
      <c r="IH488" s="13"/>
      <c r="II488" s="13"/>
      <c r="IJ488" s="13"/>
      <c r="IK488" s="13"/>
      <c r="IL488" s="13"/>
      <c r="IM488" s="13"/>
      <c r="IN488" s="13"/>
      <c r="IO488" s="13"/>
      <c r="IP488" s="13"/>
      <c r="IQ488" s="13"/>
      <c r="IR488" s="13"/>
      <c r="IS488" s="13"/>
      <c r="IT488" s="13"/>
      <c r="IU488" s="13"/>
      <c r="IV488" s="13"/>
    </row>
    <row r="489" spans="1:256" customFormat="1" ht="22.5">
      <c r="A489" s="144" t="str">
        <f ca="1">VLOOKUP(B489,'Insumos e Serviços'!$A:$F,3,0)</f>
        <v>Insumo</v>
      </c>
      <c r="B489" s="145">
        <v>11964</v>
      </c>
      <c r="C489" s="145" t="str">
        <f ca="1">VLOOKUP(B489,'Insumos e Serviços'!$A:$F,2,0)</f>
        <v>SINAPI</v>
      </c>
      <c r="D489" s="148" t="str">
        <f ca="1">VLOOKUP(B489,'Insumos e Serviços'!$A:$F,4,0)</f>
        <v>PARAFUSO DE ACO TIPO CHUMBADOR PARABOLT, DIAMETRO 3/8", COMPRIMENTO 75 MM</v>
      </c>
      <c r="E489" s="145" t="str">
        <f ca="1">VLOOKUP(B489,'Insumos e Serviços'!$A:$F,5,0)</f>
        <v>UN</v>
      </c>
      <c r="F489" s="146">
        <v>3.3330000000000002</v>
      </c>
      <c r="G489" s="147">
        <f ca="1">VLOOKUP(B489,'Insumos e Serviços'!$A:$F,6,0)</f>
        <v>2.72</v>
      </c>
      <c r="H489" s="147">
        <f t="shared" si="10"/>
        <v>9.06</v>
      </c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F489" s="13"/>
      <c r="AG489" s="13"/>
      <c r="AH489" s="13"/>
      <c r="AI489" s="13"/>
      <c r="AJ489" s="13"/>
      <c r="AK489" s="13"/>
      <c r="AL489" s="13"/>
      <c r="AM489" s="13"/>
      <c r="AN489" s="13"/>
      <c r="AO489" s="13"/>
      <c r="AP489" s="13"/>
      <c r="AQ489" s="13"/>
      <c r="AR489" s="13"/>
      <c r="AS489" s="13"/>
      <c r="AT489" s="13"/>
      <c r="AU489" s="13"/>
      <c r="AV489" s="13"/>
      <c r="AW489" s="13"/>
      <c r="AX489" s="13"/>
      <c r="AY489" s="13"/>
      <c r="AZ489" s="13"/>
      <c r="BA489" s="13"/>
      <c r="BB489" s="13"/>
      <c r="BC489" s="13"/>
      <c r="BD489" s="13"/>
      <c r="BE489" s="13"/>
      <c r="BF489" s="13"/>
      <c r="BG489" s="13"/>
      <c r="BH489" s="13"/>
      <c r="BI489" s="13"/>
      <c r="BJ489" s="13"/>
      <c r="BK489" s="13"/>
      <c r="BL489" s="13"/>
      <c r="BM489" s="13"/>
      <c r="BN489" s="13"/>
      <c r="BO489" s="13"/>
      <c r="BP489" s="13"/>
      <c r="BQ489" s="13"/>
      <c r="BR489" s="13"/>
      <c r="BS489" s="13"/>
      <c r="BT489" s="13"/>
      <c r="BU489" s="13"/>
      <c r="BV489" s="13"/>
      <c r="BW489" s="13"/>
      <c r="BX489" s="13"/>
      <c r="BY489" s="13"/>
      <c r="BZ489" s="13"/>
      <c r="CA489" s="13"/>
      <c r="CB489" s="13"/>
      <c r="CC489" s="13"/>
      <c r="CD489" s="13"/>
      <c r="CE489" s="13"/>
      <c r="CF489" s="13"/>
      <c r="CG489" s="13"/>
      <c r="CH489" s="13"/>
      <c r="CI489" s="13"/>
      <c r="CJ489" s="13"/>
      <c r="CK489" s="13"/>
      <c r="CL489" s="13"/>
      <c r="CM489" s="13"/>
      <c r="CN489" s="13"/>
      <c r="CO489" s="13"/>
      <c r="CP489" s="13"/>
      <c r="CQ489" s="13"/>
      <c r="CR489" s="13"/>
      <c r="CS489" s="13"/>
      <c r="CT489" s="13"/>
      <c r="CU489" s="13"/>
      <c r="CV489" s="13"/>
      <c r="CW489" s="13"/>
      <c r="CX489" s="13"/>
      <c r="CY489" s="13"/>
      <c r="CZ489" s="13"/>
      <c r="DA489" s="13"/>
      <c r="DB489" s="13"/>
      <c r="DC489" s="13"/>
      <c r="DD489" s="13"/>
      <c r="DE489" s="13"/>
      <c r="DF489" s="13"/>
      <c r="DG489" s="13"/>
      <c r="DH489" s="13"/>
      <c r="DI489" s="13"/>
      <c r="DJ489" s="13"/>
      <c r="DK489" s="13"/>
      <c r="DL489" s="13"/>
      <c r="DM489" s="13"/>
      <c r="DN489" s="13"/>
      <c r="DO489" s="13"/>
      <c r="DP489" s="13"/>
      <c r="DQ489" s="13"/>
      <c r="DR489" s="13"/>
      <c r="DS489" s="13"/>
      <c r="DT489" s="13"/>
      <c r="DU489" s="13"/>
      <c r="DV489" s="13"/>
      <c r="DW489" s="13"/>
      <c r="DX489" s="13"/>
      <c r="DY489" s="13"/>
      <c r="DZ489" s="13"/>
      <c r="EA489" s="13"/>
      <c r="EB489" s="13"/>
      <c r="EC489" s="13"/>
      <c r="ED489" s="13"/>
      <c r="EE489" s="13"/>
      <c r="EF489" s="13"/>
      <c r="EG489" s="13"/>
      <c r="EH489" s="13"/>
      <c r="EI489" s="13"/>
      <c r="EJ489" s="13"/>
      <c r="EK489" s="13"/>
      <c r="EL489" s="13"/>
      <c r="EM489" s="13"/>
      <c r="EN489" s="13"/>
      <c r="EO489" s="13"/>
      <c r="EP489" s="13"/>
      <c r="EQ489" s="13"/>
      <c r="ER489" s="13"/>
      <c r="ES489" s="13"/>
      <c r="ET489" s="13"/>
      <c r="EU489" s="13"/>
      <c r="EV489" s="13"/>
      <c r="EW489" s="13"/>
      <c r="EX489" s="13"/>
      <c r="EY489" s="13"/>
      <c r="EZ489" s="13"/>
      <c r="FA489" s="13"/>
      <c r="FB489" s="13"/>
      <c r="FC489" s="13"/>
      <c r="FD489" s="13"/>
      <c r="FE489" s="13"/>
      <c r="FF489" s="13"/>
      <c r="FG489" s="13"/>
      <c r="FH489" s="13"/>
      <c r="FI489" s="13"/>
      <c r="FJ489" s="13"/>
      <c r="FK489" s="13"/>
      <c r="FL489" s="13"/>
      <c r="FM489" s="13"/>
      <c r="FN489" s="13"/>
      <c r="FO489" s="13"/>
      <c r="FP489" s="13"/>
      <c r="FQ489" s="13"/>
      <c r="FR489" s="13"/>
      <c r="FS489" s="13"/>
      <c r="FT489" s="13"/>
      <c r="FU489" s="13"/>
      <c r="FV489" s="13"/>
      <c r="FW489" s="13"/>
      <c r="FX489" s="13"/>
      <c r="FY489" s="13"/>
      <c r="FZ489" s="13"/>
      <c r="GA489" s="13"/>
      <c r="GB489" s="13"/>
      <c r="GC489" s="13"/>
      <c r="GD489" s="13"/>
      <c r="GE489" s="13"/>
      <c r="GF489" s="13"/>
      <c r="GG489" s="13"/>
      <c r="GH489" s="13"/>
      <c r="GI489" s="13"/>
      <c r="GJ489" s="13"/>
      <c r="GK489" s="13"/>
      <c r="GL489" s="13"/>
      <c r="GM489" s="13"/>
      <c r="GN489" s="13"/>
      <c r="GO489" s="13"/>
      <c r="GP489" s="13"/>
      <c r="GQ489" s="13"/>
      <c r="GR489" s="13"/>
      <c r="GS489" s="13"/>
      <c r="GT489" s="13"/>
      <c r="GU489" s="13"/>
      <c r="GV489" s="13"/>
      <c r="GW489" s="13"/>
      <c r="GX489" s="13"/>
      <c r="GY489" s="13"/>
      <c r="GZ489" s="13"/>
      <c r="HA489" s="13"/>
      <c r="HB489" s="13"/>
      <c r="HC489" s="13"/>
      <c r="HD489" s="13"/>
      <c r="HE489" s="13"/>
      <c r="HF489" s="13"/>
      <c r="HG489" s="13"/>
      <c r="HH489" s="13"/>
      <c r="HI489" s="13"/>
      <c r="HJ489" s="13"/>
      <c r="HK489" s="13"/>
      <c r="HL489" s="13"/>
      <c r="HM489" s="13"/>
      <c r="HN489" s="13"/>
      <c r="HO489" s="13"/>
      <c r="HP489" s="13"/>
      <c r="HQ489" s="13"/>
      <c r="HR489" s="13"/>
      <c r="HS489" s="13"/>
      <c r="HT489" s="13"/>
      <c r="HU489" s="13"/>
      <c r="HV489" s="13"/>
      <c r="HW489" s="13"/>
      <c r="HX489" s="13"/>
      <c r="HY489" s="13"/>
      <c r="HZ489" s="13"/>
      <c r="IA489" s="13"/>
      <c r="IB489" s="13"/>
      <c r="IC489" s="13"/>
      <c r="ID489" s="13"/>
      <c r="IE489" s="13"/>
      <c r="IF489" s="13"/>
      <c r="IG489" s="13"/>
      <c r="IH489" s="13"/>
      <c r="II489" s="13"/>
      <c r="IJ489" s="13"/>
      <c r="IK489" s="13"/>
      <c r="IL489" s="13"/>
      <c r="IM489" s="13"/>
      <c r="IN489" s="13"/>
      <c r="IO489" s="13"/>
      <c r="IP489" s="13"/>
      <c r="IQ489" s="13"/>
      <c r="IR489" s="13"/>
      <c r="IS489" s="13"/>
      <c r="IT489" s="13"/>
      <c r="IU489" s="13"/>
      <c r="IV489" s="13"/>
    </row>
    <row r="490" spans="1:256" customFormat="1" ht="22.5">
      <c r="A490" s="144" t="str">
        <f ca="1">VLOOKUP(B490,'Insumos e Serviços'!$A:$F,3,0)</f>
        <v>Insumo</v>
      </c>
      <c r="B490" s="145">
        <v>21009</v>
      </c>
      <c r="C490" s="145" t="str">
        <f ca="1">VLOOKUP(B490,'Insumos e Serviços'!$A:$F,2,0)</f>
        <v>SINAPI</v>
      </c>
      <c r="D490" s="148" t="str">
        <f ca="1">VLOOKUP(B490,'Insumos e Serviços'!$A:$F,4,0)</f>
        <v>TUBO ACO GALVANIZADO COM COSTURA, CLASSE LEVE, DN 20 MM ( 3/4"), E = 2,25 MM, *1,3* KG/M (NBR 5580)</v>
      </c>
      <c r="E490" s="145" t="str">
        <f ca="1">VLOOKUP(B490,'Insumos e Serviços'!$A:$F,5,0)</f>
        <v>M</v>
      </c>
      <c r="F490" s="146">
        <v>6.25</v>
      </c>
      <c r="G490" s="147">
        <f ca="1">VLOOKUP(B490,'Insumos e Serviços'!$A:$F,6,0)</f>
        <v>29.21</v>
      </c>
      <c r="H490" s="147">
        <f t="shared" si="10"/>
        <v>182.56</v>
      </c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F490" s="13"/>
      <c r="AG490" s="13"/>
      <c r="AH490" s="13"/>
      <c r="AI490" s="13"/>
      <c r="AJ490" s="13"/>
      <c r="AK490" s="13"/>
      <c r="AL490" s="13"/>
      <c r="AM490" s="13"/>
      <c r="AN490" s="13"/>
      <c r="AO490" s="13"/>
      <c r="AP490" s="13"/>
      <c r="AQ490" s="13"/>
      <c r="AR490" s="13"/>
      <c r="AS490" s="13"/>
      <c r="AT490" s="13"/>
      <c r="AU490" s="13"/>
      <c r="AV490" s="13"/>
      <c r="AW490" s="13"/>
      <c r="AX490" s="13"/>
      <c r="AY490" s="13"/>
      <c r="AZ490" s="13"/>
      <c r="BA490" s="13"/>
      <c r="BB490" s="13"/>
      <c r="BC490" s="13"/>
      <c r="BD490" s="13"/>
      <c r="BE490" s="13"/>
      <c r="BF490" s="13"/>
      <c r="BG490" s="13"/>
      <c r="BH490" s="13"/>
      <c r="BI490" s="13"/>
      <c r="BJ490" s="13"/>
      <c r="BK490" s="13"/>
      <c r="BL490" s="13"/>
      <c r="BM490" s="13"/>
      <c r="BN490" s="13"/>
      <c r="BO490" s="13"/>
      <c r="BP490" s="13"/>
      <c r="BQ490" s="13"/>
      <c r="BR490" s="13"/>
      <c r="BS490" s="13"/>
      <c r="BT490" s="13"/>
      <c r="BU490" s="13"/>
      <c r="BV490" s="13"/>
      <c r="BW490" s="13"/>
      <c r="BX490" s="13"/>
      <c r="BY490" s="13"/>
      <c r="BZ490" s="13"/>
      <c r="CA490" s="13"/>
      <c r="CB490" s="13"/>
      <c r="CC490" s="13"/>
      <c r="CD490" s="13"/>
      <c r="CE490" s="13"/>
      <c r="CF490" s="13"/>
      <c r="CG490" s="13"/>
      <c r="CH490" s="13"/>
      <c r="CI490" s="13"/>
      <c r="CJ490" s="13"/>
      <c r="CK490" s="13"/>
      <c r="CL490" s="13"/>
      <c r="CM490" s="13"/>
      <c r="CN490" s="13"/>
      <c r="CO490" s="13"/>
      <c r="CP490" s="13"/>
      <c r="CQ490" s="13"/>
      <c r="CR490" s="13"/>
      <c r="CS490" s="13"/>
      <c r="CT490" s="13"/>
      <c r="CU490" s="13"/>
      <c r="CV490" s="13"/>
      <c r="CW490" s="13"/>
      <c r="CX490" s="13"/>
      <c r="CY490" s="13"/>
      <c r="CZ490" s="13"/>
      <c r="DA490" s="13"/>
      <c r="DB490" s="13"/>
      <c r="DC490" s="13"/>
      <c r="DD490" s="13"/>
      <c r="DE490" s="13"/>
      <c r="DF490" s="13"/>
      <c r="DG490" s="13"/>
      <c r="DH490" s="13"/>
      <c r="DI490" s="13"/>
      <c r="DJ490" s="13"/>
      <c r="DK490" s="13"/>
      <c r="DL490" s="13"/>
      <c r="DM490" s="13"/>
      <c r="DN490" s="13"/>
      <c r="DO490" s="13"/>
      <c r="DP490" s="13"/>
      <c r="DQ490" s="13"/>
      <c r="DR490" s="13"/>
      <c r="DS490" s="13"/>
      <c r="DT490" s="13"/>
      <c r="DU490" s="13"/>
      <c r="DV490" s="13"/>
      <c r="DW490" s="13"/>
      <c r="DX490" s="13"/>
      <c r="DY490" s="13"/>
      <c r="DZ490" s="13"/>
      <c r="EA490" s="13"/>
      <c r="EB490" s="13"/>
      <c r="EC490" s="13"/>
      <c r="ED490" s="13"/>
      <c r="EE490" s="13"/>
      <c r="EF490" s="13"/>
      <c r="EG490" s="13"/>
      <c r="EH490" s="13"/>
      <c r="EI490" s="13"/>
      <c r="EJ490" s="13"/>
      <c r="EK490" s="13"/>
      <c r="EL490" s="13"/>
      <c r="EM490" s="13"/>
      <c r="EN490" s="13"/>
      <c r="EO490" s="13"/>
      <c r="EP490" s="13"/>
      <c r="EQ490" s="13"/>
      <c r="ER490" s="13"/>
      <c r="ES490" s="13"/>
      <c r="ET490" s="13"/>
      <c r="EU490" s="13"/>
      <c r="EV490" s="13"/>
      <c r="EW490" s="13"/>
      <c r="EX490" s="13"/>
      <c r="EY490" s="13"/>
      <c r="EZ490" s="13"/>
      <c r="FA490" s="13"/>
      <c r="FB490" s="13"/>
      <c r="FC490" s="13"/>
      <c r="FD490" s="13"/>
      <c r="FE490" s="13"/>
      <c r="FF490" s="13"/>
      <c r="FG490" s="13"/>
      <c r="FH490" s="13"/>
      <c r="FI490" s="13"/>
      <c r="FJ490" s="13"/>
      <c r="FK490" s="13"/>
      <c r="FL490" s="13"/>
      <c r="FM490" s="13"/>
      <c r="FN490" s="13"/>
      <c r="FO490" s="13"/>
      <c r="FP490" s="13"/>
      <c r="FQ490" s="13"/>
      <c r="FR490" s="13"/>
      <c r="FS490" s="13"/>
      <c r="FT490" s="13"/>
      <c r="FU490" s="13"/>
      <c r="FV490" s="13"/>
      <c r="FW490" s="13"/>
      <c r="FX490" s="13"/>
      <c r="FY490" s="13"/>
      <c r="FZ490" s="13"/>
      <c r="GA490" s="13"/>
      <c r="GB490" s="13"/>
      <c r="GC490" s="13"/>
      <c r="GD490" s="13"/>
      <c r="GE490" s="13"/>
      <c r="GF490" s="13"/>
      <c r="GG490" s="13"/>
      <c r="GH490" s="13"/>
      <c r="GI490" s="13"/>
      <c r="GJ490" s="13"/>
      <c r="GK490" s="13"/>
      <c r="GL490" s="13"/>
      <c r="GM490" s="13"/>
      <c r="GN490" s="13"/>
      <c r="GO490" s="13"/>
      <c r="GP490" s="13"/>
      <c r="GQ490" s="13"/>
      <c r="GR490" s="13"/>
      <c r="GS490" s="13"/>
      <c r="GT490" s="13"/>
      <c r="GU490" s="13"/>
      <c r="GV490" s="13"/>
      <c r="GW490" s="13"/>
      <c r="GX490" s="13"/>
      <c r="GY490" s="13"/>
      <c r="GZ490" s="13"/>
      <c r="HA490" s="13"/>
      <c r="HB490" s="13"/>
      <c r="HC490" s="13"/>
      <c r="HD490" s="13"/>
      <c r="HE490" s="13"/>
      <c r="HF490" s="13"/>
      <c r="HG490" s="13"/>
      <c r="HH490" s="13"/>
      <c r="HI490" s="13"/>
      <c r="HJ490" s="13"/>
      <c r="HK490" s="13"/>
      <c r="HL490" s="13"/>
      <c r="HM490" s="13"/>
      <c r="HN490" s="13"/>
      <c r="HO490" s="13"/>
      <c r="HP490" s="13"/>
      <c r="HQ490" s="13"/>
      <c r="HR490" s="13"/>
      <c r="HS490" s="13"/>
      <c r="HT490" s="13"/>
      <c r="HU490" s="13"/>
      <c r="HV490" s="13"/>
      <c r="HW490" s="13"/>
      <c r="HX490" s="13"/>
      <c r="HY490" s="13"/>
      <c r="HZ490" s="13"/>
      <c r="IA490" s="13"/>
      <c r="IB490" s="13"/>
      <c r="IC490" s="13"/>
      <c r="ID490" s="13"/>
      <c r="IE490" s="13"/>
      <c r="IF490" s="13"/>
      <c r="IG490" s="13"/>
      <c r="IH490" s="13"/>
      <c r="II490" s="13"/>
      <c r="IJ490" s="13"/>
      <c r="IK490" s="13"/>
      <c r="IL490" s="13"/>
      <c r="IM490" s="13"/>
      <c r="IN490" s="13"/>
      <c r="IO490" s="13"/>
      <c r="IP490" s="13"/>
      <c r="IQ490" s="13"/>
      <c r="IR490" s="13"/>
      <c r="IS490" s="13"/>
      <c r="IT490" s="13"/>
      <c r="IU490" s="13"/>
      <c r="IV490" s="13"/>
    </row>
    <row r="491" spans="1:256" customFormat="1" ht="23.25" thickBot="1">
      <c r="A491" s="144" t="str">
        <f ca="1">VLOOKUP(B491,'Insumos e Serviços'!$A:$F,3,0)</f>
        <v>Insumo</v>
      </c>
      <c r="B491" s="145" t="s">
        <v>1074</v>
      </c>
      <c r="C491" s="145" t="str">
        <f ca="1">VLOOKUP(B491,'Insumos e Serviços'!$A:$F,2,0)</f>
        <v>SINAPI</v>
      </c>
      <c r="D491" s="148" t="str">
        <f ca="1">VLOOKUP(B491,'Insumos e Serviços'!$A:$F,4,0)</f>
        <v>TUBO ACO GALVANIZADO COM COSTURA, CLASSE LEVE, DN 40 MM ( 1 1/2"),  E = 3,00 MM,  *3,48* KG/M (NBR 5580)</v>
      </c>
      <c r="E491" s="145" t="str">
        <f ca="1">VLOOKUP(B491,'Insumos e Serviços'!$A:$F,5,0)</f>
        <v>M</v>
      </c>
      <c r="F491" s="146">
        <v>3.9780000000000002</v>
      </c>
      <c r="G491" s="147">
        <f ca="1">VLOOKUP(B491,'Insumos e Serviços'!$A:$F,6,0)</f>
        <v>63.17</v>
      </c>
      <c r="H491" s="147">
        <f t="shared" si="10"/>
        <v>251.29</v>
      </c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F491" s="13"/>
      <c r="AG491" s="13"/>
      <c r="AH491" s="13"/>
      <c r="AI491" s="13"/>
      <c r="AJ491" s="13"/>
      <c r="AK491" s="13"/>
      <c r="AL491" s="13"/>
      <c r="AM491" s="13"/>
      <c r="AN491" s="13"/>
      <c r="AO491" s="13"/>
      <c r="AP491" s="13"/>
      <c r="AQ491" s="13"/>
      <c r="AR491" s="13"/>
      <c r="AS491" s="13"/>
      <c r="AT491" s="13"/>
      <c r="AU491" s="13"/>
      <c r="AV491" s="13"/>
      <c r="AW491" s="13"/>
      <c r="AX491" s="13"/>
      <c r="AY491" s="13"/>
      <c r="AZ491" s="13"/>
      <c r="BA491" s="13"/>
      <c r="BB491" s="13"/>
      <c r="BC491" s="13"/>
      <c r="BD491" s="13"/>
      <c r="BE491" s="13"/>
      <c r="BF491" s="13"/>
      <c r="BG491" s="13"/>
      <c r="BH491" s="13"/>
      <c r="BI491" s="13"/>
      <c r="BJ491" s="13"/>
      <c r="BK491" s="13"/>
      <c r="BL491" s="13"/>
      <c r="BM491" s="13"/>
      <c r="BN491" s="13"/>
      <c r="BO491" s="13"/>
      <c r="BP491" s="13"/>
      <c r="BQ491" s="13"/>
      <c r="BR491" s="13"/>
      <c r="BS491" s="13"/>
      <c r="BT491" s="13"/>
      <c r="BU491" s="13"/>
      <c r="BV491" s="13"/>
      <c r="BW491" s="13"/>
      <c r="BX491" s="13"/>
      <c r="BY491" s="13"/>
      <c r="BZ491" s="13"/>
      <c r="CA491" s="13"/>
      <c r="CB491" s="13"/>
      <c r="CC491" s="13"/>
      <c r="CD491" s="13"/>
      <c r="CE491" s="13"/>
      <c r="CF491" s="13"/>
      <c r="CG491" s="13"/>
      <c r="CH491" s="13"/>
      <c r="CI491" s="13"/>
      <c r="CJ491" s="13"/>
      <c r="CK491" s="13"/>
      <c r="CL491" s="13"/>
      <c r="CM491" s="13"/>
      <c r="CN491" s="13"/>
      <c r="CO491" s="13"/>
      <c r="CP491" s="13"/>
      <c r="CQ491" s="13"/>
      <c r="CR491" s="13"/>
      <c r="CS491" s="13"/>
      <c r="CT491" s="13"/>
      <c r="CU491" s="13"/>
      <c r="CV491" s="13"/>
      <c r="CW491" s="13"/>
      <c r="CX491" s="13"/>
      <c r="CY491" s="13"/>
      <c r="CZ491" s="13"/>
      <c r="DA491" s="13"/>
      <c r="DB491" s="13"/>
      <c r="DC491" s="13"/>
      <c r="DD491" s="13"/>
      <c r="DE491" s="13"/>
      <c r="DF491" s="13"/>
      <c r="DG491" s="13"/>
      <c r="DH491" s="13"/>
      <c r="DI491" s="13"/>
      <c r="DJ491" s="13"/>
      <c r="DK491" s="13"/>
      <c r="DL491" s="13"/>
      <c r="DM491" s="13"/>
      <c r="DN491" s="13"/>
      <c r="DO491" s="13"/>
      <c r="DP491" s="13"/>
      <c r="DQ491" s="13"/>
      <c r="DR491" s="13"/>
      <c r="DS491" s="13"/>
      <c r="DT491" s="13"/>
      <c r="DU491" s="13"/>
      <c r="DV491" s="13"/>
      <c r="DW491" s="13"/>
      <c r="DX491" s="13"/>
      <c r="DY491" s="13"/>
      <c r="DZ491" s="13"/>
      <c r="EA491" s="13"/>
      <c r="EB491" s="13"/>
      <c r="EC491" s="13"/>
      <c r="ED491" s="13"/>
      <c r="EE491" s="13"/>
      <c r="EF491" s="13"/>
      <c r="EG491" s="13"/>
      <c r="EH491" s="13"/>
      <c r="EI491" s="13"/>
      <c r="EJ491" s="13"/>
      <c r="EK491" s="13"/>
      <c r="EL491" s="13"/>
      <c r="EM491" s="13"/>
      <c r="EN491" s="13"/>
      <c r="EO491" s="13"/>
      <c r="EP491" s="13"/>
      <c r="EQ491" s="13"/>
      <c r="ER491" s="13"/>
      <c r="ES491" s="13"/>
      <c r="ET491" s="13"/>
      <c r="EU491" s="13"/>
      <c r="EV491" s="13"/>
      <c r="EW491" s="13"/>
      <c r="EX491" s="13"/>
      <c r="EY491" s="13"/>
      <c r="EZ491" s="13"/>
      <c r="FA491" s="13"/>
      <c r="FB491" s="13"/>
      <c r="FC491" s="13"/>
      <c r="FD491" s="13"/>
      <c r="FE491" s="13"/>
      <c r="FF491" s="13"/>
      <c r="FG491" s="13"/>
      <c r="FH491" s="13"/>
      <c r="FI491" s="13"/>
      <c r="FJ491" s="13"/>
      <c r="FK491" s="13"/>
      <c r="FL491" s="13"/>
      <c r="FM491" s="13"/>
      <c r="FN491" s="13"/>
      <c r="FO491" s="13"/>
      <c r="FP491" s="13"/>
      <c r="FQ491" s="13"/>
      <c r="FR491" s="13"/>
      <c r="FS491" s="13"/>
      <c r="FT491" s="13"/>
      <c r="FU491" s="13"/>
      <c r="FV491" s="13"/>
      <c r="FW491" s="13"/>
      <c r="FX491" s="13"/>
      <c r="FY491" s="13"/>
      <c r="FZ491" s="13"/>
      <c r="GA491" s="13"/>
      <c r="GB491" s="13"/>
      <c r="GC491" s="13"/>
      <c r="GD491" s="13"/>
      <c r="GE491" s="13"/>
      <c r="GF491" s="13"/>
      <c r="GG491" s="13"/>
      <c r="GH491" s="13"/>
      <c r="GI491" s="13"/>
      <c r="GJ491" s="13"/>
      <c r="GK491" s="13"/>
      <c r="GL491" s="13"/>
      <c r="GM491" s="13"/>
      <c r="GN491" s="13"/>
      <c r="GO491" s="13"/>
      <c r="GP491" s="13"/>
      <c r="GQ491" s="13"/>
      <c r="GR491" s="13"/>
      <c r="GS491" s="13"/>
      <c r="GT491" s="13"/>
      <c r="GU491" s="13"/>
      <c r="GV491" s="13"/>
      <c r="GW491" s="13"/>
      <c r="GX491" s="13"/>
      <c r="GY491" s="13"/>
      <c r="GZ491" s="13"/>
      <c r="HA491" s="13"/>
      <c r="HB491" s="13"/>
      <c r="HC491" s="13"/>
      <c r="HD491" s="13"/>
      <c r="HE491" s="13"/>
      <c r="HF491" s="13"/>
      <c r="HG491" s="13"/>
      <c r="HH491" s="13"/>
      <c r="HI491" s="13"/>
      <c r="HJ491" s="13"/>
      <c r="HK491" s="13"/>
      <c r="HL491" s="13"/>
      <c r="HM491" s="13"/>
      <c r="HN491" s="13"/>
      <c r="HO491" s="13"/>
      <c r="HP491" s="13"/>
      <c r="HQ491" s="13"/>
      <c r="HR491" s="13"/>
      <c r="HS491" s="13"/>
      <c r="HT491" s="13"/>
      <c r="HU491" s="13"/>
      <c r="HV491" s="13"/>
      <c r="HW491" s="13"/>
      <c r="HX491" s="13"/>
      <c r="HY491" s="13"/>
      <c r="HZ491" s="13"/>
      <c r="IA491" s="13"/>
      <c r="IB491" s="13"/>
      <c r="IC491" s="13"/>
      <c r="ID491" s="13"/>
      <c r="IE491" s="13"/>
      <c r="IF491" s="13"/>
      <c r="IG491" s="13"/>
      <c r="IH491" s="13"/>
      <c r="II491" s="13"/>
      <c r="IJ491" s="13"/>
      <c r="IK491" s="13"/>
      <c r="IL491" s="13"/>
      <c r="IM491" s="13"/>
      <c r="IN491" s="13"/>
      <c r="IO491" s="13"/>
      <c r="IP491" s="13"/>
      <c r="IQ491" s="13"/>
      <c r="IR491" s="13"/>
      <c r="IS491" s="13"/>
      <c r="IT491" s="13"/>
      <c r="IU491" s="13"/>
      <c r="IV491" s="13"/>
    </row>
    <row r="492" spans="1:256" ht="12" thickTop="1">
      <c r="A492" s="19"/>
      <c r="B492" s="20"/>
      <c r="C492" s="19"/>
      <c r="D492" s="19"/>
      <c r="E492" s="20"/>
      <c r="F492" s="19"/>
      <c r="G492" s="19"/>
      <c r="H492" s="19"/>
    </row>
    <row r="493" spans="1:256" s="18" customFormat="1" ht="22.5">
      <c r="A493" s="139" t="s">
        <v>884</v>
      </c>
      <c r="B493" s="140" t="str">
        <f ca="1">VLOOKUP(A493,'Orçamento Sintético'!$A:$H,2,0)</f>
        <v xml:space="preserve"> MPDFT1551 </v>
      </c>
      <c r="C493" s="140" t="str">
        <f ca="1">VLOOKUP(A493,'Orçamento Sintético'!$A:$H,3,0)</f>
        <v>Próprio</v>
      </c>
      <c r="D493" s="143" t="str">
        <f ca="1">VLOOKUP(A493,'Orçamento Sintético'!$A:$H,4,0)</f>
        <v>Copia da SINAPI (99855) - Barra de apoio de Ø 1.1/2" (38,1mm) em tubo de aço industrial, para pintura esmalte, fixado em piso</v>
      </c>
      <c r="E493" s="140" t="str">
        <f ca="1">VLOOKUP(A493,'Orçamento Sintético'!$A:$H,5,0)</f>
        <v>M</v>
      </c>
      <c r="F493" s="141"/>
      <c r="G493" s="142"/>
      <c r="H493" s="142">
        <f>SUM(H494:H498)</f>
        <v>167.59</v>
      </c>
    </row>
    <row r="494" spans="1:256">
      <c r="A494" s="144" t="str">
        <f ca="1">VLOOKUP(B494,'Insumos e Serviços'!$A:$F,3,0)</f>
        <v>Composição</v>
      </c>
      <c r="B494" s="145" t="s">
        <v>997</v>
      </c>
      <c r="C494" s="145" t="str">
        <f ca="1">VLOOKUP(B494,'Insumos e Serviços'!$A:$F,2,0)</f>
        <v>SINAPI</v>
      </c>
      <c r="D494" s="148" t="str">
        <f ca="1">VLOOKUP(B494,'Insumos e Serviços'!$A:$F,4,0)</f>
        <v>AUXILIAR DE SERRALHEIRO COM ENCARGOS COMPLEMENTARES</v>
      </c>
      <c r="E494" s="145" t="str">
        <f ca="1">VLOOKUP(B494,'Insumos e Serviços'!$A:$F,5,0)</f>
        <v>H</v>
      </c>
      <c r="F494" s="146">
        <v>0.77800000000000002</v>
      </c>
      <c r="G494" s="147">
        <f ca="1">VLOOKUP(B494,'Insumos e Serviços'!$A:$F,6,0)</f>
        <v>19.82</v>
      </c>
      <c r="H494" s="147">
        <f>TRUNC(F494*G494,2)</f>
        <v>15.41</v>
      </c>
    </row>
    <row r="495" spans="1:256">
      <c r="A495" s="144" t="str">
        <f ca="1">VLOOKUP(B495,'Insumos e Serviços'!$A:$F,3,0)</f>
        <v>Composição</v>
      </c>
      <c r="B495" s="145" t="s">
        <v>996</v>
      </c>
      <c r="C495" s="145" t="str">
        <f ca="1">VLOOKUP(B495,'Insumos e Serviços'!$A:$F,2,0)</f>
        <v>SINAPI</v>
      </c>
      <c r="D495" s="148" t="str">
        <f ca="1">VLOOKUP(B495,'Insumos e Serviços'!$A:$F,4,0)</f>
        <v>SERRALHEIRO COM ENCARGOS COMPLEMENTARES</v>
      </c>
      <c r="E495" s="145" t="str">
        <f ca="1">VLOOKUP(B495,'Insumos e Serviços'!$A:$F,5,0)</f>
        <v>H</v>
      </c>
      <c r="F495" s="146">
        <v>0.94799999999999995</v>
      </c>
      <c r="G495" s="147">
        <f ca="1">VLOOKUP(B495,'Insumos e Serviços'!$A:$F,6,0)</f>
        <v>24.93</v>
      </c>
      <c r="H495" s="147">
        <f>TRUNC(F495*G495,2)</f>
        <v>23.63</v>
      </c>
    </row>
    <row r="496" spans="1:256" ht="22.5">
      <c r="A496" s="144" t="str">
        <f ca="1">VLOOKUP(B496,'Insumos e Serviços'!$A:$F,3,0)</f>
        <v>Insumo</v>
      </c>
      <c r="B496" s="145" t="s">
        <v>1094</v>
      </c>
      <c r="C496" s="145" t="str">
        <f ca="1">VLOOKUP(B496,'Insumos e Serviços'!$A:$F,2,0)</f>
        <v>SINAPI</v>
      </c>
      <c r="D496" s="148" t="str">
        <f ca="1">VLOOKUP(B496,'Insumos e Serviços'!$A:$F,4,0)</f>
        <v>BUCHA DE NYLON SEM ABA S10, COM PARAFUSO DE 6,10 X 65 MM EM ACO ZINCADO COM ROSCA SOBERBA, CABECA CHATA E FENDA PHILLIPS</v>
      </c>
      <c r="E496" s="145" t="str">
        <f ca="1">VLOOKUP(B496,'Insumos e Serviços'!$A:$F,5,0)</f>
        <v>UN</v>
      </c>
      <c r="F496" s="146">
        <v>3.2730000000000001</v>
      </c>
      <c r="G496" s="147">
        <f ca="1">VLOOKUP(B496,'Insumos e Serviços'!$A:$F,6,0)</f>
        <v>1.22</v>
      </c>
      <c r="H496" s="147">
        <f>TRUNC(F496*G496,2)</f>
        <v>3.99</v>
      </c>
    </row>
    <row r="497" spans="1:8">
      <c r="A497" s="144" t="str">
        <f ca="1">VLOOKUP(B497,'Insumos e Serviços'!$A:$F,3,0)</f>
        <v>Insumo</v>
      </c>
      <c r="B497" s="145" t="s">
        <v>1075</v>
      </c>
      <c r="C497" s="145" t="str">
        <f ca="1">VLOOKUP(B497,'Insumos e Serviços'!$A:$F,2,0)</f>
        <v>SINAPI</v>
      </c>
      <c r="D497" s="148" t="str">
        <f ca="1">VLOOKUP(B497,'Insumos e Serviços'!$A:$F,4,0)</f>
        <v>ELETRODO REVESTIDO AWS - E6013, DIAMETRO IGUAL A 2,50 MM</v>
      </c>
      <c r="E497" s="145" t="str">
        <f ca="1">VLOOKUP(B497,'Insumos e Serviços'!$A:$F,5,0)</f>
        <v>KG</v>
      </c>
      <c r="F497" s="146">
        <v>4.0000000000000001E-3</v>
      </c>
      <c r="G497" s="147">
        <f ca="1">VLOOKUP(B497,'Insumos e Serviços'!$A:$F,6,0)</f>
        <v>31.45</v>
      </c>
      <c r="H497" s="147">
        <f>TRUNC(F497*G497,2)</f>
        <v>0.12</v>
      </c>
    </row>
    <row r="498" spans="1:8" ht="22.5">
      <c r="A498" s="144" t="str">
        <f ca="1">VLOOKUP(B498,'Insumos e Serviços'!$A:$F,3,0)</f>
        <v>Insumo</v>
      </c>
      <c r="B498" s="145" t="s">
        <v>1074</v>
      </c>
      <c r="C498" s="145" t="str">
        <f ca="1">VLOOKUP(B498,'Insumos e Serviços'!$A:$F,2,0)</f>
        <v>SINAPI</v>
      </c>
      <c r="D498" s="148" t="str">
        <f ca="1">VLOOKUP(B498,'Insumos e Serviços'!$A:$F,4,0)</f>
        <v>TUBO ACO GALVANIZADO COM COSTURA, CLASSE LEVE, DN 40 MM ( 1 1/2"),  E = 3,00 MM,  *3,48* KG/M (NBR 5580)</v>
      </c>
      <c r="E498" s="145" t="str">
        <f ca="1">VLOOKUP(B498,'Insumos e Serviços'!$A:$F,5,0)</f>
        <v>M</v>
      </c>
      <c r="F498" s="146">
        <v>1.97</v>
      </c>
      <c r="G498" s="147">
        <f ca="1">VLOOKUP(B498,'Insumos e Serviços'!$A:$F,6,0)</f>
        <v>63.17</v>
      </c>
      <c r="H498" s="147">
        <f>TRUNC(F498*G498,2)</f>
        <v>124.44</v>
      </c>
    </row>
    <row r="499" spans="1:8">
      <c r="A499" s="19"/>
      <c r="B499" s="20"/>
      <c r="C499" s="19"/>
      <c r="D499" s="19"/>
      <c r="E499" s="20"/>
      <c r="F499" s="19"/>
      <c r="G499" s="19"/>
      <c r="H499" s="19"/>
    </row>
    <row r="500" spans="1:8">
      <c r="A500" s="94" t="s">
        <v>887</v>
      </c>
      <c r="B500" s="95"/>
      <c r="C500" s="95"/>
      <c r="D500" s="94" t="s">
        <v>888</v>
      </c>
      <c r="E500" s="95"/>
      <c r="F500" s="96"/>
      <c r="G500" s="94"/>
      <c r="H500" s="97"/>
    </row>
    <row r="501" spans="1:8">
      <c r="A501" s="94" t="s">
        <v>889</v>
      </c>
      <c r="B501" s="95"/>
      <c r="C501" s="95"/>
      <c r="D501" s="94" t="s">
        <v>878</v>
      </c>
      <c r="E501" s="95"/>
      <c r="F501" s="96"/>
      <c r="G501" s="94"/>
      <c r="H501" s="97"/>
    </row>
    <row r="502" spans="1:8" s="18" customFormat="1" ht="22.5">
      <c r="A502" s="139" t="s">
        <v>890</v>
      </c>
      <c r="B502" s="140" t="str">
        <f ca="1">VLOOKUP(A502,'Orçamento Sintético'!$A:$H,2,0)</f>
        <v xml:space="preserve"> MPDFT1587 </v>
      </c>
      <c r="C502" s="140" t="str">
        <f ca="1">VLOOKUP(A502,'Orçamento Sintético'!$A:$H,3,0)</f>
        <v>Próprio</v>
      </c>
      <c r="D502" s="143" t="str">
        <f ca="1">VLOOKUP(A502,'Orçamento Sintético'!$A:$H,4,0)</f>
        <v>Barra de apoio para o alçapão em tubo de aço de 1 1/2" chumbado na laje, 80 cm de altura e largura de 24 cm de largura</v>
      </c>
      <c r="E502" s="140" t="str">
        <f ca="1">VLOOKUP(A502,'Orçamento Sintético'!$A:$H,5,0)</f>
        <v>un</v>
      </c>
      <c r="F502" s="141"/>
      <c r="G502" s="142"/>
      <c r="H502" s="142">
        <f>SUM(H503:H507)</f>
        <v>209.12999999999997</v>
      </c>
    </row>
    <row r="503" spans="1:8" ht="22.5">
      <c r="A503" s="144" t="str">
        <f ca="1">VLOOKUP(B503,'Insumos e Serviços'!$A:$F,3,0)</f>
        <v>Composição</v>
      </c>
      <c r="B503" s="145" t="s">
        <v>1095</v>
      </c>
      <c r="C503" s="145" t="str">
        <f ca="1">VLOOKUP(B503,'Insumos e Serviços'!$A:$F,2,0)</f>
        <v>SINAPI</v>
      </c>
      <c r="D503" s="148" t="str">
        <f ca="1">VLOOKUP(B503,'Insumos e Serviços'!$A:$F,4,0)</f>
        <v>CHUMBAMENTO PONTUAL EM PASSAGEM DE TUBO COM DIÂMETRO MENOR OU IGUAL A 40 MM. AF_05/2015</v>
      </c>
      <c r="E503" s="145" t="str">
        <f ca="1">VLOOKUP(B503,'Insumos e Serviços'!$A:$F,5,0)</f>
        <v>UN</v>
      </c>
      <c r="F503" s="146">
        <v>2</v>
      </c>
      <c r="G503" s="147">
        <f ca="1">VLOOKUP(B503,'Insumos e Serviços'!$A:$F,6,0)</f>
        <v>4.83</v>
      </c>
      <c r="H503" s="147">
        <f>TRUNC(F503*G503,2)</f>
        <v>9.66</v>
      </c>
    </row>
    <row r="504" spans="1:8" ht="22.5">
      <c r="A504" s="144" t="str">
        <f ca="1">VLOOKUP(B504,'Insumos e Serviços'!$A:$F,3,0)</f>
        <v>Composição</v>
      </c>
      <c r="B504" s="145" t="s">
        <v>1096</v>
      </c>
      <c r="C504" s="145" t="str">
        <f ca="1">VLOOKUP(B504,'Insumos e Serviços'!$A:$F,2,0)</f>
        <v>SINAPI</v>
      </c>
      <c r="D504" s="148" t="str">
        <f ca="1">VLOOKUP(B504,'Insumos e Serviços'!$A:$F,4,0)</f>
        <v>FURO EM CONCRETO PARA DIÂMETROS MENORES OU IGUAIS A 40 MM. AF_05/2015</v>
      </c>
      <c r="E504" s="145" t="str">
        <f ca="1">VLOOKUP(B504,'Insumos e Serviços'!$A:$F,5,0)</f>
        <v>UN</v>
      </c>
      <c r="F504" s="146">
        <v>2</v>
      </c>
      <c r="G504" s="147">
        <f ca="1">VLOOKUP(B504,'Insumos e Serviços'!$A:$F,6,0)</f>
        <v>57.48</v>
      </c>
      <c r="H504" s="147">
        <f>TRUNC(F504*G504,2)</f>
        <v>114.96</v>
      </c>
    </row>
    <row r="505" spans="1:8">
      <c r="A505" s="144" t="str">
        <f ca="1">VLOOKUP(B505,'Insumos e Serviços'!$A:$F,3,0)</f>
        <v>Composição</v>
      </c>
      <c r="B505" s="145" t="s">
        <v>996</v>
      </c>
      <c r="C505" s="145" t="str">
        <f ca="1">VLOOKUP(B505,'Insumos e Serviços'!$A:$F,2,0)</f>
        <v>SINAPI</v>
      </c>
      <c r="D505" s="148" t="str">
        <f ca="1">VLOOKUP(B505,'Insumos e Serviços'!$A:$F,4,0)</f>
        <v>SERRALHEIRO COM ENCARGOS COMPLEMENTARES</v>
      </c>
      <c r="E505" s="145" t="str">
        <f ca="1">VLOOKUP(B505,'Insumos e Serviços'!$A:$F,5,0)</f>
        <v>H</v>
      </c>
      <c r="F505" s="146">
        <v>0.47399999999999998</v>
      </c>
      <c r="G505" s="147">
        <f ca="1">VLOOKUP(B505,'Insumos e Serviços'!$A:$F,6,0)</f>
        <v>24.93</v>
      </c>
      <c r="H505" s="147">
        <f>TRUNC(F505*G505,2)</f>
        <v>11.81</v>
      </c>
    </row>
    <row r="506" spans="1:8">
      <c r="A506" s="144" t="str">
        <f ca="1">VLOOKUP(B506,'Insumos e Serviços'!$A:$F,3,0)</f>
        <v>Composição</v>
      </c>
      <c r="B506" s="145" t="s">
        <v>997</v>
      </c>
      <c r="C506" s="145" t="str">
        <f ca="1">VLOOKUP(B506,'Insumos e Serviços'!$A:$F,2,0)</f>
        <v>SINAPI</v>
      </c>
      <c r="D506" s="148" t="str">
        <f ca="1">VLOOKUP(B506,'Insumos e Serviços'!$A:$F,4,0)</f>
        <v>AUXILIAR DE SERRALHEIRO COM ENCARGOS COMPLEMENTARES</v>
      </c>
      <c r="E506" s="145" t="str">
        <f ca="1">VLOOKUP(B506,'Insumos e Serviços'!$A:$F,5,0)</f>
        <v>H</v>
      </c>
      <c r="F506" s="146">
        <v>0.38900000000000001</v>
      </c>
      <c r="G506" s="147">
        <f ca="1">VLOOKUP(B506,'Insumos e Serviços'!$A:$F,6,0)</f>
        <v>19.82</v>
      </c>
      <c r="H506" s="147">
        <f>TRUNC(F506*G506,2)</f>
        <v>7.7</v>
      </c>
    </row>
    <row r="507" spans="1:8" ht="22.5">
      <c r="A507" s="144" t="str">
        <f ca="1">VLOOKUP(B507,'Insumos e Serviços'!$A:$F,3,0)</f>
        <v>Insumo</v>
      </c>
      <c r="B507" s="145" t="s">
        <v>1074</v>
      </c>
      <c r="C507" s="145" t="str">
        <f ca="1">VLOOKUP(B507,'Insumos e Serviços'!$A:$F,2,0)</f>
        <v>SINAPI</v>
      </c>
      <c r="D507" s="148" t="str">
        <f ca="1">VLOOKUP(B507,'Insumos e Serviços'!$A:$F,4,0)</f>
        <v>TUBO ACO GALVANIZADO COM COSTURA, CLASSE LEVE, DN 40 MM ( 1 1/2"),  E = 3,00 MM,  *3,48* KG/M (NBR 5580)</v>
      </c>
      <c r="E507" s="145" t="str">
        <f ca="1">VLOOKUP(B507,'Insumos e Serviços'!$A:$F,5,0)</f>
        <v>M</v>
      </c>
      <c r="F507" s="146">
        <v>1.0289999999999999</v>
      </c>
      <c r="G507" s="147">
        <f ca="1">VLOOKUP(B507,'Insumos e Serviços'!$A:$F,6,0)</f>
        <v>63.17</v>
      </c>
      <c r="H507" s="147">
        <f>TRUNC(F507*G507,2)</f>
        <v>65</v>
      </c>
    </row>
    <row r="508" spans="1:8">
      <c r="A508" s="19"/>
      <c r="B508" s="20"/>
      <c r="C508" s="19"/>
      <c r="D508" s="19"/>
      <c r="E508" s="20"/>
      <c r="F508" s="19"/>
      <c r="G508" s="19"/>
      <c r="H508" s="19"/>
    </row>
    <row r="509" spans="1:8" s="16" customFormat="1">
      <c r="A509" s="90" t="s">
        <v>390</v>
      </c>
      <c r="B509" s="91"/>
      <c r="C509" s="91"/>
      <c r="D509" s="90" t="s">
        <v>391</v>
      </c>
      <c r="E509" s="91"/>
      <c r="F509" s="92"/>
      <c r="G509" s="90"/>
      <c r="H509" s="93"/>
    </row>
    <row r="510" spans="1:8" s="21" customFormat="1">
      <c r="A510" s="94" t="s">
        <v>893</v>
      </c>
      <c r="B510" s="95"/>
      <c r="C510" s="95"/>
      <c r="D510" s="94" t="s">
        <v>894</v>
      </c>
      <c r="E510" s="95"/>
      <c r="F510" s="96"/>
      <c r="G510" s="94"/>
      <c r="H510" s="97"/>
    </row>
    <row r="511" spans="1:8" s="18" customFormat="1">
      <c r="A511" s="139" t="s">
        <v>895</v>
      </c>
      <c r="B511" s="140" t="str">
        <f ca="1">VLOOKUP(A511,'Orçamento Sintético'!$A:$H,2,0)</f>
        <v xml:space="preserve"> MPDFT1582 </v>
      </c>
      <c r="C511" s="140" t="str">
        <f ca="1">VLOOKUP(A511,'Orçamento Sintético'!$A:$H,3,0)</f>
        <v>Próprio</v>
      </c>
      <c r="D511" s="143" t="str">
        <f ca="1">VLOOKUP(A511,'Orçamento Sintético'!$A:$H,4,0)</f>
        <v>Copia da SINAPI (99806) - LIMPEZA DE BRISE METÁLICO COM PANO ÚMIDO</v>
      </c>
      <c r="E511" s="140" t="str">
        <f ca="1">VLOOKUP(A511,'Orçamento Sintético'!$A:$H,5,0)</f>
        <v>m²</v>
      </c>
      <c r="F511" s="141"/>
      <c r="G511" s="142"/>
      <c r="H511" s="142">
        <f>SUM(H512)</f>
        <v>0.74</v>
      </c>
    </row>
    <row r="512" spans="1:8">
      <c r="A512" s="144" t="str">
        <f ca="1">VLOOKUP(B512,'Insumos e Serviços'!$A:$F,3,0)</f>
        <v>Composição</v>
      </c>
      <c r="B512" s="145" t="s">
        <v>981</v>
      </c>
      <c r="C512" s="145" t="str">
        <f ca="1">VLOOKUP(B512,'Insumos e Serviços'!$A:$F,2,0)</f>
        <v>SINAPI</v>
      </c>
      <c r="D512" s="148" t="str">
        <f ca="1">VLOOKUP(B512,'Insumos e Serviços'!$A:$F,4,0)</f>
        <v>SERVENTE COM ENCARGOS COMPLEMENTARES</v>
      </c>
      <c r="E512" s="145" t="str">
        <f ca="1">VLOOKUP(B512,'Insumos e Serviços'!$A:$F,5,0)</f>
        <v>H</v>
      </c>
      <c r="F512" s="146">
        <v>0.04</v>
      </c>
      <c r="G512" s="147">
        <f ca="1">VLOOKUP(B512,'Insumos e Serviços'!$A:$F,6,0)</f>
        <v>18.649999999999999</v>
      </c>
      <c r="H512" s="147">
        <f>TRUNC(F512*G512,2)</f>
        <v>0.74</v>
      </c>
    </row>
    <row r="513" spans="1:8">
      <c r="A513" s="19"/>
      <c r="B513" s="20"/>
      <c r="C513" s="19"/>
      <c r="D513" s="19"/>
      <c r="E513" s="20"/>
      <c r="F513" s="19"/>
      <c r="G513" s="19"/>
      <c r="H513" s="19"/>
    </row>
    <row r="514" spans="1:8" s="16" customFormat="1">
      <c r="A514" s="90" t="s">
        <v>392</v>
      </c>
      <c r="B514" s="91"/>
      <c r="C514" s="91"/>
      <c r="D514" s="90" t="s">
        <v>393</v>
      </c>
      <c r="E514" s="91"/>
      <c r="F514" s="92"/>
      <c r="G514" s="90"/>
      <c r="H514" s="93"/>
    </row>
    <row r="515" spans="1:8" s="21" customFormat="1">
      <c r="A515" s="94" t="s">
        <v>900</v>
      </c>
      <c r="B515" s="95"/>
      <c r="C515" s="95"/>
      <c r="D515" s="94" t="s">
        <v>901</v>
      </c>
      <c r="E515" s="95"/>
      <c r="F515" s="96"/>
      <c r="G515" s="94"/>
      <c r="H515" s="97"/>
    </row>
    <row r="516" spans="1:8">
      <c r="A516" s="94" t="s">
        <v>902</v>
      </c>
      <c r="B516" s="95"/>
      <c r="C516" s="95"/>
      <c r="D516" s="94" t="s">
        <v>903</v>
      </c>
      <c r="E516" s="95"/>
      <c r="F516" s="96"/>
      <c r="G516" s="94"/>
      <c r="H516" s="97"/>
    </row>
    <row r="517" spans="1:8" s="18" customFormat="1">
      <c r="A517" s="139" t="s">
        <v>904</v>
      </c>
      <c r="B517" s="140" t="str">
        <f ca="1">VLOOKUP(A517,'Orçamento Sintético'!$A:$H,2,0)</f>
        <v xml:space="preserve"> MPDFT0594 </v>
      </c>
      <c r="C517" s="140" t="str">
        <f ca="1">VLOOKUP(A517,'Orçamento Sintético'!$A:$H,3,0)</f>
        <v>Próprio</v>
      </c>
      <c r="D517" s="143" t="str">
        <f ca="1">VLOOKUP(A517,'Orçamento Sintético'!$A:$H,4,0)</f>
        <v>Revitalização e reinstalação do letreiro de fachada</v>
      </c>
      <c r="E517" s="140" t="str">
        <f ca="1">VLOOKUP(A517,'Orçamento Sintético'!$A:$H,5,0)</f>
        <v>sv</v>
      </c>
      <c r="F517" s="141"/>
      <c r="G517" s="142"/>
      <c r="H517" s="142">
        <f>SUM(H518:H521)</f>
        <v>629.08000000000004</v>
      </c>
    </row>
    <row r="518" spans="1:8">
      <c r="A518" s="144" t="str">
        <f ca="1">VLOOKUP(B518,'Insumos e Serviços'!$A:$F,3,0)</f>
        <v>Composição</v>
      </c>
      <c r="B518" s="145" t="s">
        <v>981</v>
      </c>
      <c r="C518" s="145" t="str">
        <f ca="1">VLOOKUP(B518,'Insumos e Serviços'!$A:$F,2,0)</f>
        <v>SINAPI</v>
      </c>
      <c r="D518" s="148" t="str">
        <f ca="1">VLOOKUP(B518,'Insumos e Serviços'!$A:$F,4,0)</f>
        <v>SERVENTE COM ENCARGOS COMPLEMENTARES</v>
      </c>
      <c r="E518" s="145" t="str">
        <f ca="1">VLOOKUP(B518,'Insumos e Serviços'!$A:$F,5,0)</f>
        <v>H</v>
      </c>
      <c r="F518" s="146">
        <v>6</v>
      </c>
      <c r="G518" s="147">
        <f ca="1">VLOOKUP(B518,'Insumos e Serviços'!$A:$F,6,0)</f>
        <v>18.649999999999999</v>
      </c>
      <c r="H518" s="147">
        <f>TRUNC(F518*G518,2)</f>
        <v>111.9</v>
      </c>
    </row>
    <row r="519" spans="1:8">
      <c r="A519" s="144" t="str">
        <f ca="1">VLOOKUP(B519,'Insumos e Serviços'!$A:$F,3,0)</f>
        <v>Composição</v>
      </c>
      <c r="B519" s="145" t="s">
        <v>1018</v>
      </c>
      <c r="C519" s="145" t="str">
        <f ca="1">VLOOKUP(B519,'Insumos e Serviços'!$A:$F,2,0)</f>
        <v>SINAPI</v>
      </c>
      <c r="D519" s="148" t="str">
        <f ca="1">VLOOKUP(B519,'Insumos e Serviços'!$A:$F,4,0)</f>
        <v>MONTADOR DE ESTRUTURA METÁLICA COM ENCARGOS COMPLEMENTARES</v>
      </c>
      <c r="E519" s="145" t="str">
        <f ca="1">VLOOKUP(B519,'Insumos e Serviços'!$A:$F,5,0)</f>
        <v>H</v>
      </c>
      <c r="F519" s="146">
        <v>9</v>
      </c>
      <c r="G519" s="147">
        <f ca="1">VLOOKUP(B519,'Insumos e Serviços'!$A:$F,6,0)</f>
        <v>19.100000000000001</v>
      </c>
      <c r="H519" s="147">
        <f>TRUNC(F519*G519,2)</f>
        <v>171.9</v>
      </c>
    </row>
    <row r="520" spans="1:8" ht="33.75">
      <c r="A520" s="144" t="str">
        <f ca="1">VLOOKUP(B520,'Insumos e Serviços'!$A:$F,3,0)</f>
        <v>Composição</v>
      </c>
      <c r="B520" s="145" t="s">
        <v>1097</v>
      </c>
      <c r="C520" s="145" t="str">
        <f ca="1">VLOOKUP(B520,'Insumos e Serviços'!$A:$F,2,0)</f>
        <v>SINAPI</v>
      </c>
      <c r="D520" s="148" t="str">
        <f ca="1">VLOOKUP(B520,'Insumos e Serviços'!$A:$F,4,0)</f>
        <v>PINTURA COM TINTA ALQUÍDICA DE FUNDO E ACABAMENTO (ESMALTE SINTÉTICO GRAFITE) APLICADA A ROLO OU PINCEL SOBRE SUPERFÍCIES METÁLICAS (EXCETO PERFIL) EXECUTADO EM OBRA (POR DEMÃO). AF_01/2020</v>
      </c>
      <c r="E520" s="145" t="str">
        <f ca="1">VLOOKUP(B520,'Insumos e Serviços'!$A:$F,5,0)</f>
        <v>m²</v>
      </c>
      <c r="F520" s="146">
        <v>8</v>
      </c>
      <c r="G520" s="147">
        <f ca="1">VLOOKUP(B520,'Insumos e Serviços'!$A:$F,6,0)</f>
        <v>25.16</v>
      </c>
      <c r="H520" s="147">
        <f>TRUNC(F520*G520,2)</f>
        <v>201.28</v>
      </c>
    </row>
    <row r="521" spans="1:8" ht="33.75">
      <c r="A521" s="144" t="str">
        <f ca="1">VLOOKUP(B521,'Insumos e Serviços'!$A:$F,3,0)</f>
        <v>Insumo</v>
      </c>
      <c r="B521" s="145" t="s">
        <v>451</v>
      </c>
      <c r="C521" s="145" t="str">
        <f ca="1">VLOOKUP(B521,'Insumos e Serviços'!$A:$F,2,0)</f>
        <v>SINAPI</v>
      </c>
      <c r="D521" s="148" t="str">
        <f ca="1">VLOOKUP(B521,'Insumos e Serviços'!$A:$F,4,0)</f>
        <v>LOCACAO DE ANDAIME METALICO TUBULAR DE ENCAIXE, TIPO DE TORRE, COM LARGURA DE 1 ATE 1,5 M E ALTURA DE *1,00* M (INCLUSO SAPATAS FIXAS OU RODIZIOS)</v>
      </c>
      <c r="E521" s="145" t="str">
        <f ca="1">VLOOKUP(B521,'Insumos e Serviços'!$A:$F,5,0)</f>
        <v>MXMES</v>
      </c>
      <c r="F521" s="146">
        <v>8</v>
      </c>
      <c r="G521" s="147">
        <f ca="1">VLOOKUP(B521,'Insumos e Serviços'!$A:$F,6,0)</f>
        <v>18</v>
      </c>
      <c r="H521" s="147">
        <f>TRUNC(F521*G521,2)</f>
        <v>144</v>
      </c>
    </row>
    <row r="522" spans="1:8">
      <c r="A522" s="19"/>
      <c r="B522" s="20"/>
      <c r="C522" s="19"/>
      <c r="D522" s="19"/>
      <c r="E522" s="20"/>
      <c r="F522" s="19"/>
      <c r="G522" s="19"/>
      <c r="H522" s="19"/>
    </row>
    <row r="523" spans="1:8" s="16" customFormat="1">
      <c r="A523" s="90" t="s">
        <v>394</v>
      </c>
      <c r="B523" s="91"/>
      <c r="C523" s="91"/>
      <c r="D523" s="90" t="s">
        <v>395</v>
      </c>
      <c r="E523" s="91"/>
      <c r="F523" s="92"/>
      <c r="G523" s="90"/>
      <c r="H523" s="93"/>
    </row>
    <row r="524" spans="1:8" s="21" customFormat="1">
      <c r="A524" s="94" t="s">
        <v>907</v>
      </c>
      <c r="B524" s="95"/>
      <c r="C524" s="95"/>
      <c r="D524" s="94" t="s">
        <v>908</v>
      </c>
      <c r="E524" s="95"/>
      <c r="F524" s="96"/>
      <c r="G524" s="94"/>
      <c r="H524" s="97"/>
    </row>
    <row r="525" spans="1:8">
      <c r="A525" s="94" t="s">
        <v>909</v>
      </c>
      <c r="B525" s="95"/>
      <c r="C525" s="95"/>
      <c r="D525" s="94" t="s">
        <v>910</v>
      </c>
      <c r="E525" s="95"/>
      <c r="F525" s="96"/>
      <c r="G525" s="94"/>
      <c r="H525" s="97"/>
    </row>
    <row r="526" spans="1:8" s="18" customFormat="1">
      <c r="A526" s="139" t="s">
        <v>911</v>
      </c>
      <c r="B526" s="140" t="str">
        <f ca="1">VLOOKUP(A526,'Orçamento Sintético'!$A:$H,2,0)</f>
        <v xml:space="preserve"> MPDFT1524 </v>
      </c>
      <c r="C526" s="140" t="str">
        <f ca="1">VLOOKUP(A526,'Orçamento Sintético'!$A:$H,3,0)</f>
        <v>Próprio</v>
      </c>
      <c r="D526" s="143" t="str">
        <f ca="1">VLOOKUP(A526,'Orçamento Sintético'!$A:$H,4,0)</f>
        <v>Ventilação do caixão perdido com tubos de PVC e tela anti-inseto</v>
      </c>
      <c r="E526" s="140" t="str">
        <f ca="1">VLOOKUP(A526,'Orçamento Sintético'!$A:$H,5,0)</f>
        <v>UN</v>
      </c>
      <c r="F526" s="141"/>
      <c r="G526" s="142"/>
      <c r="H526" s="142">
        <f>SUM(H527:H532)</f>
        <v>47.160000000000004</v>
      </c>
    </row>
    <row r="527" spans="1:8" ht="22.5">
      <c r="A527" s="144" t="str">
        <f ca="1">VLOOKUP(B527,'Insumos e Serviços'!$A:$F,3,0)</f>
        <v>Composição</v>
      </c>
      <c r="B527" s="145" t="s">
        <v>982</v>
      </c>
      <c r="C527" s="145" t="str">
        <f ca="1">VLOOKUP(B527,'Insumos e Serviços'!$A:$F,2,0)</f>
        <v>SINAPI</v>
      </c>
      <c r="D527" s="148" t="str">
        <f ca="1">VLOOKUP(B527,'Insumos e Serviços'!$A:$F,4,0)</f>
        <v>AUXILIAR DE ENCANADOR OU BOMBEIRO HIDRÁULICO COM ENCARGOS COMPLEMENTARES</v>
      </c>
      <c r="E527" s="145" t="str">
        <f ca="1">VLOOKUP(B527,'Insumos e Serviços'!$A:$F,5,0)</f>
        <v>H</v>
      </c>
      <c r="F527" s="146">
        <v>0.01</v>
      </c>
      <c r="G527" s="147">
        <f ca="1">VLOOKUP(B527,'Insumos e Serviços'!$A:$F,6,0)</f>
        <v>19.309999999999999</v>
      </c>
      <c r="H527" s="147">
        <f t="shared" ref="H527:H532" si="11">TRUNC(F527*G527,2)</f>
        <v>0.19</v>
      </c>
    </row>
    <row r="528" spans="1:8">
      <c r="A528" s="144" t="str">
        <f ca="1">VLOOKUP(B528,'Insumos e Serviços'!$A:$F,3,0)</f>
        <v>Composição</v>
      </c>
      <c r="B528" s="145" t="s">
        <v>983</v>
      </c>
      <c r="C528" s="145" t="str">
        <f ca="1">VLOOKUP(B528,'Insumos e Serviços'!$A:$F,2,0)</f>
        <v>SINAPI</v>
      </c>
      <c r="D528" s="148" t="str">
        <f ca="1">VLOOKUP(B528,'Insumos e Serviços'!$A:$F,4,0)</f>
        <v>ENCANADOR OU BOMBEIRO HIDRÁULICO COM ENCARGOS COMPLEMENTARES</v>
      </c>
      <c r="E528" s="145" t="str">
        <f ca="1">VLOOKUP(B528,'Insumos e Serviços'!$A:$F,5,0)</f>
        <v>H</v>
      </c>
      <c r="F528" s="146">
        <v>0.01</v>
      </c>
      <c r="G528" s="147">
        <f ca="1">VLOOKUP(B528,'Insumos e Serviços'!$A:$F,6,0)</f>
        <v>24.46</v>
      </c>
      <c r="H528" s="147">
        <f t="shared" si="11"/>
        <v>0.24</v>
      </c>
    </row>
    <row r="529" spans="1:8" ht="33.75">
      <c r="A529" s="144" t="str">
        <f ca="1">VLOOKUP(B529,'Insumos e Serviços'!$A:$F,3,0)</f>
        <v>Composição</v>
      </c>
      <c r="B529" s="145" t="s">
        <v>1098</v>
      </c>
      <c r="C529" s="145" t="str">
        <f ca="1">VLOOKUP(B529,'Insumos e Serviços'!$A:$F,2,0)</f>
        <v>SINAPI</v>
      </c>
      <c r="D529" s="148" t="str">
        <f ca="1">VLOOKUP(B529,'Insumos e Serviços'!$A:$F,4,0)</f>
        <v>JOELHO 90 GRAUS, PVC, SERIE NORMAL, ESGOTO PREDIAL, DN 100 MM, JUNTA ELÁSTICA, FORNECIDO E INSTALADO EM PRUMADA DE ESGOTO SANITÁRIO OU VENTILAÇÃO. AF_12/2014</v>
      </c>
      <c r="E529" s="145" t="str">
        <f ca="1">VLOOKUP(B529,'Insumos e Serviços'!$A:$F,5,0)</f>
        <v>UN</v>
      </c>
      <c r="F529" s="146">
        <v>1</v>
      </c>
      <c r="G529" s="147">
        <f ca="1">VLOOKUP(B529,'Insumos e Serviços'!$A:$F,6,0)</f>
        <v>19.96</v>
      </c>
      <c r="H529" s="147">
        <f t="shared" si="11"/>
        <v>19.96</v>
      </c>
    </row>
    <row r="530" spans="1:8" ht="22.5">
      <c r="A530" s="144" t="str">
        <f ca="1">VLOOKUP(B530,'Insumos e Serviços'!$A:$F,3,0)</f>
        <v>Composição</v>
      </c>
      <c r="B530" s="145" t="s">
        <v>1099</v>
      </c>
      <c r="C530" s="145" t="str">
        <f ca="1">VLOOKUP(B530,'Insumos e Serviços'!$A:$F,2,0)</f>
        <v>SINAPI</v>
      </c>
      <c r="D530" s="148" t="str">
        <f ca="1">VLOOKUP(B530,'Insumos e Serviços'!$A:$F,4,0)</f>
        <v>TUBO PVC, SERIE NORMAL, ESGOTO PREDIAL, DN 100 MM, FORNECIDO E INSTALADO EM PRUMADA DE ESGOTO SANITÁRIO OU VENTILAÇÃO. AF_12/2014</v>
      </c>
      <c r="E530" s="145" t="str">
        <f ca="1">VLOOKUP(B530,'Insumos e Serviços'!$A:$F,5,0)</f>
        <v>M</v>
      </c>
      <c r="F530" s="146">
        <v>0.41</v>
      </c>
      <c r="G530" s="147">
        <f ca="1">VLOOKUP(B530,'Insumos e Serviços'!$A:$F,6,0)</f>
        <v>28.2</v>
      </c>
      <c r="H530" s="147">
        <f t="shared" si="11"/>
        <v>11.56</v>
      </c>
    </row>
    <row r="531" spans="1:8">
      <c r="A531" s="144" t="str">
        <f ca="1">VLOOKUP(B531,'Insumos e Serviços'!$A:$F,3,0)</f>
        <v>Insumo</v>
      </c>
      <c r="B531" s="145" t="s">
        <v>1100</v>
      </c>
      <c r="C531" s="145" t="str">
        <f ca="1">VLOOKUP(B531,'Insumos e Serviços'!$A:$F,2,0)</f>
        <v>Próprio</v>
      </c>
      <c r="D531" s="148" t="str">
        <f ca="1">VLOOKUP(B531,'Insumos e Serviços'!$A:$F,4,0)</f>
        <v>Tela arame galvanizado mosqueteira contra insetos</v>
      </c>
      <c r="E531" s="145" t="str">
        <f ca="1">VLOOKUP(B531,'Insumos e Serviços'!$A:$F,5,0)</f>
        <v>m²</v>
      </c>
      <c r="F531" s="146">
        <v>0.02</v>
      </c>
      <c r="G531" s="147">
        <f ca="1">VLOOKUP(B531,'Insumos e Serviços'!$A:$F,6,0)</f>
        <v>537.71</v>
      </c>
      <c r="H531" s="147">
        <f t="shared" si="11"/>
        <v>10.75</v>
      </c>
    </row>
    <row r="532" spans="1:8" ht="22.5">
      <c r="A532" s="144" t="str">
        <f ca="1">VLOOKUP(B532,'Insumos e Serviços'!$A:$F,3,0)</f>
        <v>Insumo</v>
      </c>
      <c r="B532" s="145" t="s">
        <v>1101</v>
      </c>
      <c r="C532" s="145" t="str">
        <f ca="1">VLOOKUP(B532,'Insumos e Serviços'!$A:$F,2,0)</f>
        <v>SINAPI</v>
      </c>
      <c r="D532" s="148" t="str">
        <f ca="1">VLOOKUP(B532,'Insumos e Serviços'!$A:$F,4,0)</f>
        <v>ABRACADEIRA PVC, PARA CALHA PLUVIAL, DIAMETRO ENTRE 80 E 100 MM, PARA DRENAGEM PREDIAL</v>
      </c>
      <c r="E532" s="145" t="str">
        <f ca="1">VLOOKUP(B532,'Insumos e Serviços'!$A:$F,5,0)</f>
        <v>UN</v>
      </c>
      <c r="F532" s="146">
        <v>1</v>
      </c>
      <c r="G532" s="147">
        <f ca="1">VLOOKUP(B532,'Insumos e Serviços'!$A:$F,6,0)</f>
        <v>4.46</v>
      </c>
      <c r="H532" s="147">
        <f t="shared" si="11"/>
        <v>4.46</v>
      </c>
    </row>
    <row r="533" spans="1:8">
      <c r="A533" s="19"/>
      <c r="B533" s="20"/>
      <c r="C533" s="19"/>
      <c r="D533" s="19"/>
      <c r="E533" s="20"/>
      <c r="F533" s="19"/>
      <c r="G533" s="19"/>
      <c r="H533" s="19"/>
    </row>
    <row r="534" spans="1:8" s="18" customFormat="1" ht="22.5">
      <c r="A534" s="139" t="s">
        <v>914</v>
      </c>
      <c r="B534" s="140" t="str">
        <f ca="1">VLOOKUP(A534,'Orçamento Sintético'!$A:$H,2,0)</f>
        <v xml:space="preserve"> MPDFT1535 </v>
      </c>
      <c r="C534" s="140" t="str">
        <f ca="1">VLOOKUP(A534,'Orçamento Sintético'!$A:$H,3,0)</f>
        <v>Próprio</v>
      </c>
      <c r="D534" s="143" t="str">
        <f ca="1">VLOOKUP(A534,'Orçamento Sintético'!$A:$H,4,0)</f>
        <v>Copia da SINAPI (89673) - REDUÇÃO EXCÊNTRICA, PVC, ÁGUA PLUVIAL, DN 100 X 75 MM, JUNTA ELÁSTICA, FORNECIDO E INSTALAÇÃO</v>
      </c>
      <c r="E534" s="140" t="str">
        <f ca="1">VLOOKUP(A534,'Orçamento Sintético'!$A:$H,5,0)</f>
        <v>UN</v>
      </c>
      <c r="F534" s="141"/>
      <c r="G534" s="142"/>
      <c r="H534" s="142">
        <f>SUM(H535:H539)</f>
        <v>18.2</v>
      </c>
    </row>
    <row r="535" spans="1:8" ht="22.5">
      <c r="A535" s="144" t="str">
        <f ca="1">VLOOKUP(B535,'Insumos e Serviços'!$A:$F,3,0)</f>
        <v>Composição</v>
      </c>
      <c r="B535" s="145" t="s">
        <v>982</v>
      </c>
      <c r="C535" s="145" t="str">
        <f ca="1">VLOOKUP(B535,'Insumos e Serviços'!$A:$F,2,0)</f>
        <v>SINAPI</v>
      </c>
      <c r="D535" s="148" t="str">
        <f ca="1">VLOOKUP(B535,'Insumos e Serviços'!$A:$F,4,0)</f>
        <v>AUXILIAR DE ENCANADOR OU BOMBEIRO HIDRÁULICO COM ENCARGOS COMPLEMENTARES</v>
      </c>
      <c r="E535" s="145" t="str">
        <f ca="1">VLOOKUP(B535,'Insumos e Serviços'!$A:$F,5,0)</f>
        <v>H</v>
      </c>
      <c r="F535" s="146">
        <v>7.0000000000000007E-2</v>
      </c>
      <c r="G535" s="147">
        <f ca="1">VLOOKUP(B535,'Insumos e Serviços'!$A:$F,6,0)</f>
        <v>19.309999999999999</v>
      </c>
      <c r="H535" s="147">
        <f>TRUNC(F535*G535,2)</f>
        <v>1.35</v>
      </c>
    </row>
    <row r="536" spans="1:8">
      <c r="A536" s="144" t="str">
        <f ca="1">VLOOKUP(B536,'Insumos e Serviços'!$A:$F,3,0)</f>
        <v>Composição</v>
      </c>
      <c r="B536" s="145" t="s">
        <v>983</v>
      </c>
      <c r="C536" s="145" t="str">
        <f ca="1">VLOOKUP(B536,'Insumos e Serviços'!$A:$F,2,0)</f>
        <v>SINAPI</v>
      </c>
      <c r="D536" s="148" t="str">
        <f ca="1">VLOOKUP(B536,'Insumos e Serviços'!$A:$F,4,0)</f>
        <v>ENCANADOR OU BOMBEIRO HIDRÁULICO COM ENCARGOS COMPLEMENTARES</v>
      </c>
      <c r="E536" s="145" t="str">
        <f ca="1">VLOOKUP(B536,'Insumos e Serviços'!$A:$F,5,0)</f>
        <v>H</v>
      </c>
      <c r="F536" s="146">
        <v>7.0000000000000007E-2</v>
      </c>
      <c r="G536" s="147">
        <f ca="1">VLOOKUP(B536,'Insumos e Serviços'!$A:$F,6,0)</f>
        <v>24.46</v>
      </c>
      <c r="H536" s="147">
        <f>TRUNC(F536*G536,2)</f>
        <v>1.71</v>
      </c>
    </row>
    <row r="537" spans="1:8">
      <c r="A537" s="144" t="str">
        <f ca="1">VLOOKUP(B537,'Insumos e Serviços'!$A:$F,3,0)</f>
        <v>Insumo</v>
      </c>
      <c r="B537" s="145" t="s">
        <v>1102</v>
      </c>
      <c r="C537" s="145" t="str">
        <f ca="1">VLOOKUP(B537,'Insumos e Serviços'!$A:$F,2,0)</f>
        <v>SINAPI</v>
      </c>
      <c r="D537" s="148" t="str">
        <f ca="1">VLOOKUP(B537,'Insumos e Serviços'!$A:$F,4,0)</f>
        <v>ANEL BORRACHA PARA TUBO ESGOTO PREDIAL, DN 100 MM (NBR 5688)</v>
      </c>
      <c r="E537" s="145" t="str">
        <f ca="1">VLOOKUP(B537,'Insumos e Serviços'!$A:$F,5,0)</f>
        <v>UN</v>
      </c>
      <c r="F537" s="146">
        <v>1</v>
      </c>
      <c r="G537" s="147">
        <f ca="1">VLOOKUP(B537,'Insumos e Serviços'!$A:$F,6,0)</f>
        <v>3.23</v>
      </c>
      <c r="H537" s="147">
        <f>TRUNC(F537*G537,2)</f>
        <v>3.23</v>
      </c>
    </row>
    <row r="538" spans="1:8" ht="22.5">
      <c r="A538" s="144" t="str">
        <f ca="1">VLOOKUP(B538,'Insumos e Serviços'!$A:$F,3,0)</f>
        <v>Insumo</v>
      </c>
      <c r="B538" s="145" t="s">
        <v>1103</v>
      </c>
      <c r="C538" s="145" t="str">
        <f ca="1">VLOOKUP(B538,'Insumos e Serviços'!$A:$F,2,0)</f>
        <v>SINAPI</v>
      </c>
      <c r="D538" s="148" t="str">
        <f ca="1">VLOOKUP(B538,'Insumos e Serviços'!$A:$F,4,0)</f>
        <v>PASTA LUBRIFICANTE PARA TUBOS E CONEXOES COM JUNTA ELASTICA, EMBALAGEM DE *400* GR (USO EM PVC, ACO, POLIETILENO E OUTROS)</v>
      </c>
      <c r="E538" s="145" t="str">
        <f ca="1">VLOOKUP(B538,'Insumos e Serviços'!$A:$F,5,0)</f>
        <v>UN</v>
      </c>
      <c r="F538" s="146">
        <v>4.5999999999999999E-2</v>
      </c>
      <c r="G538" s="147">
        <f ca="1">VLOOKUP(B538,'Insumos e Serviços'!$A:$F,6,0)</f>
        <v>32.479999999999997</v>
      </c>
      <c r="H538" s="147">
        <f>TRUNC(F538*G538,2)</f>
        <v>1.49</v>
      </c>
    </row>
    <row r="539" spans="1:8">
      <c r="A539" s="144" t="str">
        <f ca="1">VLOOKUP(B539,'Insumos e Serviços'!$A:$F,3,0)</f>
        <v>Insumo</v>
      </c>
      <c r="B539" s="145" t="s">
        <v>1104</v>
      </c>
      <c r="C539" s="145" t="str">
        <f ca="1">VLOOKUP(B539,'Insumos e Serviços'!$A:$F,2,0)</f>
        <v>SINAPI</v>
      </c>
      <c r="D539" s="148" t="str">
        <f ca="1">VLOOKUP(B539,'Insumos e Serviços'!$A:$F,4,0)</f>
        <v>REDUCAO EXCENTRICA PVC P/ ESG PREDIAL DN 100 X 75MM</v>
      </c>
      <c r="E539" s="145" t="str">
        <f ca="1">VLOOKUP(B539,'Insumos e Serviços'!$A:$F,5,0)</f>
        <v>UN</v>
      </c>
      <c r="F539" s="146">
        <v>1</v>
      </c>
      <c r="G539" s="147">
        <f ca="1">VLOOKUP(B539,'Insumos e Serviços'!$A:$F,6,0)</f>
        <v>10.42</v>
      </c>
      <c r="H539" s="147">
        <f>TRUNC(F539*G539,2)</f>
        <v>10.42</v>
      </c>
    </row>
    <row r="540" spans="1:8">
      <c r="A540" s="19"/>
      <c r="B540" s="20"/>
      <c r="C540" s="19"/>
      <c r="D540" s="19"/>
      <c r="E540" s="20"/>
      <c r="F540" s="19"/>
      <c r="G540" s="19"/>
      <c r="H540" s="19"/>
    </row>
    <row r="541" spans="1:8">
      <c r="A541" s="94" t="s">
        <v>921</v>
      </c>
      <c r="B541" s="95"/>
      <c r="C541" s="95"/>
      <c r="D541" s="94" t="s">
        <v>922</v>
      </c>
      <c r="E541" s="95"/>
      <c r="F541" s="96"/>
      <c r="G541" s="94"/>
      <c r="H541" s="97"/>
    </row>
    <row r="542" spans="1:8">
      <c r="A542" s="94" t="s">
        <v>923</v>
      </c>
      <c r="B542" s="95"/>
      <c r="C542" s="95"/>
      <c r="D542" s="94" t="s">
        <v>924</v>
      </c>
      <c r="E542" s="95"/>
      <c r="F542" s="96"/>
      <c r="G542" s="94"/>
      <c r="H542" s="97"/>
    </row>
    <row r="543" spans="1:8">
      <c r="A543" s="94" t="s">
        <v>925</v>
      </c>
      <c r="B543" s="95"/>
      <c r="C543" s="95"/>
      <c r="D543" s="94" t="s">
        <v>926</v>
      </c>
      <c r="E543" s="95"/>
      <c r="F543" s="96"/>
      <c r="G543" s="94"/>
      <c r="H543" s="97"/>
    </row>
    <row r="544" spans="1:8" s="18" customFormat="1" ht="22.5">
      <c r="A544" s="139" t="s">
        <v>927</v>
      </c>
      <c r="B544" s="140" t="str">
        <f ca="1">VLOOKUP(A544,'Orçamento Sintético'!$A:$H,2,0)</f>
        <v xml:space="preserve"> MPDFT0545 </v>
      </c>
      <c r="C544" s="140" t="str">
        <f ca="1">VLOOKUP(A544,'Orçamento Sintético'!$A:$H,3,0)</f>
        <v>Próprio</v>
      </c>
      <c r="D544" s="143" t="str">
        <f ca="1">VLOOKUP(A544,'Orçamento Sintético'!$A:$H,4,0)</f>
        <v>Ralo FoFo semiesférico, 100mm, para calhas e lajes</v>
      </c>
      <c r="E544" s="140" t="str">
        <f ca="1">VLOOKUP(A544,'Orçamento Sintético'!$A:$H,5,0)</f>
        <v>un</v>
      </c>
      <c r="F544" s="141"/>
      <c r="G544" s="142"/>
      <c r="H544" s="142">
        <f>SUM(H545:H547)</f>
        <v>27.099999999999998</v>
      </c>
    </row>
    <row r="545" spans="1:9" ht="22.5">
      <c r="A545" s="144" t="str">
        <f ca="1">VLOOKUP(B545,'Insumos e Serviços'!$A:$F,3,0)</f>
        <v>Composição</v>
      </c>
      <c r="B545" s="145" t="s">
        <v>982</v>
      </c>
      <c r="C545" s="145" t="str">
        <f ca="1">VLOOKUP(B545,'Insumos e Serviços'!$A:$F,2,0)</f>
        <v>SINAPI</v>
      </c>
      <c r="D545" s="148" t="str">
        <f ca="1">VLOOKUP(B545,'Insumos e Serviços'!$A:$F,4,0)</f>
        <v>AUXILIAR DE ENCANADOR OU BOMBEIRO HIDRÁULICO COM ENCARGOS COMPLEMENTARES</v>
      </c>
      <c r="E545" s="145" t="str">
        <f ca="1">VLOOKUP(B545,'Insumos e Serviços'!$A:$F,5,0)</f>
        <v>H</v>
      </c>
      <c r="F545" s="146">
        <v>3.5000000000000003E-2</v>
      </c>
      <c r="G545" s="147">
        <f ca="1">VLOOKUP(B545,'Insumos e Serviços'!$A:$F,6,0)</f>
        <v>19.309999999999999</v>
      </c>
      <c r="H545" s="147">
        <f>TRUNC(F545*G545,2)</f>
        <v>0.67</v>
      </c>
    </row>
    <row r="546" spans="1:9">
      <c r="A546" s="144" t="str">
        <f ca="1">VLOOKUP(B546,'Insumos e Serviços'!$A:$F,3,0)</f>
        <v>Composição</v>
      </c>
      <c r="B546" s="145" t="s">
        <v>983</v>
      </c>
      <c r="C546" s="145" t="str">
        <f ca="1">VLOOKUP(B546,'Insumos e Serviços'!$A:$F,2,0)</f>
        <v>SINAPI</v>
      </c>
      <c r="D546" s="148" t="str">
        <f ca="1">VLOOKUP(B546,'Insumos e Serviços'!$A:$F,4,0)</f>
        <v>ENCANADOR OU BOMBEIRO HIDRÁULICO COM ENCARGOS COMPLEMENTARES</v>
      </c>
      <c r="E546" s="145" t="str">
        <f ca="1">VLOOKUP(B546,'Insumos e Serviços'!$A:$F,5,0)</f>
        <v>H</v>
      </c>
      <c r="F546" s="146">
        <v>3.5000000000000003E-2</v>
      </c>
      <c r="G546" s="147">
        <f ca="1">VLOOKUP(B546,'Insumos e Serviços'!$A:$F,6,0)</f>
        <v>24.46</v>
      </c>
      <c r="H546" s="147">
        <f>TRUNC(F546*G546,2)</f>
        <v>0.85</v>
      </c>
    </row>
    <row r="547" spans="1:9">
      <c r="A547" s="144" t="str">
        <f ca="1">VLOOKUP(B547,'Insumos e Serviços'!$A:$F,3,0)</f>
        <v>Insumo</v>
      </c>
      <c r="B547" s="145" t="s">
        <v>1105</v>
      </c>
      <c r="C547" s="145" t="str">
        <f ca="1">VLOOKUP(B547,'Insumos e Serviços'!$A:$F,2,0)</f>
        <v>SINAPI</v>
      </c>
      <c r="D547" s="148" t="str">
        <f ca="1">VLOOKUP(B547,'Insumos e Serviços'!$A:$F,4,0)</f>
        <v>RALO FOFO SEMIESFERICO, 100 MM, PARA LAJES/ CALHAS</v>
      </c>
      <c r="E547" s="145" t="str">
        <f ca="1">VLOOKUP(B547,'Insumos e Serviços'!$A:$F,5,0)</f>
        <v>UN</v>
      </c>
      <c r="F547" s="146">
        <v>1</v>
      </c>
      <c r="G547" s="147">
        <f ca="1">VLOOKUP(B547,'Insumos e Serviços'!$A:$F,6,0)</f>
        <v>25.58</v>
      </c>
      <c r="H547" s="147">
        <f>TRUNC(F547*G547,2)</f>
        <v>25.58</v>
      </c>
      <c r="I547" s="13" t="s">
        <v>365</v>
      </c>
    </row>
    <row r="548" spans="1:9">
      <c r="A548" s="19"/>
      <c r="B548" s="20"/>
      <c r="C548" s="19"/>
      <c r="D548" s="19"/>
      <c r="E548" s="20"/>
      <c r="F548" s="19"/>
      <c r="G548" s="19"/>
      <c r="H548" s="19"/>
    </row>
    <row r="549" spans="1:9" s="16" customFormat="1">
      <c r="A549" s="90" t="s">
        <v>396</v>
      </c>
      <c r="B549" s="91"/>
      <c r="C549" s="91"/>
      <c r="D549" s="90" t="s">
        <v>397</v>
      </c>
      <c r="E549" s="91"/>
      <c r="F549" s="92"/>
      <c r="G549" s="90"/>
      <c r="H549" s="93"/>
    </row>
    <row r="550" spans="1:9" s="21" customFormat="1">
      <c r="A550" s="94" t="s">
        <v>930</v>
      </c>
      <c r="B550" s="95"/>
      <c r="C550" s="95"/>
      <c r="D550" s="94" t="s">
        <v>931</v>
      </c>
      <c r="E550" s="95"/>
      <c r="F550" s="96"/>
      <c r="G550" s="94"/>
      <c r="H550" s="97"/>
    </row>
    <row r="551" spans="1:9">
      <c r="A551" s="94" t="s">
        <v>932</v>
      </c>
      <c r="B551" s="95"/>
      <c r="C551" s="95"/>
      <c r="D551" s="94" t="s">
        <v>933</v>
      </c>
      <c r="E551" s="95"/>
      <c r="F551" s="96"/>
      <c r="G551" s="94"/>
      <c r="H551" s="97"/>
    </row>
    <row r="552" spans="1:9">
      <c r="A552" s="94" t="s">
        <v>934</v>
      </c>
      <c r="B552" s="95"/>
      <c r="C552" s="95"/>
      <c r="D552" s="94" t="s">
        <v>935</v>
      </c>
      <c r="E552" s="95"/>
      <c r="F552" s="96"/>
      <c r="G552" s="94"/>
      <c r="H552" s="97"/>
    </row>
    <row r="553" spans="1:9" s="18" customFormat="1">
      <c r="A553" s="139" t="s">
        <v>936</v>
      </c>
      <c r="B553" s="140" t="str">
        <f ca="1">VLOOKUP(A553,'Orçamento Sintético'!$A:$H,2,0)</f>
        <v xml:space="preserve"> MPDFT1515 </v>
      </c>
      <c r="C553" s="140" t="str">
        <f ca="1">VLOOKUP(A553,'Orçamento Sintético'!$A:$H,3,0)</f>
        <v>Próprio</v>
      </c>
      <c r="D553" s="143" t="str">
        <f ca="1">VLOOKUP(A553,'Orçamento Sintético'!$A:$H,4,0)</f>
        <v>Copia da SINAPI (97590) - REINSTALAÇÃO DE LUMINÁRIA</v>
      </c>
      <c r="E553" s="140" t="str">
        <f ca="1">VLOOKUP(A553,'Orçamento Sintético'!$A:$H,5,0)</f>
        <v>UN</v>
      </c>
      <c r="F553" s="141"/>
      <c r="G553" s="142"/>
      <c r="H553" s="142">
        <f>SUM(H554:H555)</f>
        <v>17.97</v>
      </c>
    </row>
    <row r="554" spans="1:9">
      <c r="A554" s="144" t="str">
        <f ca="1">VLOOKUP(B554,'Insumos e Serviços'!$A:$F,3,0)</f>
        <v>Composição</v>
      </c>
      <c r="B554" s="145" t="s">
        <v>1004</v>
      </c>
      <c r="C554" s="145" t="str">
        <f ca="1">VLOOKUP(B554,'Insumos e Serviços'!$A:$F,2,0)</f>
        <v>SINAPI</v>
      </c>
      <c r="D554" s="148" t="str">
        <f ca="1">VLOOKUP(B554,'Insumos e Serviços'!$A:$F,4,0)</f>
        <v>AUXILIAR DE ELETRICISTA COM ENCARGOS COMPLEMENTARES</v>
      </c>
      <c r="E554" s="145" t="str">
        <f ca="1">VLOOKUP(B554,'Insumos e Serviços'!$A:$F,5,0)</f>
        <v>H</v>
      </c>
      <c r="F554" s="146">
        <v>0.22309999999999999</v>
      </c>
      <c r="G554" s="147">
        <f ca="1">VLOOKUP(B554,'Insumos e Serviços'!$A:$F,6,0)</f>
        <v>19.84</v>
      </c>
      <c r="H554" s="147">
        <f>TRUNC(F554*G554,2)</f>
        <v>4.42</v>
      </c>
    </row>
    <row r="555" spans="1:9">
      <c r="A555" s="144" t="str">
        <f ca="1">VLOOKUP(B555,'Insumos e Serviços'!$A:$F,3,0)</f>
        <v>Composição</v>
      </c>
      <c r="B555" s="145" t="s">
        <v>1003</v>
      </c>
      <c r="C555" s="145" t="str">
        <f ca="1">VLOOKUP(B555,'Insumos e Serviços'!$A:$F,2,0)</f>
        <v>SINAPI</v>
      </c>
      <c r="D555" s="148" t="str">
        <f ca="1">VLOOKUP(B555,'Insumos e Serviços'!$A:$F,4,0)</f>
        <v>ELETRICISTA COM ENCARGOS COMPLEMENTARES</v>
      </c>
      <c r="E555" s="145" t="str">
        <f ca="1">VLOOKUP(B555,'Insumos e Serviços'!$A:$F,5,0)</f>
        <v>H</v>
      </c>
      <c r="F555" s="146">
        <v>0.53549999999999998</v>
      </c>
      <c r="G555" s="147">
        <f ca="1">VLOOKUP(B555,'Insumos e Serviços'!$A:$F,6,0)</f>
        <v>25.32</v>
      </c>
      <c r="H555" s="147">
        <f>TRUNC(F555*G555,2)</f>
        <v>13.55</v>
      </c>
    </row>
    <row r="556" spans="1:9">
      <c r="A556" s="19"/>
      <c r="B556" s="20"/>
      <c r="C556" s="19"/>
      <c r="D556" s="19"/>
      <c r="E556" s="20"/>
      <c r="F556" s="19"/>
      <c r="G556" s="19"/>
      <c r="H556" s="19"/>
    </row>
    <row r="557" spans="1:9">
      <c r="A557" s="94" t="s">
        <v>939</v>
      </c>
      <c r="B557" s="95"/>
      <c r="C557" s="95"/>
      <c r="D557" s="94" t="s">
        <v>940</v>
      </c>
      <c r="E557" s="95"/>
      <c r="F557" s="96"/>
      <c r="G557" s="94"/>
      <c r="H557" s="97"/>
    </row>
    <row r="558" spans="1:9">
      <c r="A558" s="94" t="s">
        <v>941</v>
      </c>
      <c r="B558" s="95"/>
      <c r="C558" s="95"/>
      <c r="D558" s="94" t="s">
        <v>942</v>
      </c>
      <c r="E558" s="95"/>
      <c r="F558" s="96"/>
      <c r="G558" s="94"/>
      <c r="H558" s="97"/>
    </row>
    <row r="559" spans="1:9" s="18" customFormat="1" ht="33.75">
      <c r="A559" s="139" t="s">
        <v>945</v>
      </c>
      <c r="B559" s="140" t="str">
        <f ca="1">VLOOKUP(A559,'Orçamento Sintético'!$A:$H,2,0)</f>
        <v xml:space="preserve"> MPDFT1591 </v>
      </c>
      <c r="C559" s="140" t="str">
        <f ca="1">VLOOKUP(A559,'Orçamento Sintético'!$A:$H,3,0)</f>
        <v>Próprio</v>
      </c>
      <c r="D559" s="143" t="str">
        <f ca="1">VLOOKUP(A559,'Orçamento Sintético'!$A:$H,4,0)</f>
        <v>Copia da SINAPI (91924) - CABO DE COBRE FLEXÍVEL ISOLADO, 1 MM², ANTI-CHAMA 450/750 V, PARA CIRCUITOS TERMINAIS - FORNECIMENTO E INSTALAÇÃO.</v>
      </c>
      <c r="E559" s="140" t="str">
        <f ca="1">VLOOKUP(A559,'Orçamento Sintético'!$A:$H,5,0)</f>
        <v>M</v>
      </c>
      <c r="F559" s="141"/>
      <c r="G559" s="142"/>
      <c r="H559" s="142">
        <f>SUM(H560:H563)</f>
        <v>2.4899999999999998</v>
      </c>
    </row>
    <row r="560" spans="1:9">
      <c r="A560" s="144" t="str">
        <f ca="1">VLOOKUP(B560,'Insumos e Serviços'!$A:$F,3,0)</f>
        <v>Composição</v>
      </c>
      <c r="B560" s="145" t="s">
        <v>1004</v>
      </c>
      <c r="C560" s="145" t="str">
        <f ca="1">VLOOKUP(B560,'Insumos e Serviços'!$A:$F,2,0)</f>
        <v>SINAPI</v>
      </c>
      <c r="D560" s="148" t="str">
        <f ca="1">VLOOKUP(B560,'Insumos e Serviços'!$A:$F,4,0)</f>
        <v>AUXILIAR DE ELETRICISTA COM ENCARGOS COMPLEMENTARES</v>
      </c>
      <c r="E560" s="145" t="str">
        <f ca="1">VLOOKUP(B560,'Insumos e Serviços'!$A:$F,5,0)</f>
        <v>H</v>
      </c>
      <c r="F560" s="146">
        <v>2.4E-2</v>
      </c>
      <c r="G560" s="147">
        <f ca="1">VLOOKUP(B560,'Insumos e Serviços'!$A:$F,6,0)</f>
        <v>19.84</v>
      </c>
      <c r="H560" s="147">
        <f>TRUNC(F560*G560,2)</f>
        <v>0.47</v>
      </c>
    </row>
    <row r="561" spans="1:8">
      <c r="A561" s="144" t="str">
        <f ca="1">VLOOKUP(B561,'Insumos e Serviços'!$A:$F,3,0)</f>
        <v>Composição</v>
      </c>
      <c r="B561" s="145" t="s">
        <v>1003</v>
      </c>
      <c r="C561" s="145" t="str">
        <f ca="1">VLOOKUP(B561,'Insumos e Serviços'!$A:$F,2,0)</f>
        <v>SINAPI</v>
      </c>
      <c r="D561" s="148" t="str">
        <f ca="1">VLOOKUP(B561,'Insumos e Serviços'!$A:$F,4,0)</f>
        <v>ELETRICISTA COM ENCARGOS COMPLEMENTARES</v>
      </c>
      <c r="E561" s="145" t="str">
        <f ca="1">VLOOKUP(B561,'Insumos e Serviços'!$A:$F,5,0)</f>
        <v>H</v>
      </c>
      <c r="F561" s="146">
        <v>2.4E-2</v>
      </c>
      <c r="G561" s="147">
        <f ca="1">VLOOKUP(B561,'Insumos e Serviços'!$A:$F,6,0)</f>
        <v>25.32</v>
      </c>
      <c r="H561" s="147">
        <f>TRUNC(F561*G561,2)</f>
        <v>0.6</v>
      </c>
    </row>
    <row r="562" spans="1:8">
      <c r="A562" s="144" t="str">
        <f ca="1">VLOOKUP(B562,'Insumos e Serviços'!$A:$F,3,0)</f>
        <v>Insumo</v>
      </c>
      <c r="B562" s="145" t="s">
        <v>1106</v>
      </c>
      <c r="C562" s="145" t="str">
        <f ca="1">VLOOKUP(B562,'Insumos e Serviços'!$A:$F,2,0)</f>
        <v>SINAPI</v>
      </c>
      <c r="D562" s="148" t="str">
        <f ca="1">VLOOKUP(B562,'Insumos e Serviços'!$A:$F,4,0)</f>
        <v>FITA ISOLANTE ADESIVA ANTICHAMA, USO ATE 750 V, EM ROLO DE 19 MM X 5 M</v>
      </c>
      <c r="E562" s="145" t="str">
        <f ca="1">VLOOKUP(B562,'Insumos e Serviços'!$A:$F,5,0)</f>
        <v>UN</v>
      </c>
      <c r="F562" s="146">
        <v>8.9999999999999993E-3</v>
      </c>
      <c r="G562" s="147">
        <f ca="1">VLOOKUP(B562,'Insumos e Serviços'!$A:$F,6,0)</f>
        <v>3.67</v>
      </c>
      <c r="H562" s="147">
        <f>TRUNC(F562*G562,2)</f>
        <v>0.03</v>
      </c>
    </row>
    <row r="563" spans="1:8" ht="22.5">
      <c r="A563" s="144" t="str">
        <f ca="1">VLOOKUP(B563,'Insumos e Serviços'!$A:$F,3,0)</f>
        <v>Insumo</v>
      </c>
      <c r="B563" s="145" t="s">
        <v>1107</v>
      </c>
      <c r="C563" s="145" t="str">
        <f ca="1">VLOOKUP(B563,'Insumos e Serviços'!$A:$F,2,0)</f>
        <v>SINAPI</v>
      </c>
      <c r="D563" s="148" t="str">
        <f ca="1">VLOOKUP(B563,'Insumos e Serviços'!$A:$F,4,0)</f>
        <v>CABO DE COBRE, FLEXIVEL, CLASSE 4 OU 5, ISOLACAO EM PVC/A, ANTICHAMA BWF-B, 1 CONDUTOR, 450/750 V, SECAO NOMINAL 1,0 MM2</v>
      </c>
      <c r="E563" s="145" t="str">
        <f ca="1">VLOOKUP(B563,'Insumos e Serviços'!$A:$F,5,0)</f>
        <v>M</v>
      </c>
      <c r="F563" s="146">
        <v>1.19</v>
      </c>
      <c r="G563" s="147">
        <f ca="1">VLOOKUP(B563,'Insumos e Serviços'!$A:$F,6,0)</f>
        <v>1.17</v>
      </c>
      <c r="H563" s="147">
        <f>TRUNC(F563*G563,2)</f>
        <v>1.39</v>
      </c>
    </row>
    <row r="564" spans="1:8">
      <c r="A564" s="19"/>
      <c r="B564" s="20"/>
      <c r="C564" s="19"/>
      <c r="D564" s="19"/>
      <c r="E564" s="20"/>
      <c r="F564" s="19"/>
      <c r="G564" s="19"/>
      <c r="H564" s="19"/>
    </row>
    <row r="565" spans="1:8" s="21" customFormat="1">
      <c r="A565" s="94" t="s">
        <v>948</v>
      </c>
      <c r="B565" s="95"/>
      <c r="C565" s="95"/>
      <c r="D565" s="94" t="s">
        <v>949</v>
      </c>
      <c r="E565" s="95"/>
      <c r="F565" s="96"/>
      <c r="G565" s="94"/>
      <c r="H565" s="97"/>
    </row>
    <row r="566" spans="1:8" s="18" customFormat="1">
      <c r="A566" s="94" t="s">
        <v>950</v>
      </c>
      <c r="B566" s="95" t="str">
        <f ca="1">VLOOKUP(A566,'Orçamento Sintético'!$A:$H,2,0)</f>
        <v xml:space="preserve"> MPDFT0593 </v>
      </c>
      <c r="C566" s="95" t="str">
        <f ca="1">VLOOKUP(A566,'Orçamento Sintético'!$A:$H,3,0)</f>
        <v>Próprio</v>
      </c>
      <c r="D566" s="94" t="str">
        <f ca="1">VLOOKUP(A566,'Orçamento Sintético'!$A:$H,4,0)</f>
        <v>Reinstalação do sistema de proteção contra descargas atmosféricas</v>
      </c>
      <c r="E566" s="95" t="str">
        <f ca="1">VLOOKUP(A566,'Orçamento Sintético'!$A:$H,5,0)</f>
        <v>sv</v>
      </c>
      <c r="F566" s="96"/>
      <c r="G566" s="94"/>
      <c r="H566" s="97">
        <f>SUM(H567:H570)</f>
        <v>2349.7200000000003</v>
      </c>
    </row>
    <row r="567" spans="1:8">
      <c r="A567" s="144" t="str">
        <f ca="1">VLOOKUP(B567,'Insumos e Serviços'!$A:$F,3,0)</f>
        <v>Composição</v>
      </c>
      <c r="B567" s="145" t="s">
        <v>1003</v>
      </c>
      <c r="C567" s="145" t="str">
        <f ca="1">VLOOKUP(B567,'Insumos e Serviços'!$A:$F,2,0)</f>
        <v>SINAPI</v>
      </c>
      <c r="D567" s="148" t="str">
        <f ca="1">VLOOKUP(B567,'Insumos e Serviços'!$A:$F,4,0)</f>
        <v>ELETRICISTA COM ENCARGOS COMPLEMENTARES</v>
      </c>
      <c r="E567" s="145" t="str">
        <f ca="1">VLOOKUP(B567,'Insumos e Serviços'!$A:$F,5,0)</f>
        <v>H</v>
      </c>
      <c r="F567" s="146">
        <v>34.200000000000003</v>
      </c>
      <c r="G567" s="147">
        <f ca="1">VLOOKUP(B567,'Insumos e Serviços'!$A:$F,6,0)</f>
        <v>25.32</v>
      </c>
      <c r="H567" s="147">
        <f>TRUNC(F567*G567,2)</f>
        <v>865.94</v>
      </c>
    </row>
    <row r="568" spans="1:8">
      <c r="A568" s="144" t="str">
        <f ca="1">VLOOKUP(B568,'Insumos e Serviços'!$A:$F,3,0)</f>
        <v>Composição</v>
      </c>
      <c r="B568" s="145" t="s">
        <v>1004</v>
      </c>
      <c r="C568" s="145" t="str">
        <f ca="1">VLOOKUP(B568,'Insumos e Serviços'!$A:$F,2,0)</f>
        <v>SINAPI</v>
      </c>
      <c r="D568" s="148" t="str">
        <f ca="1">VLOOKUP(B568,'Insumos e Serviços'!$A:$F,4,0)</f>
        <v>AUXILIAR DE ELETRICISTA COM ENCARGOS COMPLEMENTARES</v>
      </c>
      <c r="E568" s="145" t="str">
        <f ca="1">VLOOKUP(B568,'Insumos e Serviços'!$A:$F,5,0)</f>
        <v>H</v>
      </c>
      <c r="F568" s="146">
        <v>64.8</v>
      </c>
      <c r="G568" s="147">
        <f ca="1">VLOOKUP(B568,'Insumos e Serviços'!$A:$F,6,0)</f>
        <v>19.84</v>
      </c>
      <c r="H568" s="147">
        <f>TRUNC(F568*G568,2)</f>
        <v>1285.6300000000001</v>
      </c>
    </row>
    <row r="569" spans="1:8" ht="22.5">
      <c r="A569" s="144" t="str">
        <f ca="1">VLOOKUP(B569,'Insumos e Serviços'!$A:$F,3,0)</f>
        <v>Insumo</v>
      </c>
      <c r="B569" s="145" t="s">
        <v>1108</v>
      </c>
      <c r="C569" s="145" t="str">
        <f ca="1">VLOOKUP(B569,'Insumos e Serviços'!$A:$F,2,0)</f>
        <v>SINAPI</v>
      </c>
      <c r="D569" s="148" t="str">
        <f ca="1">VLOOKUP(B569,'Insumos e Serviços'!$A:$F,4,0)</f>
        <v>SUPORTE ISOLADOR REFORCADO DIAMETRO NOMINAL 5/16", COM ROSCA SOBERBA E BUCHA</v>
      </c>
      <c r="E569" s="145" t="str">
        <f ca="1">VLOOKUP(B569,'Insumos e Serviços'!$A:$F,5,0)</f>
        <v>UN</v>
      </c>
      <c r="F569" s="146">
        <v>15</v>
      </c>
      <c r="G569" s="147">
        <f ca="1">VLOOKUP(B569,'Insumos e Serviços'!$A:$F,6,0)</f>
        <v>5.99</v>
      </c>
      <c r="H569" s="147">
        <f>TRUNC(F569*G569,2)</f>
        <v>89.85</v>
      </c>
    </row>
    <row r="570" spans="1:8" ht="22.5">
      <c r="A570" s="144" t="str">
        <f ca="1">VLOOKUP(B570,'Insumos e Serviços'!$A:$F,3,0)</f>
        <v>Insumo</v>
      </c>
      <c r="B570" s="145" t="s">
        <v>1109</v>
      </c>
      <c r="C570" s="145" t="str">
        <f ca="1">VLOOKUP(B570,'Insumos e Serviços'!$A:$F,2,0)</f>
        <v>SINAPI</v>
      </c>
      <c r="D570" s="148" t="str">
        <f ca="1">VLOOKUP(B570,'Insumos e Serviços'!$A:$F,4,0)</f>
        <v>GRAMPO METALICO TIPO OLHAL PARA HASTE DE ATERRAMENTO DE 5/8'', CONDUTOR DE *10* A 50 MM2</v>
      </c>
      <c r="E570" s="145" t="str">
        <f ca="1">VLOOKUP(B570,'Insumos e Serviços'!$A:$F,5,0)</f>
        <v>UN</v>
      </c>
      <c r="F570" s="146">
        <v>15</v>
      </c>
      <c r="G570" s="147">
        <f ca="1">VLOOKUP(B570,'Insumos e Serviços'!$A:$F,6,0)</f>
        <v>7.22</v>
      </c>
      <c r="H570" s="147">
        <f>TRUNC(F570*G570,2)</f>
        <v>108.3</v>
      </c>
    </row>
    <row r="571" spans="1:8">
      <c r="A571" s="19"/>
      <c r="B571" s="20"/>
      <c r="C571" s="19"/>
      <c r="D571" s="19"/>
      <c r="E571" s="20"/>
      <c r="F571" s="19"/>
      <c r="G571" s="19"/>
      <c r="H571" s="19"/>
    </row>
    <row r="572" spans="1:8" s="21" customFormat="1">
      <c r="A572" s="94" t="s">
        <v>953</v>
      </c>
      <c r="B572" s="95"/>
      <c r="C572" s="95"/>
      <c r="D572" s="94" t="s">
        <v>954</v>
      </c>
      <c r="E572" s="95"/>
      <c r="F572" s="96"/>
      <c r="G572" s="94"/>
      <c r="H572" s="97"/>
    </row>
    <row r="573" spans="1:8">
      <c r="A573" s="94" t="s">
        <v>955</v>
      </c>
      <c r="B573" s="95"/>
      <c r="C573" s="95"/>
      <c r="D573" s="94" t="s">
        <v>956</v>
      </c>
      <c r="E573" s="95"/>
      <c r="F573" s="96"/>
      <c r="G573" s="94"/>
      <c r="H573" s="97"/>
    </row>
    <row r="574" spans="1:8">
      <c r="A574" s="94" t="s">
        <v>957</v>
      </c>
      <c r="B574" s="95"/>
      <c r="C574" s="95"/>
      <c r="D574" s="94" t="s">
        <v>958</v>
      </c>
      <c r="E574" s="95"/>
      <c r="F574" s="96"/>
      <c r="G574" s="94"/>
      <c r="H574" s="97"/>
    </row>
    <row r="575" spans="1:8" s="18" customFormat="1" ht="45">
      <c r="A575" s="139" t="s">
        <v>959</v>
      </c>
      <c r="B575" s="140" t="str">
        <f ca="1">VLOOKUP(A575,'Orçamento Sintético'!$A:$H,2,0)</f>
        <v xml:space="preserve"> MPDFT0354 </v>
      </c>
      <c r="C575" s="140" t="str">
        <f ca="1">VLOOKUP(A575,'Orçamento Sintético'!$A:$H,3,0)</f>
        <v>Próprio</v>
      </c>
      <c r="D575" s="143" t="str">
        <f ca="1">VLOOKUP(A575,'Orçamento Sintético'!$A:$H,4,0)</f>
        <v>Copia da SINAPI (95746) - Eletroduto rígido de aço carbono, sem costura, com revestimento protetor de zinco aplicado à quente, extremidades rosqueadas, classe pesada, Ø25 mm (3/4" BSPP), fab. Apolo - fornecimento e instalação</v>
      </c>
      <c r="E575" s="140" t="str">
        <f ca="1">VLOOKUP(A575,'Orçamento Sintético'!$A:$H,5,0)</f>
        <v>M</v>
      </c>
      <c r="F575" s="141"/>
      <c r="G575" s="142"/>
      <c r="H575" s="142">
        <f>SUM(H576:H580)</f>
        <v>39.980000000000004</v>
      </c>
    </row>
    <row r="576" spans="1:8">
      <c r="A576" s="144" t="str">
        <f ca="1">VLOOKUP(B576,'Insumos e Serviços'!$A:$F,3,0)</f>
        <v>Composição</v>
      </c>
      <c r="B576" s="145" t="s">
        <v>1004</v>
      </c>
      <c r="C576" s="145" t="str">
        <f ca="1">VLOOKUP(B576,'Insumos e Serviços'!$A:$F,2,0)</f>
        <v>SINAPI</v>
      </c>
      <c r="D576" s="148" t="str">
        <f ca="1">VLOOKUP(B576,'Insumos e Serviços'!$A:$F,4,0)</f>
        <v>AUXILIAR DE ELETRICISTA COM ENCARGOS COMPLEMENTARES</v>
      </c>
      <c r="E576" s="145" t="str">
        <f ca="1">VLOOKUP(B576,'Insumos e Serviços'!$A:$F,5,0)</f>
        <v>H</v>
      </c>
      <c r="F576" s="146">
        <v>0.10440000000000001</v>
      </c>
      <c r="G576" s="147">
        <f ca="1">VLOOKUP(B576,'Insumos e Serviços'!$A:$F,6,0)</f>
        <v>19.84</v>
      </c>
      <c r="H576" s="147">
        <f>TRUNC(F576*G576,2)</f>
        <v>2.0699999999999998</v>
      </c>
    </row>
    <row r="577" spans="1:8">
      <c r="A577" s="144" t="str">
        <f ca="1">VLOOKUP(B577,'Insumos e Serviços'!$A:$F,3,0)</f>
        <v>Composição</v>
      </c>
      <c r="B577" s="145" t="s">
        <v>1003</v>
      </c>
      <c r="C577" s="145" t="str">
        <f ca="1">VLOOKUP(B577,'Insumos e Serviços'!$A:$F,2,0)</f>
        <v>SINAPI</v>
      </c>
      <c r="D577" s="148" t="str">
        <f ca="1">VLOOKUP(B577,'Insumos e Serviços'!$A:$F,4,0)</f>
        <v>ELETRICISTA COM ENCARGOS COMPLEMENTARES</v>
      </c>
      <c r="E577" s="145" t="str">
        <f ca="1">VLOOKUP(B577,'Insumos e Serviços'!$A:$F,5,0)</f>
        <v>H</v>
      </c>
      <c r="F577" s="146">
        <v>0.10440000000000001</v>
      </c>
      <c r="G577" s="147">
        <f ca="1">VLOOKUP(B577,'Insumos e Serviços'!$A:$F,6,0)</f>
        <v>25.32</v>
      </c>
      <c r="H577" s="147">
        <f>TRUNC(F577*G577,2)</f>
        <v>2.64</v>
      </c>
    </row>
    <row r="578" spans="1:8" ht="45">
      <c r="A578" s="144" t="str">
        <f ca="1">VLOOKUP(B578,'Insumos e Serviços'!$A:$F,3,0)</f>
        <v>Composição</v>
      </c>
      <c r="B578" s="145" t="s">
        <v>1110</v>
      </c>
      <c r="C578" s="145" t="str">
        <f ca="1">VLOOKUP(B578,'Insumos e Serviços'!$A:$F,2,0)</f>
        <v>SINAPI</v>
      </c>
      <c r="D578" s="148" t="str">
        <f ca="1">VLOOKUP(B578,'Insumos e Serviços'!$A:$F,4,0)</f>
        <v>FIXAÇÃO DE TUBOS HORIZONTAIS DE PVC, CPVC OU COBRE DIÂMETROS MENORES OU IGUAIS A 40 MM OU ELETROCALHAS ATÉ 150MM DE LARGURA, COM ABRAÇADEIRA METÁLICA RÍGIDA TIPO D 1/2, FIXADA EM PERFILADO EM LAJE. AF_05/2015</v>
      </c>
      <c r="E578" s="145" t="str">
        <f ca="1">VLOOKUP(B578,'Insumos e Serviços'!$A:$F,5,0)</f>
        <v>M</v>
      </c>
      <c r="F578" s="146">
        <v>1</v>
      </c>
      <c r="G578" s="147">
        <f ca="1">VLOOKUP(B578,'Insumos e Serviços'!$A:$F,6,0)</f>
        <v>3.04</v>
      </c>
      <c r="H578" s="147">
        <f>TRUNC(F578*G578,2)</f>
        <v>3.04</v>
      </c>
    </row>
    <row r="579" spans="1:8" ht="33.75">
      <c r="A579" s="144" t="str">
        <f ca="1">VLOOKUP(B579,'Insumos e Serviços'!$A:$F,3,0)</f>
        <v>Composição</v>
      </c>
      <c r="B579" s="145" t="s">
        <v>1111</v>
      </c>
      <c r="C579" s="145" t="str">
        <f ca="1">VLOOKUP(B579,'Insumos e Serviços'!$A:$F,2,0)</f>
        <v>SINAPI</v>
      </c>
      <c r="D579" s="148" t="str">
        <f ca="1">VLOOKUP(B579,'Insumos e Serviços'!$A:$F,4,0)</f>
        <v>LUVA DE EMENDA PARA ELETRODUTO, AÇO GALVANIZADO, DN 25 MM (1''), APARENTE, INSTALADA EM TETO - FORNECIMENTO E INSTALAÇÃO. AF_11/2016_P</v>
      </c>
      <c r="E579" s="145" t="str">
        <f ca="1">VLOOKUP(B579,'Insumos e Serviços'!$A:$F,5,0)</f>
        <v>UN</v>
      </c>
      <c r="F579" s="146">
        <v>0.33329999999999999</v>
      </c>
      <c r="G579" s="147">
        <f ca="1">VLOOKUP(B579,'Insumos e Serviços'!$A:$F,6,0)</f>
        <v>8.6300000000000008</v>
      </c>
      <c r="H579" s="147">
        <f>TRUNC(F579*G579,2)</f>
        <v>2.87</v>
      </c>
    </row>
    <row r="580" spans="1:8" ht="33.75">
      <c r="A580" s="144" t="str">
        <f ca="1">VLOOKUP(B580,'Insumos e Serviços'!$A:$F,3,0)</f>
        <v>Insumo</v>
      </c>
      <c r="B580" s="145" t="s">
        <v>1112</v>
      </c>
      <c r="C580" s="145" t="str">
        <f ca="1">VLOOKUP(B580,'Insumos e Serviços'!$A:$F,2,0)</f>
        <v>Próprio</v>
      </c>
      <c r="D580" s="148" t="str">
        <f ca="1">VLOOKUP(B580,'Insumos e Serviços'!$A:$F,4,0)</f>
        <v>Eletroduto rígido de aço carbono, sem costura, com revestimento protetor de zinco aplicado a quente, extremidades rosqueadas, classe pesada, Ø25mm (3/4" BSPP), fab. Apolo</v>
      </c>
      <c r="E580" s="145" t="str">
        <f ca="1">VLOOKUP(B580,'Insumos e Serviços'!$A:$F,5,0)</f>
        <v>m</v>
      </c>
      <c r="F580" s="146">
        <v>1.05</v>
      </c>
      <c r="G580" s="147">
        <f ca="1">VLOOKUP(B580,'Insumos e Serviços'!$A:$F,6,0)</f>
        <v>27.97</v>
      </c>
      <c r="H580" s="147">
        <f>TRUNC(F580*G580,2)</f>
        <v>29.36</v>
      </c>
    </row>
    <row r="581" spans="1:8">
      <c r="A581" s="19"/>
      <c r="B581" s="20"/>
      <c r="C581" s="19"/>
      <c r="D581" s="19"/>
      <c r="E581" s="20"/>
      <c r="F581" s="19"/>
      <c r="G581" s="19"/>
      <c r="H581" s="19"/>
    </row>
    <row r="582" spans="1:8">
      <c r="A582" s="94" t="s">
        <v>962</v>
      </c>
      <c r="B582" s="95"/>
      <c r="C582" s="95"/>
      <c r="D582" s="94" t="s">
        <v>963</v>
      </c>
      <c r="E582" s="95"/>
      <c r="F582" s="96"/>
      <c r="G582" s="94"/>
      <c r="H582" s="97"/>
    </row>
    <row r="583" spans="1:8" s="18" customFormat="1" ht="22.5">
      <c r="A583" s="139" t="s">
        <v>964</v>
      </c>
      <c r="B583" s="140" t="str">
        <f ca="1">VLOOKUP(A583,'Orçamento Sintético'!$A:$H,2,0)</f>
        <v xml:space="preserve"> MPDFT1586 </v>
      </c>
      <c r="C583" s="140" t="str">
        <f ca="1">VLOOKUP(A583,'Orçamento Sintético'!$A:$H,3,0)</f>
        <v>Próprio</v>
      </c>
      <c r="D583" s="143" t="str">
        <f ca="1">VLOOKUP(A583,'Orçamento Sintético'!$A:$H,4,0)</f>
        <v>Cópia da SBC (061437) - Caixa de passagem de piso com tampa, em alumínio, 15x15x10cm, marca Tramontina, modelo 56123002</v>
      </c>
      <c r="E583" s="140" t="str">
        <f ca="1">VLOOKUP(A583,'Orçamento Sintético'!$A:$H,5,0)</f>
        <v>un</v>
      </c>
      <c r="F583" s="141"/>
      <c r="G583" s="142"/>
      <c r="H583" s="142">
        <f>SUM(H584:H586)</f>
        <v>125.93</v>
      </c>
    </row>
    <row r="584" spans="1:8">
      <c r="A584" s="144" t="str">
        <f ca="1">VLOOKUP(B584,'Insumos e Serviços'!$A:$F,3,0)</f>
        <v>Composição</v>
      </c>
      <c r="B584" s="145" t="s">
        <v>1003</v>
      </c>
      <c r="C584" s="145" t="str">
        <f ca="1">VLOOKUP(B584,'Insumos e Serviços'!$A:$F,2,0)</f>
        <v>SINAPI</v>
      </c>
      <c r="D584" s="148" t="str">
        <f ca="1">VLOOKUP(B584,'Insumos e Serviços'!$A:$F,4,0)</f>
        <v>ELETRICISTA COM ENCARGOS COMPLEMENTARES</v>
      </c>
      <c r="E584" s="145" t="str">
        <f ca="1">VLOOKUP(B584,'Insumos e Serviços'!$A:$F,5,0)</f>
        <v>H</v>
      </c>
      <c r="F584" s="146">
        <v>1.29</v>
      </c>
      <c r="G584" s="147">
        <f ca="1">VLOOKUP(B584,'Insumos e Serviços'!$A:$F,6,0)</f>
        <v>25.32</v>
      </c>
      <c r="H584" s="147">
        <f>TRUNC(F584*G584,2)</f>
        <v>32.659999999999997</v>
      </c>
    </row>
    <row r="585" spans="1:8">
      <c r="A585" s="144" t="str">
        <f ca="1">VLOOKUP(B585,'Insumos e Serviços'!$A:$F,3,0)</f>
        <v>Composição</v>
      </c>
      <c r="B585" s="145" t="s">
        <v>1004</v>
      </c>
      <c r="C585" s="145" t="str">
        <f ca="1">VLOOKUP(B585,'Insumos e Serviços'!$A:$F,2,0)</f>
        <v>SINAPI</v>
      </c>
      <c r="D585" s="148" t="str">
        <f ca="1">VLOOKUP(B585,'Insumos e Serviços'!$A:$F,4,0)</f>
        <v>AUXILIAR DE ELETRICISTA COM ENCARGOS COMPLEMENTARES</v>
      </c>
      <c r="E585" s="145" t="str">
        <f ca="1">VLOOKUP(B585,'Insumos e Serviços'!$A:$F,5,0)</f>
        <v>H</v>
      </c>
      <c r="F585" s="146">
        <v>1.29</v>
      </c>
      <c r="G585" s="147">
        <f ca="1">VLOOKUP(B585,'Insumos e Serviços'!$A:$F,6,0)</f>
        <v>19.84</v>
      </c>
      <c r="H585" s="147">
        <f>TRUNC(F585*G585,2)</f>
        <v>25.59</v>
      </c>
    </row>
    <row r="586" spans="1:8" ht="22.5">
      <c r="A586" s="144" t="str">
        <f ca="1">VLOOKUP(B586,'Insumos e Serviços'!$A:$F,3,0)</f>
        <v>Insumo</v>
      </c>
      <c r="B586" s="145" t="s">
        <v>1113</v>
      </c>
      <c r="C586" s="145" t="str">
        <f ca="1">VLOOKUP(B586,'Insumos e Serviços'!$A:$F,2,0)</f>
        <v>Próprio</v>
      </c>
      <c r="D586" s="148" t="str">
        <f ca="1">VLOOKUP(B586,'Insumos e Serviços'!$A:$F,4,0)</f>
        <v>Caixa de passagem de piso com tampa, em alumínio, 15x15x10cm, marca Tramontina, modelo 56123002</v>
      </c>
      <c r="E586" s="145" t="str">
        <f ca="1">VLOOKUP(B586,'Insumos e Serviços'!$A:$F,5,0)</f>
        <v>un</v>
      </c>
      <c r="F586" s="146">
        <v>1</v>
      </c>
      <c r="G586" s="147">
        <f ca="1">VLOOKUP(B586,'Insumos e Serviços'!$A:$F,6,0)</f>
        <v>67.680000000000007</v>
      </c>
      <c r="H586" s="147">
        <f>TRUNC(F586*G586,2)</f>
        <v>67.680000000000007</v>
      </c>
    </row>
    <row r="587" spans="1:8">
      <c r="A587" s="19"/>
      <c r="B587" s="20"/>
      <c r="C587" s="19"/>
      <c r="D587" s="19"/>
      <c r="E587" s="20"/>
      <c r="F587" s="19"/>
      <c r="G587" s="19"/>
      <c r="H587" s="19"/>
    </row>
  </sheetData>
  <sheetCalcPr fullCalcOnLoad="1"/>
  <mergeCells count="13">
    <mergeCell ref="E6:F6"/>
    <mergeCell ref="G6:H6"/>
    <mergeCell ref="G4:H4"/>
    <mergeCell ref="G1:H1"/>
    <mergeCell ref="E2:F2"/>
    <mergeCell ref="G2:H2"/>
    <mergeCell ref="A2:B2"/>
    <mergeCell ref="A7:H7"/>
    <mergeCell ref="A4:B4"/>
    <mergeCell ref="C4:D4"/>
    <mergeCell ref="E4:F4"/>
    <mergeCell ref="A6:B6"/>
    <mergeCell ref="C6:D6"/>
  </mergeCells>
  <phoneticPr fontId="4" type="noConversion"/>
  <printOptions horizontalCentered="1"/>
  <pageMargins left="0.59055118110236227" right="0.59055118110236227" top="0.59055118110236227" bottom="0.59055118110236227" header="0.19685039370078741" footer="0.19685039370078741"/>
  <pageSetup paperSize="9" scale="65" firstPageNumber="0" fitToHeight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00"/>
  <sheetViews>
    <sheetView showGridLines="0" view="pageBreakPreview" zoomScaleNormal="140" zoomScaleSheetLayoutView="100" zoomScalePageLayoutView="110" workbookViewId="0"/>
  </sheetViews>
  <sheetFormatPr defaultColWidth="9.140625" defaultRowHeight="12.75"/>
  <cols>
    <col min="1" max="1" width="12.7109375" style="9" customWidth="1"/>
    <col min="2" max="2" width="9.7109375" style="9" customWidth="1"/>
    <col min="3" max="3" width="13.7109375" style="9" customWidth="1"/>
    <col min="4" max="4" width="60.7109375" style="9" customWidth="1"/>
    <col min="5" max="6" width="12.7109375" style="9" customWidth="1"/>
  </cols>
  <sheetData>
    <row r="1" spans="1:6" ht="22.5">
      <c r="A1" s="111" t="str">
        <f ca="1">'Orçamento Sintético'!A1</f>
        <v>P. Execução:</v>
      </c>
      <c r="B1" s="128"/>
      <c r="C1" s="111" t="str">
        <f ca="1">'Orçamento Sintético'!C1</f>
        <v>Licitação:</v>
      </c>
      <c r="D1" s="158" t="str">
        <f ca="1">'Orçamento Sintético'!D1</f>
        <v>Objeto: Recuperação das coberturas e Fachadas no edifício das Promotorias de Justiça da Infância e Juventude</v>
      </c>
      <c r="E1" s="111" t="str">
        <f ca="1">'Orçamento Sintético'!E1</f>
        <v>Data:</v>
      </c>
      <c r="F1" s="128"/>
    </row>
    <row r="2" spans="1:6">
      <c r="A2" s="199" t="str">
        <f ca="1">'Orçamento Sintético'!A2</f>
        <v>A</v>
      </c>
      <c r="B2" s="200"/>
      <c r="C2" s="119" t="str">
        <f ca="1">'Orçamento Sintético'!C2</f>
        <v>B</v>
      </c>
      <c r="D2" s="159" t="str">
        <f ca="1">'Orçamento Sintético'!D2</f>
        <v>Local: SEPN 711/911, - Asa Norte Bloco B - Brasília – DF</v>
      </c>
      <c r="E2" s="223">
        <f ca="1">'Orçamento Sintético'!E2</f>
        <v>1</v>
      </c>
      <c r="F2" s="224"/>
    </row>
    <row r="3" spans="1:6">
      <c r="A3" s="115" t="str">
        <f ca="1">'Orçamento Sintético'!A3</f>
        <v>P. Validade:</v>
      </c>
      <c r="B3" s="153"/>
      <c r="C3" s="115" t="str">
        <f ca="1">'Orçamento Sintético'!C3</f>
        <v>Razão Social:</v>
      </c>
      <c r="D3" s="128"/>
      <c r="E3" s="111" t="str">
        <f ca="1">'Orçamento Sintético'!E3</f>
        <v>Telefone:</v>
      </c>
      <c r="F3" s="128"/>
    </row>
    <row r="4" spans="1:6">
      <c r="A4" s="199" t="str">
        <f ca="1">'Orçamento Sintético'!A4</f>
        <v>C</v>
      </c>
      <c r="B4" s="200"/>
      <c r="C4" s="199" t="str">
        <f ca="1">'Orçamento Sintético'!C4</f>
        <v>D</v>
      </c>
      <c r="D4" s="200"/>
      <c r="E4" s="199" t="str">
        <f ca="1">'Orçamento Sintético'!E4</f>
        <v>E</v>
      </c>
      <c r="F4" s="200"/>
    </row>
    <row r="5" spans="1:6">
      <c r="A5" s="111" t="str">
        <f ca="1">'Orçamento Sintético'!A5</f>
        <v>P. Garantia:</v>
      </c>
      <c r="B5" s="128"/>
      <c r="C5" s="111" t="str">
        <f ca="1">'Orçamento Sintético'!C5</f>
        <v>CNPJ:</v>
      </c>
      <c r="D5" s="128"/>
      <c r="E5" s="111" t="str">
        <f ca="1">'Orçamento Sintético'!E5</f>
        <v>E-mail:</v>
      </c>
      <c r="F5" s="128"/>
    </row>
    <row r="6" spans="1:6">
      <c r="A6" s="199" t="str">
        <f ca="1">'Orçamento Sintético'!A6</f>
        <v>F</v>
      </c>
      <c r="B6" s="200"/>
      <c r="C6" s="199" t="str">
        <f ca="1">'Orçamento Sintético'!C6</f>
        <v>G</v>
      </c>
      <c r="D6" s="200"/>
      <c r="E6" s="199" t="str">
        <f ca="1">'Orçamento Sintético'!E6</f>
        <v>H</v>
      </c>
      <c r="F6" s="200"/>
    </row>
    <row r="7" spans="1:6" ht="15">
      <c r="A7" s="222" t="s">
        <v>1114</v>
      </c>
      <c r="B7" s="222"/>
      <c r="C7" s="222"/>
      <c r="D7" s="222"/>
      <c r="E7" s="222"/>
      <c r="F7" s="222"/>
    </row>
    <row r="8" spans="1:6" s="2" customFormat="1">
      <c r="A8" s="149" t="s">
        <v>403</v>
      </c>
      <c r="B8" s="149" t="s">
        <v>404</v>
      </c>
      <c r="C8" s="149" t="s">
        <v>1115</v>
      </c>
      <c r="D8" s="149" t="s">
        <v>380</v>
      </c>
      <c r="E8" s="149" t="s">
        <v>405</v>
      </c>
      <c r="F8" s="149" t="s">
        <v>367</v>
      </c>
    </row>
    <row r="9" spans="1:6" ht="22.5">
      <c r="A9" s="150" t="s">
        <v>1056</v>
      </c>
      <c r="B9" s="150" t="s">
        <v>1116</v>
      </c>
      <c r="C9" s="150" t="s">
        <v>1117</v>
      </c>
      <c r="D9" s="151" t="s">
        <v>1118</v>
      </c>
      <c r="E9" s="150" t="s">
        <v>1119</v>
      </c>
      <c r="F9" s="152">
        <v>3.66</v>
      </c>
    </row>
    <row r="10" spans="1:6" ht="22.5">
      <c r="A10" s="150" t="s">
        <v>1032</v>
      </c>
      <c r="B10" s="150" t="s">
        <v>1116</v>
      </c>
      <c r="C10" s="150" t="s">
        <v>1117</v>
      </c>
      <c r="D10" s="151" t="s">
        <v>1120</v>
      </c>
      <c r="E10" s="150" t="s">
        <v>1121</v>
      </c>
      <c r="F10" s="152">
        <v>38.32</v>
      </c>
    </row>
    <row r="11" spans="1:6">
      <c r="A11" s="150" t="s">
        <v>1102</v>
      </c>
      <c r="B11" s="150" t="s">
        <v>1116</v>
      </c>
      <c r="C11" s="150" t="s">
        <v>1117</v>
      </c>
      <c r="D11" s="151" t="s">
        <v>1122</v>
      </c>
      <c r="E11" s="150" t="s">
        <v>445</v>
      </c>
      <c r="F11" s="152">
        <v>3.23</v>
      </c>
    </row>
    <row r="12" spans="1:6" ht="22.5">
      <c r="A12" s="150" t="s">
        <v>1084</v>
      </c>
      <c r="B12" s="150" t="s">
        <v>1116</v>
      </c>
      <c r="C12" s="150" t="s">
        <v>1117</v>
      </c>
      <c r="D12" s="151" t="s">
        <v>1123</v>
      </c>
      <c r="E12" s="150" t="s">
        <v>474</v>
      </c>
      <c r="F12" s="152">
        <v>151.96</v>
      </c>
    </row>
    <row r="13" spans="1:6" ht="22.5">
      <c r="A13" s="150" t="s">
        <v>1109</v>
      </c>
      <c r="B13" s="150" t="s">
        <v>1116</v>
      </c>
      <c r="C13" s="150" t="s">
        <v>1117</v>
      </c>
      <c r="D13" s="151" t="s">
        <v>1124</v>
      </c>
      <c r="E13" s="150" t="s">
        <v>445</v>
      </c>
      <c r="F13" s="152">
        <v>7.22</v>
      </c>
    </row>
    <row r="14" spans="1:6" ht="22.5">
      <c r="A14" s="150" t="s">
        <v>1064</v>
      </c>
      <c r="B14" s="150" t="s">
        <v>1116</v>
      </c>
      <c r="C14" s="150" t="s">
        <v>1117</v>
      </c>
      <c r="D14" s="151" t="s">
        <v>1125</v>
      </c>
      <c r="E14" s="150" t="s">
        <v>1119</v>
      </c>
      <c r="F14" s="152">
        <v>14.91</v>
      </c>
    </row>
    <row r="15" spans="1:6" ht="22.5">
      <c r="A15" s="150" t="s">
        <v>1060</v>
      </c>
      <c r="B15" s="150" t="s">
        <v>1116</v>
      </c>
      <c r="C15" s="150" t="s">
        <v>1117</v>
      </c>
      <c r="D15" s="151" t="s">
        <v>1126</v>
      </c>
      <c r="E15" s="150" t="s">
        <v>1127</v>
      </c>
      <c r="F15" s="152">
        <v>16.420000000000002</v>
      </c>
    </row>
    <row r="16" spans="1:6" ht="22.5">
      <c r="A16" s="150" t="s">
        <v>1061</v>
      </c>
      <c r="B16" s="150" t="s">
        <v>1116</v>
      </c>
      <c r="C16" s="150" t="s">
        <v>1117</v>
      </c>
      <c r="D16" s="151" t="s">
        <v>1128</v>
      </c>
      <c r="E16" s="150" t="s">
        <v>1119</v>
      </c>
      <c r="F16" s="152">
        <v>13.29</v>
      </c>
    </row>
    <row r="17" spans="1:6">
      <c r="A17" s="150" t="s">
        <v>1021</v>
      </c>
      <c r="B17" s="150" t="s">
        <v>1116</v>
      </c>
      <c r="C17" s="150" t="s">
        <v>1117</v>
      </c>
      <c r="D17" s="151" t="s">
        <v>1129</v>
      </c>
      <c r="E17" s="150" t="s">
        <v>1119</v>
      </c>
      <c r="F17" s="152">
        <v>13.05</v>
      </c>
    </row>
    <row r="18" spans="1:6">
      <c r="A18" s="150" t="s">
        <v>1040</v>
      </c>
      <c r="B18" s="150" t="s">
        <v>1116</v>
      </c>
      <c r="C18" s="150" t="s">
        <v>1117</v>
      </c>
      <c r="D18" s="151" t="s">
        <v>1130</v>
      </c>
      <c r="E18" s="150" t="s">
        <v>458</v>
      </c>
      <c r="F18" s="152">
        <v>23.84</v>
      </c>
    </row>
    <row r="19" spans="1:6">
      <c r="A19" s="150">
        <v>1332</v>
      </c>
      <c r="B19" s="150" t="s">
        <v>1116</v>
      </c>
      <c r="C19" s="150" t="s">
        <v>1117</v>
      </c>
      <c r="D19" s="151" t="s">
        <v>186</v>
      </c>
      <c r="E19" s="150" t="s">
        <v>187</v>
      </c>
      <c r="F19" s="152">
        <v>12.38</v>
      </c>
    </row>
    <row r="20" spans="1:6">
      <c r="A20" s="150" t="s">
        <v>1083</v>
      </c>
      <c r="B20" s="150" t="s">
        <v>1116</v>
      </c>
      <c r="C20" s="150" t="s">
        <v>1117</v>
      </c>
      <c r="D20" s="151" t="s">
        <v>1131</v>
      </c>
      <c r="E20" s="150" t="s">
        <v>1119</v>
      </c>
      <c r="F20" s="152">
        <v>0.63</v>
      </c>
    </row>
    <row r="21" spans="1:6">
      <c r="A21" s="150" t="s">
        <v>989</v>
      </c>
      <c r="B21" s="150" t="s">
        <v>1116</v>
      </c>
      <c r="C21" s="150" t="s">
        <v>1117</v>
      </c>
      <c r="D21" s="151" t="s">
        <v>1132</v>
      </c>
      <c r="E21" s="150" t="s">
        <v>462</v>
      </c>
      <c r="F21" s="152">
        <v>1.84</v>
      </c>
    </row>
    <row r="22" spans="1:6" ht="22.5">
      <c r="A22" s="150" t="s">
        <v>1058</v>
      </c>
      <c r="B22" s="150" t="s">
        <v>1116</v>
      </c>
      <c r="C22" s="150" t="s">
        <v>1117</v>
      </c>
      <c r="D22" s="151" t="s">
        <v>1133</v>
      </c>
      <c r="E22" s="150" t="s">
        <v>462</v>
      </c>
      <c r="F22" s="152">
        <v>52.02</v>
      </c>
    </row>
    <row r="23" spans="1:6" ht="22.5">
      <c r="A23" s="150" t="s">
        <v>1057</v>
      </c>
      <c r="B23" s="150" t="s">
        <v>1116</v>
      </c>
      <c r="C23" s="150" t="s">
        <v>1117</v>
      </c>
      <c r="D23" s="151" t="s">
        <v>1134</v>
      </c>
      <c r="E23" s="150" t="s">
        <v>462</v>
      </c>
      <c r="F23" s="152">
        <v>7.46</v>
      </c>
    </row>
    <row r="24" spans="1:6">
      <c r="A24" s="150" t="s">
        <v>1055</v>
      </c>
      <c r="B24" s="150" t="s">
        <v>1116</v>
      </c>
      <c r="C24" s="150" t="s">
        <v>1117</v>
      </c>
      <c r="D24" s="151" t="s">
        <v>1135</v>
      </c>
      <c r="E24" s="150" t="s">
        <v>462</v>
      </c>
      <c r="F24" s="152">
        <v>5.55</v>
      </c>
    </row>
    <row r="25" spans="1:6">
      <c r="A25" s="150" t="s">
        <v>1059</v>
      </c>
      <c r="B25" s="150" t="s">
        <v>1116</v>
      </c>
      <c r="C25" s="150" t="s">
        <v>1117</v>
      </c>
      <c r="D25" s="151" t="s">
        <v>1136</v>
      </c>
      <c r="E25" s="150" t="s">
        <v>1119</v>
      </c>
      <c r="F25" s="152">
        <v>7.52</v>
      </c>
    </row>
    <row r="26" spans="1:6" ht="22.5">
      <c r="A26" s="150" t="s">
        <v>1008</v>
      </c>
      <c r="B26" s="150" t="s">
        <v>1116</v>
      </c>
      <c r="C26" s="150" t="s">
        <v>1117</v>
      </c>
      <c r="D26" s="151" t="s">
        <v>1137</v>
      </c>
      <c r="E26" s="150" t="s">
        <v>445</v>
      </c>
      <c r="F26" s="152">
        <v>0.21</v>
      </c>
    </row>
    <row r="27" spans="1:6" ht="22.5">
      <c r="A27" s="150" t="s">
        <v>1026</v>
      </c>
      <c r="B27" s="150" t="s">
        <v>1116</v>
      </c>
      <c r="C27" s="150" t="s">
        <v>1117</v>
      </c>
      <c r="D27" s="151" t="s">
        <v>1138</v>
      </c>
      <c r="E27" s="150" t="s">
        <v>458</v>
      </c>
      <c r="F27" s="152">
        <v>10.69</v>
      </c>
    </row>
    <row r="28" spans="1:6" ht="22.5">
      <c r="A28" s="150" t="s">
        <v>987</v>
      </c>
      <c r="B28" s="150" t="s">
        <v>1116</v>
      </c>
      <c r="C28" s="150" t="s">
        <v>1117</v>
      </c>
      <c r="D28" s="151" t="s">
        <v>1139</v>
      </c>
      <c r="E28" s="150" t="s">
        <v>458</v>
      </c>
      <c r="F28" s="152">
        <v>8.6199999999999992</v>
      </c>
    </row>
    <row r="29" spans="1:6">
      <c r="A29" s="150" t="s">
        <v>1027</v>
      </c>
      <c r="B29" s="150" t="s">
        <v>1116</v>
      </c>
      <c r="C29" s="150" t="s">
        <v>1117</v>
      </c>
      <c r="D29" s="151" t="s">
        <v>1140</v>
      </c>
      <c r="E29" s="150" t="s">
        <v>458</v>
      </c>
      <c r="F29" s="152">
        <v>3.01</v>
      </c>
    </row>
    <row r="30" spans="1:6">
      <c r="A30" s="150" t="s">
        <v>1030</v>
      </c>
      <c r="B30" s="150" t="s">
        <v>1116</v>
      </c>
      <c r="C30" s="150" t="s">
        <v>1117</v>
      </c>
      <c r="D30" s="151" t="s">
        <v>1141</v>
      </c>
      <c r="E30" s="150" t="s">
        <v>474</v>
      </c>
      <c r="F30" s="152">
        <v>147.04</v>
      </c>
    </row>
    <row r="31" spans="1:6" ht="22.5">
      <c r="A31" s="150" t="s">
        <v>1082</v>
      </c>
      <c r="B31" s="150" t="s">
        <v>1116</v>
      </c>
      <c r="C31" s="150" t="s">
        <v>1117</v>
      </c>
      <c r="D31" s="151" t="s">
        <v>1142</v>
      </c>
      <c r="E31" s="150" t="s">
        <v>1119</v>
      </c>
      <c r="F31" s="152">
        <v>10.27</v>
      </c>
    </row>
    <row r="32" spans="1:6">
      <c r="A32" s="150" t="s">
        <v>1077</v>
      </c>
      <c r="B32" s="150" t="s">
        <v>1116</v>
      </c>
      <c r="C32" s="150" t="s">
        <v>1117</v>
      </c>
      <c r="D32" s="151" t="s">
        <v>1143</v>
      </c>
      <c r="E32" s="150" t="s">
        <v>1119</v>
      </c>
      <c r="F32" s="152">
        <v>23</v>
      </c>
    </row>
    <row r="33" spans="1:6" ht="33.75">
      <c r="A33" s="150" t="s">
        <v>1092</v>
      </c>
      <c r="B33" s="150" t="s">
        <v>1116</v>
      </c>
      <c r="C33" s="150" t="s">
        <v>1117</v>
      </c>
      <c r="D33" s="151" t="s">
        <v>1144</v>
      </c>
      <c r="E33" s="150" t="s">
        <v>445</v>
      </c>
      <c r="F33" s="152">
        <v>28.88</v>
      </c>
    </row>
    <row r="34" spans="1:6">
      <c r="A34" s="150" t="s">
        <v>1078</v>
      </c>
      <c r="B34" s="150" t="s">
        <v>1116</v>
      </c>
      <c r="C34" s="150" t="s">
        <v>1117</v>
      </c>
      <c r="D34" s="151" t="s">
        <v>1145</v>
      </c>
      <c r="E34" s="150" t="s">
        <v>1119</v>
      </c>
      <c r="F34" s="152">
        <v>77.14</v>
      </c>
    </row>
    <row r="35" spans="1:6">
      <c r="A35" s="150" t="s">
        <v>1047</v>
      </c>
      <c r="B35" s="150" t="s">
        <v>1116</v>
      </c>
      <c r="C35" s="150" t="s">
        <v>1117</v>
      </c>
      <c r="D35" s="151" t="s">
        <v>1146</v>
      </c>
      <c r="E35" s="150" t="s">
        <v>1127</v>
      </c>
      <c r="F35" s="152">
        <v>15.43</v>
      </c>
    </row>
    <row r="36" spans="1:6" ht="22.5">
      <c r="A36" s="150" t="s">
        <v>1037</v>
      </c>
      <c r="B36" s="150" t="s">
        <v>1116</v>
      </c>
      <c r="C36" s="150" t="s">
        <v>1117</v>
      </c>
      <c r="D36" s="151" t="s">
        <v>1147</v>
      </c>
      <c r="E36" s="150" t="s">
        <v>1127</v>
      </c>
      <c r="F36" s="152">
        <v>11.25</v>
      </c>
    </row>
    <row r="37" spans="1:6" ht="22.5">
      <c r="A37" s="150" t="s">
        <v>1048</v>
      </c>
      <c r="B37" s="150" t="s">
        <v>1116</v>
      </c>
      <c r="C37" s="150" t="s">
        <v>1117</v>
      </c>
      <c r="D37" s="151" t="s">
        <v>1148</v>
      </c>
      <c r="E37" s="150" t="s">
        <v>1127</v>
      </c>
      <c r="F37" s="152">
        <v>16.64</v>
      </c>
    </row>
    <row r="38" spans="1:6" ht="22.5">
      <c r="A38" s="150" t="s">
        <v>1094</v>
      </c>
      <c r="B38" s="150" t="s">
        <v>1116</v>
      </c>
      <c r="C38" s="150" t="s">
        <v>1117</v>
      </c>
      <c r="D38" s="151" t="s">
        <v>1149</v>
      </c>
      <c r="E38" s="150" t="s">
        <v>445</v>
      </c>
      <c r="F38" s="152">
        <v>1.22</v>
      </c>
    </row>
    <row r="39" spans="1:6" ht="22.5">
      <c r="A39" s="150" t="s">
        <v>1108</v>
      </c>
      <c r="B39" s="150" t="s">
        <v>1116</v>
      </c>
      <c r="C39" s="150" t="s">
        <v>1117</v>
      </c>
      <c r="D39" s="151" t="s">
        <v>1150</v>
      </c>
      <c r="E39" s="150" t="s">
        <v>445</v>
      </c>
      <c r="F39" s="152">
        <v>5.99</v>
      </c>
    </row>
    <row r="40" spans="1:6" ht="33.75">
      <c r="A40" s="150" t="s">
        <v>451</v>
      </c>
      <c r="B40" s="150" t="s">
        <v>1116</v>
      </c>
      <c r="C40" s="150" t="s">
        <v>1117</v>
      </c>
      <c r="D40" s="151" t="s">
        <v>1151</v>
      </c>
      <c r="E40" s="150" t="s">
        <v>1152</v>
      </c>
      <c r="F40" s="152">
        <v>18</v>
      </c>
    </row>
    <row r="41" spans="1:6" ht="22.5">
      <c r="A41" s="150" t="s">
        <v>429</v>
      </c>
      <c r="B41" s="150" t="s">
        <v>1116</v>
      </c>
      <c r="C41" s="150" t="s">
        <v>1117</v>
      </c>
      <c r="D41" s="151" t="s">
        <v>1153</v>
      </c>
      <c r="E41" s="150" t="s">
        <v>1154</v>
      </c>
      <c r="F41" s="152">
        <v>742.18</v>
      </c>
    </row>
    <row r="42" spans="1:6" ht="33.75">
      <c r="A42" s="150" t="s">
        <v>1073</v>
      </c>
      <c r="B42" s="150" t="s">
        <v>1116</v>
      </c>
      <c r="C42" s="150" t="s">
        <v>1117</v>
      </c>
      <c r="D42" s="151" t="s">
        <v>1155</v>
      </c>
      <c r="E42" s="150" t="s">
        <v>462</v>
      </c>
      <c r="F42" s="152">
        <v>236.22</v>
      </c>
    </row>
    <row r="43" spans="1:6">
      <c r="A43" s="150" t="s">
        <v>1075</v>
      </c>
      <c r="B43" s="150" t="s">
        <v>1116</v>
      </c>
      <c r="C43" s="150" t="s">
        <v>1117</v>
      </c>
      <c r="D43" s="151" t="s">
        <v>1156</v>
      </c>
      <c r="E43" s="150" t="s">
        <v>1119</v>
      </c>
      <c r="F43" s="152">
        <v>31.45</v>
      </c>
    </row>
    <row r="44" spans="1:6">
      <c r="A44" s="150">
        <v>11033</v>
      </c>
      <c r="B44" s="150" t="s">
        <v>1116</v>
      </c>
      <c r="C44" s="150" t="s">
        <v>1117</v>
      </c>
      <c r="D44" s="151" t="s">
        <v>190</v>
      </c>
      <c r="E44" s="150" t="s">
        <v>445</v>
      </c>
      <c r="F44" s="152">
        <v>9.42</v>
      </c>
    </row>
    <row r="45" spans="1:6">
      <c r="A45" s="150" t="s">
        <v>1105</v>
      </c>
      <c r="B45" s="150" t="s">
        <v>1116</v>
      </c>
      <c r="C45" s="150" t="s">
        <v>1117</v>
      </c>
      <c r="D45" s="151" t="s">
        <v>1157</v>
      </c>
      <c r="E45" s="150" t="s">
        <v>445</v>
      </c>
      <c r="F45" s="152">
        <v>25.58</v>
      </c>
    </row>
    <row r="46" spans="1:6" ht="22.5">
      <c r="A46" s="150">
        <v>11964</v>
      </c>
      <c r="B46" s="150" t="s">
        <v>1116</v>
      </c>
      <c r="C46" s="150" t="s">
        <v>1117</v>
      </c>
      <c r="D46" s="151" t="s">
        <v>1158</v>
      </c>
      <c r="E46" s="150" t="s">
        <v>445</v>
      </c>
      <c r="F46" s="152">
        <v>2.72</v>
      </c>
    </row>
    <row r="47" spans="1:6" ht="22.5">
      <c r="A47" s="150" t="s">
        <v>1101</v>
      </c>
      <c r="B47" s="150" t="s">
        <v>1116</v>
      </c>
      <c r="C47" s="150" t="s">
        <v>1117</v>
      </c>
      <c r="D47" s="151" t="s">
        <v>1159</v>
      </c>
      <c r="E47" s="150" t="s">
        <v>445</v>
      </c>
      <c r="F47" s="152">
        <v>4.46</v>
      </c>
    </row>
    <row r="48" spans="1:6">
      <c r="A48" s="150" t="s">
        <v>1049</v>
      </c>
      <c r="B48" s="150" t="s">
        <v>1116</v>
      </c>
      <c r="C48" s="150" t="s">
        <v>1117</v>
      </c>
      <c r="D48" s="151" t="s">
        <v>1160</v>
      </c>
      <c r="E48" s="150" t="s">
        <v>445</v>
      </c>
      <c r="F48" s="152">
        <v>10.14</v>
      </c>
    </row>
    <row r="49" spans="1:6">
      <c r="A49" s="150" t="s">
        <v>1079</v>
      </c>
      <c r="B49" s="150" t="s">
        <v>1116</v>
      </c>
      <c r="C49" s="150" t="s">
        <v>1117</v>
      </c>
      <c r="D49" s="151" t="s">
        <v>1161</v>
      </c>
      <c r="E49" s="150" t="s">
        <v>1119</v>
      </c>
      <c r="F49" s="152">
        <v>159.37</v>
      </c>
    </row>
    <row r="50" spans="1:6">
      <c r="A50" s="150" t="s">
        <v>1104</v>
      </c>
      <c r="B50" s="150" t="s">
        <v>1116</v>
      </c>
      <c r="C50" s="150" t="s">
        <v>1117</v>
      </c>
      <c r="D50" s="151" t="s">
        <v>1162</v>
      </c>
      <c r="E50" s="150" t="s">
        <v>445</v>
      </c>
      <c r="F50" s="152">
        <v>10.42</v>
      </c>
    </row>
    <row r="51" spans="1:6" ht="22.5">
      <c r="A51" s="150" t="s">
        <v>1103</v>
      </c>
      <c r="B51" s="150" t="s">
        <v>1116</v>
      </c>
      <c r="C51" s="150" t="s">
        <v>1117</v>
      </c>
      <c r="D51" s="151" t="s">
        <v>1163</v>
      </c>
      <c r="E51" s="150" t="s">
        <v>445</v>
      </c>
      <c r="F51" s="152">
        <v>32.479999999999997</v>
      </c>
    </row>
    <row r="52" spans="1:6" ht="33.75">
      <c r="A52" s="150" t="s">
        <v>449</v>
      </c>
      <c r="B52" s="150" t="s">
        <v>1116</v>
      </c>
      <c r="C52" s="150" t="s">
        <v>1117</v>
      </c>
      <c r="D52" s="151" t="s">
        <v>1164</v>
      </c>
      <c r="E52" s="150" t="s">
        <v>1165</v>
      </c>
      <c r="F52" s="152">
        <v>5.99</v>
      </c>
    </row>
    <row r="53" spans="1:6" ht="22.5">
      <c r="A53" s="150">
        <v>21009</v>
      </c>
      <c r="B53" s="150" t="s">
        <v>1116</v>
      </c>
      <c r="C53" s="150" t="s">
        <v>1117</v>
      </c>
      <c r="D53" s="151" t="s">
        <v>188</v>
      </c>
      <c r="E53" s="150" t="s">
        <v>458</v>
      </c>
      <c r="F53" s="152">
        <v>29.21</v>
      </c>
    </row>
    <row r="54" spans="1:6" ht="22.5">
      <c r="A54" s="150">
        <v>21011</v>
      </c>
      <c r="B54" s="150" t="s">
        <v>1116</v>
      </c>
      <c r="C54" s="150" t="s">
        <v>1117</v>
      </c>
      <c r="D54" s="151" t="s">
        <v>189</v>
      </c>
      <c r="E54" s="150" t="s">
        <v>458</v>
      </c>
      <c r="F54" s="152">
        <v>57.16</v>
      </c>
    </row>
    <row r="55" spans="1:6" ht="22.5">
      <c r="A55" s="150" t="s">
        <v>1074</v>
      </c>
      <c r="B55" s="150" t="s">
        <v>1116</v>
      </c>
      <c r="C55" s="150" t="s">
        <v>1117</v>
      </c>
      <c r="D55" s="151" t="s">
        <v>1166</v>
      </c>
      <c r="E55" s="150" t="s">
        <v>458</v>
      </c>
      <c r="F55" s="152">
        <v>63.17</v>
      </c>
    </row>
    <row r="56" spans="1:6">
      <c r="A56" s="150" t="s">
        <v>1106</v>
      </c>
      <c r="B56" s="150" t="s">
        <v>1116</v>
      </c>
      <c r="C56" s="150" t="s">
        <v>1117</v>
      </c>
      <c r="D56" s="151" t="s">
        <v>1167</v>
      </c>
      <c r="E56" s="150" t="s">
        <v>445</v>
      </c>
      <c r="F56" s="152">
        <v>3.67</v>
      </c>
    </row>
    <row r="57" spans="1:6">
      <c r="A57" s="150" t="s">
        <v>1072</v>
      </c>
      <c r="B57" s="150" t="s">
        <v>1116</v>
      </c>
      <c r="C57" s="150" t="s">
        <v>1117</v>
      </c>
      <c r="D57" s="151" t="s">
        <v>1168</v>
      </c>
      <c r="E57" s="150" t="s">
        <v>1119</v>
      </c>
      <c r="F57" s="152">
        <v>1.02</v>
      </c>
    </row>
    <row r="58" spans="1:6">
      <c r="A58" s="150">
        <v>35693</v>
      </c>
      <c r="B58" s="150" t="s">
        <v>1116</v>
      </c>
      <c r="C58" s="150" t="s">
        <v>1117</v>
      </c>
      <c r="D58" s="151" t="s">
        <v>1169</v>
      </c>
      <c r="E58" s="150" t="s">
        <v>1170</v>
      </c>
      <c r="F58" s="152">
        <v>10.09</v>
      </c>
    </row>
    <row r="59" spans="1:6" ht="22.5">
      <c r="A59" s="150" t="s">
        <v>988</v>
      </c>
      <c r="B59" s="150" t="s">
        <v>1116</v>
      </c>
      <c r="C59" s="150" t="s">
        <v>1117</v>
      </c>
      <c r="D59" s="151" t="s">
        <v>1171</v>
      </c>
      <c r="E59" s="150" t="s">
        <v>458</v>
      </c>
      <c r="F59" s="152">
        <v>2.0699999999999998</v>
      </c>
    </row>
    <row r="60" spans="1:6">
      <c r="A60" s="150" t="s">
        <v>1036</v>
      </c>
      <c r="B60" s="150" t="s">
        <v>1116</v>
      </c>
      <c r="C60" s="150" t="s">
        <v>1117</v>
      </c>
      <c r="D60" s="151" t="s">
        <v>1172</v>
      </c>
      <c r="E60" s="150" t="s">
        <v>1119</v>
      </c>
      <c r="F60" s="152">
        <v>1.94</v>
      </c>
    </row>
    <row r="61" spans="1:6" ht="22.5">
      <c r="A61" s="150" t="s">
        <v>1107</v>
      </c>
      <c r="B61" s="150" t="s">
        <v>1116</v>
      </c>
      <c r="C61" s="150" t="s">
        <v>1117</v>
      </c>
      <c r="D61" s="151" t="s">
        <v>1173</v>
      </c>
      <c r="E61" s="150" t="s">
        <v>458</v>
      </c>
      <c r="F61" s="152">
        <v>1.17</v>
      </c>
    </row>
    <row r="62" spans="1:6" ht="22.5">
      <c r="A62" s="150" t="s">
        <v>1041</v>
      </c>
      <c r="B62" s="150" t="s">
        <v>1116</v>
      </c>
      <c r="C62" s="150" t="s">
        <v>1117</v>
      </c>
      <c r="D62" s="151" t="s">
        <v>1174</v>
      </c>
      <c r="E62" s="150" t="s">
        <v>462</v>
      </c>
      <c r="F62" s="152">
        <v>14.81</v>
      </c>
    </row>
    <row r="63" spans="1:6" ht="22.5">
      <c r="A63" s="150" t="s">
        <v>1012</v>
      </c>
      <c r="B63" s="150" t="s">
        <v>1116</v>
      </c>
      <c r="C63" s="150" t="s">
        <v>1117</v>
      </c>
      <c r="D63" s="151" t="s">
        <v>1175</v>
      </c>
      <c r="E63" s="150" t="s">
        <v>458</v>
      </c>
      <c r="F63" s="152">
        <v>2.21</v>
      </c>
    </row>
    <row r="64" spans="1:6">
      <c r="A64" s="150" t="s">
        <v>1009</v>
      </c>
      <c r="B64" s="150" t="s">
        <v>1116</v>
      </c>
      <c r="C64" s="150" t="s">
        <v>1117</v>
      </c>
      <c r="D64" s="151" t="s">
        <v>1176</v>
      </c>
      <c r="E64" s="150" t="s">
        <v>445</v>
      </c>
      <c r="F64" s="152">
        <v>25.32</v>
      </c>
    </row>
    <row r="65" spans="1:6" ht="22.5">
      <c r="A65" s="150" t="s">
        <v>1080</v>
      </c>
      <c r="B65" s="150" t="s">
        <v>1116</v>
      </c>
      <c r="C65" s="150" t="s">
        <v>1117</v>
      </c>
      <c r="D65" s="151" t="s">
        <v>1177</v>
      </c>
      <c r="E65" s="150" t="s">
        <v>458</v>
      </c>
      <c r="F65" s="152">
        <v>34.83</v>
      </c>
    </row>
    <row r="66" spans="1:6" ht="22.5">
      <c r="A66" s="150" t="s">
        <v>1019</v>
      </c>
      <c r="B66" s="150" t="s">
        <v>1116</v>
      </c>
      <c r="C66" s="150" t="s">
        <v>1117</v>
      </c>
      <c r="D66" s="151" t="s">
        <v>1178</v>
      </c>
      <c r="E66" s="150" t="s">
        <v>1119</v>
      </c>
      <c r="F66" s="152">
        <v>11.09</v>
      </c>
    </row>
    <row r="67" spans="1:6" ht="22.5">
      <c r="A67" s="150" t="s">
        <v>1050</v>
      </c>
      <c r="B67" s="150" t="s">
        <v>1116</v>
      </c>
      <c r="C67" s="150" t="s">
        <v>1117</v>
      </c>
      <c r="D67" s="151" t="s">
        <v>1179</v>
      </c>
      <c r="E67" s="150" t="s">
        <v>1119</v>
      </c>
      <c r="F67" s="152">
        <v>7.12</v>
      </c>
    </row>
    <row r="68" spans="1:6" ht="22.5">
      <c r="A68" s="150" t="s">
        <v>1051</v>
      </c>
      <c r="B68" s="150" t="s">
        <v>1116</v>
      </c>
      <c r="C68" s="150" t="s">
        <v>1117</v>
      </c>
      <c r="D68" s="151" t="s">
        <v>1180</v>
      </c>
      <c r="E68" s="150" t="s">
        <v>1119</v>
      </c>
      <c r="F68" s="152">
        <v>7.12</v>
      </c>
    </row>
    <row r="69" spans="1:6" ht="22.5">
      <c r="A69" s="150" t="s">
        <v>992</v>
      </c>
      <c r="B69" s="150" t="s">
        <v>1116</v>
      </c>
      <c r="C69" s="150" t="s">
        <v>1184</v>
      </c>
      <c r="D69" s="151" t="s">
        <v>1198</v>
      </c>
      <c r="E69" s="150" t="s">
        <v>1199</v>
      </c>
      <c r="F69" s="152">
        <v>22.56</v>
      </c>
    </row>
    <row r="70" spans="1:6" ht="45">
      <c r="A70" s="150" t="s">
        <v>979</v>
      </c>
      <c r="B70" s="150" t="s">
        <v>1116</v>
      </c>
      <c r="C70" s="150" t="s">
        <v>1184</v>
      </c>
      <c r="D70" s="151" t="s">
        <v>1200</v>
      </c>
      <c r="E70" s="150" t="s">
        <v>1199</v>
      </c>
      <c r="F70" s="152">
        <v>223.98</v>
      </c>
    </row>
    <row r="71" spans="1:6" ht="33.75">
      <c r="A71" s="150" t="s">
        <v>980</v>
      </c>
      <c r="B71" s="150" t="s">
        <v>1116</v>
      </c>
      <c r="C71" s="150" t="s">
        <v>1184</v>
      </c>
      <c r="D71" s="151" t="s">
        <v>1201</v>
      </c>
      <c r="E71" s="150" t="s">
        <v>1202</v>
      </c>
      <c r="F71" s="152">
        <v>44.73</v>
      </c>
    </row>
    <row r="72" spans="1:6" ht="22.5">
      <c r="A72" s="150" t="s">
        <v>991</v>
      </c>
      <c r="B72" s="150" t="s">
        <v>1116</v>
      </c>
      <c r="C72" s="150" t="s">
        <v>1184</v>
      </c>
      <c r="D72" s="151" t="s">
        <v>1203</v>
      </c>
      <c r="E72" s="150" t="s">
        <v>1202</v>
      </c>
      <c r="F72" s="152">
        <v>21.15</v>
      </c>
    </row>
    <row r="73" spans="1:6" ht="33.75">
      <c r="A73" s="150" t="s">
        <v>595</v>
      </c>
      <c r="B73" s="150" t="s">
        <v>1116</v>
      </c>
      <c r="C73" s="150" t="s">
        <v>1184</v>
      </c>
      <c r="D73" s="151" t="s">
        <v>1204</v>
      </c>
      <c r="E73" s="150" t="s">
        <v>474</v>
      </c>
      <c r="F73" s="152">
        <v>563.79999999999995</v>
      </c>
    </row>
    <row r="74" spans="1:6" ht="22.5">
      <c r="A74" s="150" t="s">
        <v>1067</v>
      </c>
      <c r="B74" s="150" t="s">
        <v>1116</v>
      </c>
      <c r="C74" s="150" t="s">
        <v>1184</v>
      </c>
      <c r="D74" s="151" t="s">
        <v>1205</v>
      </c>
      <c r="E74" s="150" t="s">
        <v>474</v>
      </c>
      <c r="F74" s="152">
        <v>637.41</v>
      </c>
    </row>
    <row r="75" spans="1:6" ht="22.5">
      <c r="A75" s="150" t="s">
        <v>1063</v>
      </c>
      <c r="B75" s="150" t="s">
        <v>1116</v>
      </c>
      <c r="C75" s="150" t="s">
        <v>1184</v>
      </c>
      <c r="D75" s="151" t="s">
        <v>1206</v>
      </c>
      <c r="E75" s="150" t="s">
        <v>474</v>
      </c>
      <c r="F75" s="152">
        <v>587.54999999999995</v>
      </c>
    </row>
    <row r="76" spans="1:6" ht="33.75">
      <c r="A76" s="150" t="s">
        <v>674</v>
      </c>
      <c r="B76" s="150" t="s">
        <v>1116</v>
      </c>
      <c r="C76" s="150" t="s">
        <v>1184</v>
      </c>
      <c r="D76" s="151" t="s">
        <v>1207</v>
      </c>
      <c r="E76" s="150" t="s">
        <v>462</v>
      </c>
      <c r="F76" s="152">
        <v>6.33</v>
      </c>
    </row>
    <row r="77" spans="1:6" ht="33.75">
      <c r="A77" s="150" t="s">
        <v>1065</v>
      </c>
      <c r="B77" s="150" t="s">
        <v>1116</v>
      </c>
      <c r="C77" s="150" t="s">
        <v>1184</v>
      </c>
      <c r="D77" s="151" t="s">
        <v>1208</v>
      </c>
      <c r="E77" s="150" t="s">
        <v>462</v>
      </c>
      <c r="F77" s="152">
        <v>8.35</v>
      </c>
    </row>
    <row r="78" spans="1:6">
      <c r="A78" s="150" t="s">
        <v>986</v>
      </c>
      <c r="B78" s="150" t="s">
        <v>1116</v>
      </c>
      <c r="C78" s="150" t="s">
        <v>1184</v>
      </c>
      <c r="D78" s="151" t="s">
        <v>1209</v>
      </c>
      <c r="E78" s="150" t="s">
        <v>1210</v>
      </c>
      <c r="F78" s="152">
        <v>19.73</v>
      </c>
    </row>
    <row r="79" spans="1:6">
      <c r="A79" s="150" t="s">
        <v>1031</v>
      </c>
      <c r="B79" s="150" t="s">
        <v>1116</v>
      </c>
      <c r="C79" s="150" t="s">
        <v>1184</v>
      </c>
      <c r="D79" s="151" t="s">
        <v>1211</v>
      </c>
      <c r="E79" s="150" t="s">
        <v>1210</v>
      </c>
      <c r="F79" s="152">
        <v>18.66</v>
      </c>
    </row>
    <row r="80" spans="1:6">
      <c r="A80" s="150" t="s">
        <v>998</v>
      </c>
      <c r="B80" s="150" t="s">
        <v>1116</v>
      </c>
      <c r="C80" s="150" t="s">
        <v>1184</v>
      </c>
      <c r="D80" s="151" t="s">
        <v>1212</v>
      </c>
      <c r="E80" s="150" t="s">
        <v>1210</v>
      </c>
      <c r="F80" s="152">
        <v>19.7</v>
      </c>
    </row>
    <row r="81" spans="1:6">
      <c r="A81" s="150" t="s">
        <v>1004</v>
      </c>
      <c r="B81" s="150" t="s">
        <v>1116</v>
      </c>
      <c r="C81" s="150" t="s">
        <v>1184</v>
      </c>
      <c r="D81" s="151" t="s">
        <v>1213</v>
      </c>
      <c r="E81" s="150" t="s">
        <v>1210</v>
      </c>
      <c r="F81" s="152">
        <v>19.84</v>
      </c>
    </row>
    <row r="82" spans="1:6" ht="22.5">
      <c r="A82" s="150" t="s">
        <v>982</v>
      </c>
      <c r="B82" s="150" t="s">
        <v>1116</v>
      </c>
      <c r="C82" s="150" t="s">
        <v>1184</v>
      </c>
      <c r="D82" s="151" t="s">
        <v>1214</v>
      </c>
      <c r="E82" s="150" t="s">
        <v>1210</v>
      </c>
      <c r="F82" s="152">
        <v>19.309999999999999</v>
      </c>
    </row>
    <row r="83" spans="1:6">
      <c r="A83" s="150" t="s">
        <v>997</v>
      </c>
      <c r="B83" s="150" t="s">
        <v>1116</v>
      </c>
      <c r="C83" s="150" t="s">
        <v>1184</v>
      </c>
      <c r="D83" s="151" t="s">
        <v>1215</v>
      </c>
      <c r="E83" s="150" t="s">
        <v>1210</v>
      </c>
      <c r="F83" s="152">
        <v>19.82</v>
      </c>
    </row>
    <row r="84" spans="1:6">
      <c r="A84" s="150" t="s">
        <v>1035</v>
      </c>
      <c r="B84" s="150" t="s">
        <v>1116</v>
      </c>
      <c r="C84" s="150" t="s">
        <v>1184</v>
      </c>
      <c r="D84" s="151" t="s">
        <v>1216</v>
      </c>
      <c r="E84" s="150" t="s">
        <v>1210</v>
      </c>
      <c r="F84" s="152">
        <v>24.98</v>
      </c>
    </row>
    <row r="85" spans="1:6">
      <c r="A85" s="150" t="s">
        <v>1022</v>
      </c>
      <c r="B85" s="150" t="s">
        <v>1116</v>
      </c>
      <c r="C85" s="150" t="s">
        <v>1184</v>
      </c>
      <c r="D85" s="151" t="s">
        <v>1217</v>
      </c>
      <c r="E85" s="150" t="s">
        <v>1210</v>
      </c>
      <c r="F85" s="152">
        <v>24.81</v>
      </c>
    </row>
    <row r="86" spans="1:6">
      <c r="A86" s="150" t="s">
        <v>1003</v>
      </c>
      <c r="B86" s="150" t="s">
        <v>1116</v>
      </c>
      <c r="C86" s="150" t="s">
        <v>1184</v>
      </c>
      <c r="D86" s="151" t="s">
        <v>1218</v>
      </c>
      <c r="E86" s="150" t="s">
        <v>1210</v>
      </c>
      <c r="F86" s="152">
        <v>25.32</v>
      </c>
    </row>
    <row r="87" spans="1:6">
      <c r="A87" s="150" t="s">
        <v>983</v>
      </c>
      <c r="B87" s="150" t="s">
        <v>1116</v>
      </c>
      <c r="C87" s="150" t="s">
        <v>1184</v>
      </c>
      <c r="D87" s="151" t="s">
        <v>1219</v>
      </c>
      <c r="E87" s="150" t="s">
        <v>1210</v>
      </c>
      <c r="F87" s="152">
        <v>24.46</v>
      </c>
    </row>
    <row r="88" spans="1:6">
      <c r="A88" s="150" t="s">
        <v>1039</v>
      </c>
      <c r="B88" s="150" t="s">
        <v>1116</v>
      </c>
      <c r="C88" s="150" t="s">
        <v>1184</v>
      </c>
      <c r="D88" s="151" t="s">
        <v>1220</v>
      </c>
      <c r="E88" s="150" t="s">
        <v>1210</v>
      </c>
      <c r="F88" s="152">
        <v>24.93</v>
      </c>
    </row>
    <row r="89" spans="1:6">
      <c r="A89" s="150" t="s">
        <v>1054</v>
      </c>
      <c r="B89" s="150" t="s">
        <v>1116</v>
      </c>
      <c r="C89" s="150" t="s">
        <v>1184</v>
      </c>
      <c r="D89" s="151" t="s">
        <v>1221</v>
      </c>
      <c r="E89" s="150" t="s">
        <v>1210</v>
      </c>
      <c r="F89" s="152">
        <v>25.07</v>
      </c>
    </row>
    <row r="90" spans="1:6">
      <c r="A90" s="150" t="s">
        <v>1068</v>
      </c>
      <c r="B90" s="150" t="s">
        <v>1116</v>
      </c>
      <c r="C90" s="150" t="s">
        <v>1184</v>
      </c>
      <c r="D90" s="151" t="s">
        <v>1222</v>
      </c>
      <c r="E90" s="150" t="s">
        <v>1210</v>
      </c>
      <c r="F90" s="152">
        <v>24.98</v>
      </c>
    </row>
    <row r="91" spans="1:6">
      <c r="A91" s="150" t="s">
        <v>1018</v>
      </c>
      <c r="B91" s="150" t="s">
        <v>1116</v>
      </c>
      <c r="C91" s="150" t="s">
        <v>1184</v>
      </c>
      <c r="D91" s="151" t="s">
        <v>1223</v>
      </c>
      <c r="E91" s="150" t="s">
        <v>1210</v>
      </c>
      <c r="F91" s="152">
        <v>19.100000000000001</v>
      </c>
    </row>
    <row r="92" spans="1:6">
      <c r="A92" s="150" t="s">
        <v>995</v>
      </c>
      <c r="B92" s="150" t="s">
        <v>1116</v>
      </c>
      <c r="C92" s="150" t="s">
        <v>1184</v>
      </c>
      <c r="D92" s="151" t="s">
        <v>1224</v>
      </c>
      <c r="E92" s="150" t="s">
        <v>1210</v>
      </c>
      <c r="F92" s="152">
        <v>25.07</v>
      </c>
    </row>
    <row r="93" spans="1:6">
      <c r="A93" s="150" t="s">
        <v>1045</v>
      </c>
      <c r="B93" s="150" t="s">
        <v>1116</v>
      </c>
      <c r="C93" s="150" t="s">
        <v>1184</v>
      </c>
      <c r="D93" s="151" t="s">
        <v>1225</v>
      </c>
      <c r="E93" s="150" t="s">
        <v>1210</v>
      </c>
      <c r="F93" s="152">
        <v>26.13</v>
      </c>
    </row>
    <row r="94" spans="1:6">
      <c r="A94" s="150" t="s">
        <v>996</v>
      </c>
      <c r="B94" s="150" t="s">
        <v>1116</v>
      </c>
      <c r="C94" s="150" t="s">
        <v>1184</v>
      </c>
      <c r="D94" s="151" t="s">
        <v>1226</v>
      </c>
      <c r="E94" s="150" t="s">
        <v>1210</v>
      </c>
      <c r="F94" s="152">
        <v>24.93</v>
      </c>
    </row>
    <row r="95" spans="1:6">
      <c r="A95" s="150" t="s">
        <v>981</v>
      </c>
      <c r="B95" s="150" t="s">
        <v>1116</v>
      </c>
      <c r="C95" s="150" t="s">
        <v>1184</v>
      </c>
      <c r="D95" s="151" t="s">
        <v>1227</v>
      </c>
      <c r="E95" s="150" t="s">
        <v>1210</v>
      </c>
      <c r="F95" s="152">
        <v>18.649999999999999</v>
      </c>
    </row>
    <row r="96" spans="1:6">
      <c r="A96" s="150" t="s">
        <v>999</v>
      </c>
      <c r="B96" s="150" t="s">
        <v>1116</v>
      </c>
      <c r="C96" s="150" t="s">
        <v>1184</v>
      </c>
      <c r="D96" s="151" t="s">
        <v>1228</v>
      </c>
      <c r="E96" s="150" t="s">
        <v>1210</v>
      </c>
      <c r="F96" s="152">
        <v>24.58</v>
      </c>
    </row>
    <row r="97" spans="1:6">
      <c r="A97" s="150" t="s">
        <v>1001</v>
      </c>
      <c r="B97" s="150" t="s">
        <v>1116</v>
      </c>
      <c r="C97" s="150" t="s">
        <v>1184</v>
      </c>
      <c r="D97" s="151" t="s">
        <v>1229</v>
      </c>
      <c r="E97" s="150" t="s">
        <v>1210</v>
      </c>
      <c r="F97" s="152">
        <v>23.15</v>
      </c>
    </row>
    <row r="98" spans="1:6" ht="33.75">
      <c r="A98" s="150" t="s">
        <v>769</v>
      </c>
      <c r="B98" s="150" t="s">
        <v>1116</v>
      </c>
      <c r="C98" s="150" t="s">
        <v>1184</v>
      </c>
      <c r="D98" s="151" t="s">
        <v>1230</v>
      </c>
      <c r="E98" s="150" t="s">
        <v>462</v>
      </c>
      <c r="F98" s="152">
        <v>13.39</v>
      </c>
    </row>
    <row r="99" spans="1:6" ht="22.5">
      <c r="A99" s="150" t="s">
        <v>735</v>
      </c>
      <c r="B99" s="150" t="s">
        <v>1116</v>
      </c>
      <c r="C99" s="150" t="s">
        <v>1184</v>
      </c>
      <c r="D99" s="151" t="s">
        <v>1231</v>
      </c>
      <c r="E99" s="150" t="s">
        <v>462</v>
      </c>
      <c r="F99" s="152">
        <v>2.9</v>
      </c>
    </row>
    <row r="100" spans="1:6" ht="22.5">
      <c r="A100" s="150" t="s">
        <v>737</v>
      </c>
      <c r="B100" s="150" t="s">
        <v>1116</v>
      </c>
      <c r="C100" s="150" t="s">
        <v>1184</v>
      </c>
      <c r="D100" s="151" t="s">
        <v>1232</v>
      </c>
      <c r="E100" s="150" t="s">
        <v>462</v>
      </c>
      <c r="F100" s="152">
        <v>16</v>
      </c>
    </row>
    <row r="101" spans="1:6" ht="22.5">
      <c r="A101" s="150" t="s">
        <v>733</v>
      </c>
      <c r="B101" s="150" t="s">
        <v>1116</v>
      </c>
      <c r="C101" s="150" t="s">
        <v>1184</v>
      </c>
      <c r="D101" s="151" t="s">
        <v>1233</v>
      </c>
      <c r="E101" s="150" t="s">
        <v>462</v>
      </c>
      <c r="F101" s="152">
        <v>14.14</v>
      </c>
    </row>
    <row r="102" spans="1:6" ht="22.5">
      <c r="A102" s="150" t="s">
        <v>689</v>
      </c>
      <c r="B102" s="150" t="s">
        <v>1116</v>
      </c>
      <c r="C102" s="150" t="s">
        <v>1184</v>
      </c>
      <c r="D102" s="151" t="s">
        <v>1234</v>
      </c>
      <c r="E102" s="150" t="s">
        <v>462</v>
      </c>
      <c r="F102" s="152">
        <v>28.25</v>
      </c>
    </row>
    <row r="103" spans="1:6" ht="22.5">
      <c r="A103" s="150" t="s">
        <v>1090</v>
      </c>
      <c r="B103" s="150" t="s">
        <v>1116</v>
      </c>
      <c r="C103" s="150" t="s">
        <v>1184</v>
      </c>
      <c r="D103" s="151" t="s">
        <v>1235</v>
      </c>
      <c r="E103" s="150" t="s">
        <v>474</v>
      </c>
      <c r="F103" s="152">
        <v>531.41999999999996</v>
      </c>
    </row>
    <row r="104" spans="1:6" ht="22.5">
      <c r="A104" s="150" t="s">
        <v>984</v>
      </c>
      <c r="B104" s="150" t="s">
        <v>1116</v>
      </c>
      <c r="C104" s="150" t="s">
        <v>1184</v>
      </c>
      <c r="D104" s="151" t="s">
        <v>1236</v>
      </c>
      <c r="E104" s="150" t="s">
        <v>474</v>
      </c>
      <c r="F104" s="152">
        <v>624.59</v>
      </c>
    </row>
    <row r="105" spans="1:6" ht="45">
      <c r="A105" s="150" t="s">
        <v>678</v>
      </c>
      <c r="B105" s="150" t="s">
        <v>1116</v>
      </c>
      <c r="C105" s="150" t="s">
        <v>1184</v>
      </c>
      <c r="D105" s="151" t="s">
        <v>1237</v>
      </c>
      <c r="E105" s="150" t="s">
        <v>462</v>
      </c>
      <c r="F105" s="152">
        <v>36.340000000000003</v>
      </c>
    </row>
    <row r="106" spans="1:6" ht="33.75">
      <c r="A106" s="150" t="s">
        <v>920</v>
      </c>
      <c r="B106" s="150" t="s">
        <v>1116</v>
      </c>
      <c r="C106" s="150" t="s">
        <v>1184</v>
      </c>
      <c r="D106" s="151" t="s">
        <v>0</v>
      </c>
      <c r="E106" s="150" t="s">
        <v>445</v>
      </c>
      <c r="F106" s="152">
        <v>20.02</v>
      </c>
    </row>
    <row r="107" spans="1:6" ht="22.5">
      <c r="A107" s="150" t="s">
        <v>1099</v>
      </c>
      <c r="B107" s="150" t="s">
        <v>1116</v>
      </c>
      <c r="C107" s="150" t="s">
        <v>1184</v>
      </c>
      <c r="D107" s="151" t="s">
        <v>1</v>
      </c>
      <c r="E107" s="150" t="s">
        <v>458</v>
      </c>
      <c r="F107" s="152">
        <v>28.2</v>
      </c>
    </row>
    <row r="108" spans="1:6" ht="33.75">
      <c r="A108" s="150" t="s">
        <v>918</v>
      </c>
      <c r="B108" s="150" t="s">
        <v>1116</v>
      </c>
      <c r="C108" s="150" t="s">
        <v>1184</v>
      </c>
      <c r="D108" s="151" t="s">
        <v>2</v>
      </c>
      <c r="E108" s="150" t="s">
        <v>445</v>
      </c>
      <c r="F108" s="152">
        <v>30.15</v>
      </c>
    </row>
    <row r="109" spans="1:6" ht="33.75">
      <c r="A109" s="150" t="s">
        <v>1098</v>
      </c>
      <c r="B109" s="150" t="s">
        <v>1116</v>
      </c>
      <c r="C109" s="150" t="s">
        <v>1184</v>
      </c>
      <c r="D109" s="151" t="s">
        <v>3</v>
      </c>
      <c r="E109" s="150" t="s">
        <v>445</v>
      </c>
      <c r="F109" s="152">
        <v>19.96</v>
      </c>
    </row>
    <row r="110" spans="1:6" ht="22.5">
      <c r="A110" s="150" t="s">
        <v>1096</v>
      </c>
      <c r="B110" s="150" t="s">
        <v>1116</v>
      </c>
      <c r="C110" s="150" t="s">
        <v>1184</v>
      </c>
      <c r="D110" s="151" t="s">
        <v>4</v>
      </c>
      <c r="E110" s="150" t="s">
        <v>445</v>
      </c>
      <c r="F110" s="152">
        <v>57.48</v>
      </c>
    </row>
    <row r="111" spans="1:6">
      <c r="A111" s="150" t="s">
        <v>481</v>
      </c>
      <c r="B111" s="150" t="s">
        <v>1116</v>
      </c>
      <c r="C111" s="150" t="s">
        <v>1184</v>
      </c>
      <c r="D111" s="151" t="s">
        <v>5</v>
      </c>
      <c r="E111" s="150" t="s">
        <v>445</v>
      </c>
      <c r="F111" s="152">
        <v>117.62</v>
      </c>
    </row>
    <row r="112" spans="1:6">
      <c r="A112" s="150" t="s">
        <v>573</v>
      </c>
      <c r="B112" s="150" t="s">
        <v>1116</v>
      </c>
      <c r="C112" s="150" t="s">
        <v>1184</v>
      </c>
      <c r="D112" s="151" t="s">
        <v>6</v>
      </c>
      <c r="E112" s="150" t="s">
        <v>1210</v>
      </c>
      <c r="F112" s="152">
        <v>104.39</v>
      </c>
    </row>
    <row r="113" spans="1:6" ht="22.5">
      <c r="A113" s="150" t="s">
        <v>994</v>
      </c>
      <c r="B113" s="150" t="s">
        <v>1116</v>
      </c>
      <c r="C113" s="150" t="s">
        <v>1184</v>
      </c>
      <c r="D113" s="151" t="s">
        <v>7</v>
      </c>
      <c r="E113" s="150" t="s">
        <v>1199</v>
      </c>
      <c r="F113" s="152">
        <v>70.010000000000005</v>
      </c>
    </row>
    <row r="114" spans="1:6" ht="22.5">
      <c r="A114" s="150" t="s">
        <v>993</v>
      </c>
      <c r="B114" s="150" t="s">
        <v>1116</v>
      </c>
      <c r="C114" s="150" t="s">
        <v>1184</v>
      </c>
      <c r="D114" s="151" t="s">
        <v>8</v>
      </c>
      <c r="E114" s="150" t="s">
        <v>1202</v>
      </c>
      <c r="F114" s="152">
        <v>6.33</v>
      </c>
    </row>
    <row r="115" spans="1:6" ht="45">
      <c r="A115" s="150" t="s">
        <v>1110</v>
      </c>
      <c r="B115" s="150" t="s">
        <v>1116</v>
      </c>
      <c r="C115" s="150" t="s">
        <v>1184</v>
      </c>
      <c r="D115" s="151" t="s">
        <v>9</v>
      </c>
      <c r="E115" s="150" t="s">
        <v>458</v>
      </c>
      <c r="F115" s="152">
        <v>3.04</v>
      </c>
    </row>
    <row r="116" spans="1:6" ht="22.5">
      <c r="A116" s="150" t="s">
        <v>1095</v>
      </c>
      <c r="B116" s="150" t="s">
        <v>1116</v>
      </c>
      <c r="C116" s="150" t="s">
        <v>1184</v>
      </c>
      <c r="D116" s="151" t="s">
        <v>10</v>
      </c>
      <c r="E116" s="150" t="s">
        <v>445</v>
      </c>
      <c r="F116" s="152">
        <v>4.83</v>
      </c>
    </row>
    <row r="117" spans="1:6" ht="22.5">
      <c r="A117" s="150" t="s">
        <v>1028</v>
      </c>
      <c r="B117" s="150" t="s">
        <v>1116</v>
      </c>
      <c r="C117" s="150" t="s">
        <v>1184</v>
      </c>
      <c r="D117" s="151" t="s">
        <v>11</v>
      </c>
      <c r="E117" s="150" t="s">
        <v>1199</v>
      </c>
      <c r="F117" s="152">
        <v>10.92</v>
      </c>
    </row>
    <row r="118" spans="1:6" ht="22.5">
      <c r="A118" s="150" t="s">
        <v>1029</v>
      </c>
      <c r="B118" s="150" t="s">
        <v>1116</v>
      </c>
      <c r="C118" s="150" t="s">
        <v>1184</v>
      </c>
      <c r="D118" s="151" t="s">
        <v>12</v>
      </c>
      <c r="E118" s="150" t="s">
        <v>1202</v>
      </c>
      <c r="F118" s="152">
        <v>0.56000000000000005</v>
      </c>
    </row>
    <row r="119" spans="1:6" ht="22.5">
      <c r="A119" s="150" t="s">
        <v>944</v>
      </c>
      <c r="B119" s="150" t="s">
        <v>1116</v>
      </c>
      <c r="C119" s="150" t="s">
        <v>1184</v>
      </c>
      <c r="D119" s="151" t="s">
        <v>13</v>
      </c>
      <c r="E119" s="150" t="s">
        <v>458</v>
      </c>
      <c r="F119" s="152">
        <v>5.76</v>
      </c>
    </row>
    <row r="120" spans="1:6" ht="22.5">
      <c r="A120" s="150" t="s">
        <v>1014</v>
      </c>
      <c r="B120" s="150" t="s">
        <v>1116</v>
      </c>
      <c r="C120" s="150" t="s">
        <v>1184</v>
      </c>
      <c r="D120" s="151" t="s">
        <v>14</v>
      </c>
      <c r="E120" s="150" t="s">
        <v>1199</v>
      </c>
      <c r="F120" s="152">
        <v>20.82</v>
      </c>
    </row>
    <row r="121" spans="1:6" ht="22.5">
      <c r="A121" s="150" t="s">
        <v>1015</v>
      </c>
      <c r="B121" s="150" t="s">
        <v>1116</v>
      </c>
      <c r="C121" s="150" t="s">
        <v>1184</v>
      </c>
      <c r="D121" s="151" t="s">
        <v>15</v>
      </c>
      <c r="E121" s="150" t="s">
        <v>1202</v>
      </c>
      <c r="F121" s="152">
        <v>19.91</v>
      </c>
    </row>
    <row r="122" spans="1:6" ht="22.5">
      <c r="A122" s="150" t="s">
        <v>970</v>
      </c>
      <c r="B122" s="150" t="s">
        <v>1116</v>
      </c>
      <c r="C122" s="150" t="s">
        <v>1184</v>
      </c>
      <c r="D122" s="151" t="s">
        <v>16</v>
      </c>
      <c r="E122" s="150" t="s">
        <v>474</v>
      </c>
      <c r="F122" s="152">
        <v>73.77</v>
      </c>
    </row>
    <row r="123" spans="1:6">
      <c r="A123" s="150" t="s">
        <v>577</v>
      </c>
      <c r="B123" s="150" t="s">
        <v>1116</v>
      </c>
      <c r="C123" s="150" t="s">
        <v>1184</v>
      </c>
      <c r="D123" s="151" t="s">
        <v>17</v>
      </c>
      <c r="E123" s="150" t="s">
        <v>1154</v>
      </c>
      <c r="F123" s="152">
        <v>3606.88</v>
      </c>
    </row>
    <row r="124" spans="1:6" ht="33.75">
      <c r="A124" s="150" t="s">
        <v>1025</v>
      </c>
      <c r="B124" s="150" t="s">
        <v>1116</v>
      </c>
      <c r="C124" s="150" t="s">
        <v>1184</v>
      </c>
      <c r="D124" s="151" t="s">
        <v>18</v>
      </c>
      <c r="E124" s="150" t="s">
        <v>474</v>
      </c>
      <c r="F124" s="152">
        <v>325.02999999999997</v>
      </c>
    </row>
    <row r="125" spans="1:6" ht="22.5">
      <c r="A125" s="150" t="s">
        <v>1081</v>
      </c>
      <c r="B125" s="150" t="s">
        <v>1116</v>
      </c>
      <c r="C125" s="150" t="s">
        <v>1184</v>
      </c>
      <c r="D125" s="151" t="s">
        <v>19</v>
      </c>
      <c r="E125" s="150" t="s">
        <v>458</v>
      </c>
      <c r="F125" s="152">
        <v>58.78</v>
      </c>
    </row>
    <row r="126" spans="1:6" ht="45">
      <c r="A126" s="150" t="s">
        <v>661</v>
      </c>
      <c r="B126" s="150" t="s">
        <v>1116</v>
      </c>
      <c r="C126" s="150" t="s">
        <v>1184</v>
      </c>
      <c r="D126" s="151" t="s">
        <v>20</v>
      </c>
      <c r="E126" s="150" t="s">
        <v>458</v>
      </c>
      <c r="F126" s="152">
        <v>52.41</v>
      </c>
    </row>
    <row r="127" spans="1:6" ht="45">
      <c r="A127" s="150" t="s">
        <v>659</v>
      </c>
      <c r="B127" s="150" t="s">
        <v>1116</v>
      </c>
      <c r="C127" s="150" t="s">
        <v>1184</v>
      </c>
      <c r="D127" s="151" t="s">
        <v>21</v>
      </c>
      <c r="E127" s="150" t="s">
        <v>458</v>
      </c>
      <c r="F127" s="152">
        <v>54.2</v>
      </c>
    </row>
    <row r="128" spans="1:6" ht="22.5">
      <c r="A128" s="150" t="s">
        <v>666</v>
      </c>
      <c r="B128" s="150" t="s">
        <v>1116</v>
      </c>
      <c r="C128" s="150" t="s">
        <v>1184</v>
      </c>
      <c r="D128" s="151" t="s">
        <v>22</v>
      </c>
      <c r="E128" s="150" t="s">
        <v>474</v>
      </c>
      <c r="F128" s="152">
        <v>69.38</v>
      </c>
    </row>
    <row r="129" spans="1:6" ht="22.5">
      <c r="A129" s="150" t="s">
        <v>1023</v>
      </c>
      <c r="B129" s="150" t="s">
        <v>1116</v>
      </c>
      <c r="C129" s="150" t="s">
        <v>1184</v>
      </c>
      <c r="D129" s="151" t="s">
        <v>23</v>
      </c>
      <c r="E129" s="150" t="s">
        <v>474</v>
      </c>
      <c r="F129" s="152">
        <v>450.25</v>
      </c>
    </row>
    <row r="130" spans="1:6" ht="33.75">
      <c r="A130" s="150" t="s">
        <v>654</v>
      </c>
      <c r="B130" s="150" t="s">
        <v>1116</v>
      </c>
      <c r="C130" s="150" t="s">
        <v>1184</v>
      </c>
      <c r="D130" s="151" t="s">
        <v>24</v>
      </c>
      <c r="E130" s="150" t="s">
        <v>462</v>
      </c>
      <c r="F130" s="152">
        <v>133.28</v>
      </c>
    </row>
    <row r="131" spans="1:6" ht="33.75">
      <c r="A131" s="150" t="s">
        <v>1111</v>
      </c>
      <c r="B131" s="150" t="s">
        <v>1116</v>
      </c>
      <c r="C131" s="150" t="s">
        <v>1184</v>
      </c>
      <c r="D131" s="151" t="s">
        <v>25</v>
      </c>
      <c r="E131" s="150" t="s">
        <v>445</v>
      </c>
      <c r="F131" s="152">
        <v>8.6300000000000008</v>
      </c>
    </row>
    <row r="132" spans="1:6" ht="33.75">
      <c r="A132" s="150" t="s">
        <v>687</v>
      </c>
      <c r="B132" s="150" t="s">
        <v>1116</v>
      </c>
      <c r="C132" s="150" t="s">
        <v>1184</v>
      </c>
      <c r="D132" s="151" t="s">
        <v>26</v>
      </c>
      <c r="E132" s="150" t="s">
        <v>462</v>
      </c>
      <c r="F132" s="152">
        <v>26.66</v>
      </c>
    </row>
    <row r="133" spans="1:6" ht="33.75">
      <c r="A133" s="150" t="s">
        <v>602</v>
      </c>
      <c r="B133" s="150" t="s">
        <v>1116</v>
      </c>
      <c r="C133" s="150" t="s">
        <v>1184</v>
      </c>
      <c r="D133" s="151" t="s">
        <v>27</v>
      </c>
      <c r="E133" s="150" t="s">
        <v>462</v>
      </c>
      <c r="F133" s="152">
        <v>81.64</v>
      </c>
    </row>
    <row r="134" spans="1:6">
      <c r="A134" s="150" t="s">
        <v>972</v>
      </c>
      <c r="B134" s="150" t="s">
        <v>1116</v>
      </c>
      <c r="C134" s="150" t="s">
        <v>1184</v>
      </c>
      <c r="D134" s="151" t="s">
        <v>28</v>
      </c>
      <c r="E134" s="150" t="s">
        <v>474</v>
      </c>
      <c r="F134" s="152">
        <v>44.73</v>
      </c>
    </row>
    <row r="135" spans="1:6">
      <c r="A135" s="150" t="s">
        <v>455</v>
      </c>
      <c r="B135" s="150" t="s">
        <v>1116</v>
      </c>
      <c r="C135" s="150" t="s">
        <v>1184</v>
      </c>
      <c r="D135" s="151" t="s">
        <v>29</v>
      </c>
      <c r="E135" s="150" t="s">
        <v>462</v>
      </c>
      <c r="F135" s="152">
        <v>5.96</v>
      </c>
    </row>
    <row r="136" spans="1:6" ht="33.75">
      <c r="A136" s="150" t="s">
        <v>453</v>
      </c>
      <c r="B136" s="150" t="s">
        <v>1116</v>
      </c>
      <c r="C136" s="150" t="s">
        <v>1184</v>
      </c>
      <c r="D136" s="151" t="s">
        <v>30</v>
      </c>
      <c r="E136" s="150" t="s">
        <v>462</v>
      </c>
      <c r="F136" s="152">
        <v>8.6300000000000008</v>
      </c>
    </row>
    <row r="137" spans="1:6" ht="22.5">
      <c r="A137" s="150" t="s">
        <v>439</v>
      </c>
      <c r="B137" s="150" t="s">
        <v>1116</v>
      </c>
      <c r="C137" s="150" t="s">
        <v>1184</v>
      </c>
      <c r="D137" s="151" t="s">
        <v>31</v>
      </c>
      <c r="E137" s="150" t="s">
        <v>462</v>
      </c>
      <c r="F137" s="152">
        <v>112.32</v>
      </c>
    </row>
    <row r="138" spans="1:6" ht="22.5">
      <c r="A138" s="150" t="s">
        <v>1024</v>
      </c>
      <c r="B138" s="150" t="s">
        <v>1116</v>
      </c>
      <c r="C138" s="150" t="s">
        <v>1184</v>
      </c>
      <c r="D138" s="151" t="s">
        <v>32</v>
      </c>
      <c r="E138" s="150" t="s">
        <v>458</v>
      </c>
      <c r="F138" s="152">
        <v>0.4</v>
      </c>
    </row>
    <row r="139" spans="1:6" ht="22.5">
      <c r="A139" s="150" t="s">
        <v>485</v>
      </c>
      <c r="B139" s="150" t="s">
        <v>1116</v>
      </c>
      <c r="C139" s="150" t="s">
        <v>1184</v>
      </c>
      <c r="D139" s="151" t="s">
        <v>33</v>
      </c>
      <c r="E139" s="150" t="s">
        <v>474</v>
      </c>
      <c r="F139" s="152">
        <v>48.99</v>
      </c>
    </row>
    <row r="140" spans="1:6" ht="22.5">
      <c r="A140" s="150" t="s">
        <v>479</v>
      </c>
      <c r="B140" s="150" t="s">
        <v>1116</v>
      </c>
      <c r="C140" s="150" t="s">
        <v>1184</v>
      </c>
      <c r="D140" s="151" t="s">
        <v>34</v>
      </c>
      <c r="E140" s="150" t="s">
        <v>474</v>
      </c>
      <c r="F140" s="152">
        <v>110.86</v>
      </c>
    </row>
    <row r="141" spans="1:6" ht="22.5">
      <c r="A141" s="150" t="s">
        <v>491</v>
      </c>
      <c r="B141" s="150" t="s">
        <v>1116</v>
      </c>
      <c r="C141" s="150" t="s">
        <v>1184</v>
      </c>
      <c r="D141" s="151" t="s">
        <v>35</v>
      </c>
      <c r="E141" s="150" t="s">
        <v>462</v>
      </c>
      <c r="F141" s="152">
        <v>2.89</v>
      </c>
    </row>
    <row r="142" spans="1:6" ht="22.5">
      <c r="A142" s="150" t="s">
        <v>489</v>
      </c>
      <c r="B142" s="150" t="s">
        <v>1116</v>
      </c>
      <c r="C142" s="150" t="s">
        <v>1184</v>
      </c>
      <c r="D142" s="151" t="s">
        <v>36</v>
      </c>
      <c r="E142" s="150" t="s">
        <v>462</v>
      </c>
      <c r="F142" s="152">
        <v>10.75</v>
      </c>
    </row>
    <row r="143" spans="1:6" ht="22.5">
      <c r="A143" s="150" t="s">
        <v>489</v>
      </c>
      <c r="B143" s="150" t="s">
        <v>1116</v>
      </c>
      <c r="C143" s="150" t="s">
        <v>1184</v>
      </c>
      <c r="D143" s="151" t="s">
        <v>36</v>
      </c>
      <c r="E143" s="150" t="s">
        <v>462</v>
      </c>
      <c r="F143" s="152">
        <v>10.75</v>
      </c>
    </row>
    <row r="144" spans="1:6" ht="22.5">
      <c r="A144" s="150" t="s">
        <v>1000</v>
      </c>
      <c r="B144" s="150" t="s">
        <v>1116</v>
      </c>
      <c r="C144" s="150" t="s">
        <v>1184</v>
      </c>
      <c r="D144" s="151" t="s">
        <v>37</v>
      </c>
      <c r="E144" s="150" t="s">
        <v>462</v>
      </c>
      <c r="F144" s="152">
        <v>3.02</v>
      </c>
    </row>
    <row r="145" spans="1:6" ht="22.5">
      <c r="A145" s="150" t="s">
        <v>549</v>
      </c>
      <c r="B145" s="150" t="s">
        <v>1116</v>
      </c>
      <c r="C145" s="150" t="s">
        <v>1184</v>
      </c>
      <c r="D145" s="151" t="s">
        <v>38</v>
      </c>
      <c r="E145" s="150" t="s">
        <v>445</v>
      </c>
      <c r="F145" s="152">
        <v>1.1200000000000001</v>
      </c>
    </row>
    <row r="146" spans="1:6" ht="22.5">
      <c r="A146" s="150" t="s">
        <v>1006</v>
      </c>
      <c r="B146" s="150" t="s">
        <v>1116</v>
      </c>
      <c r="C146" s="150" t="s">
        <v>1184</v>
      </c>
      <c r="D146" s="151" t="s">
        <v>39</v>
      </c>
      <c r="E146" s="150" t="s">
        <v>40</v>
      </c>
      <c r="F146" s="152">
        <v>2.4</v>
      </c>
    </row>
    <row r="147" spans="1:6" ht="33.75">
      <c r="A147" s="150" t="s">
        <v>1005</v>
      </c>
      <c r="B147" s="150" t="s">
        <v>1116</v>
      </c>
      <c r="C147" s="150" t="s">
        <v>1184</v>
      </c>
      <c r="D147" s="151" t="s">
        <v>41</v>
      </c>
      <c r="E147" s="150" t="s">
        <v>40</v>
      </c>
      <c r="F147" s="152">
        <v>0.96</v>
      </c>
    </row>
    <row r="148" spans="1:6">
      <c r="A148" s="150" t="s">
        <v>459</v>
      </c>
      <c r="B148" s="150" t="s">
        <v>1116</v>
      </c>
      <c r="C148" s="150" t="s">
        <v>1184</v>
      </c>
      <c r="D148" s="151" t="s">
        <v>42</v>
      </c>
      <c r="E148" s="150" t="s">
        <v>462</v>
      </c>
      <c r="F148" s="152">
        <v>156.24</v>
      </c>
    </row>
    <row r="149" spans="1:6" ht="22.5">
      <c r="A149" s="150" t="s">
        <v>695</v>
      </c>
      <c r="B149" s="150" t="s">
        <v>1116</v>
      </c>
      <c r="C149" s="150" t="s">
        <v>1184</v>
      </c>
      <c r="D149" s="151" t="s">
        <v>43</v>
      </c>
      <c r="E149" s="150" t="s">
        <v>462</v>
      </c>
      <c r="F149" s="152">
        <v>34.729999999999997</v>
      </c>
    </row>
    <row r="150" spans="1:6" ht="22.5">
      <c r="A150" s="150" t="s">
        <v>1020</v>
      </c>
      <c r="B150" s="150" t="s">
        <v>1116</v>
      </c>
      <c r="C150" s="150" t="s">
        <v>1184</v>
      </c>
      <c r="D150" s="151" t="s">
        <v>44</v>
      </c>
      <c r="E150" s="150" t="s">
        <v>458</v>
      </c>
      <c r="F150" s="152">
        <v>60.42</v>
      </c>
    </row>
    <row r="151" spans="1:6">
      <c r="A151" s="150" t="s">
        <v>899</v>
      </c>
      <c r="B151" s="150" t="s">
        <v>1116</v>
      </c>
      <c r="C151" s="150" t="s">
        <v>1184</v>
      </c>
      <c r="D151" s="151" t="s">
        <v>45</v>
      </c>
      <c r="E151" s="150" t="s">
        <v>462</v>
      </c>
      <c r="F151" s="152">
        <v>1.8</v>
      </c>
    </row>
    <row r="152" spans="1:6">
      <c r="A152" s="150" t="s">
        <v>697</v>
      </c>
      <c r="B152" s="150" t="s">
        <v>1116</v>
      </c>
      <c r="C152" s="150" t="s">
        <v>1184</v>
      </c>
      <c r="D152" s="151" t="s">
        <v>46</v>
      </c>
      <c r="E152" s="150" t="s">
        <v>462</v>
      </c>
      <c r="F152" s="152">
        <v>1.7</v>
      </c>
    </row>
    <row r="153" spans="1:6">
      <c r="A153" s="150" t="s">
        <v>765</v>
      </c>
      <c r="B153" s="150" t="s">
        <v>1116</v>
      </c>
      <c r="C153" s="150" t="s">
        <v>1184</v>
      </c>
      <c r="D153" s="151" t="s">
        <v>1185</v>
      </c>
      <c r="E153" s="150" t="s">
        <v>462</v>
      </c>
      <c r="F153" s="152">
        <v>8.9600000000000009</v>
      </c>
    </row>
    <row r="154" spans="1:6" ht="33.75">
      <c r="A154" s="150" t="s">
        <v>1097</v>
      </c>
      <c r="B154" s="150" t="s">
        <v>1116</v>
      </c>
      <c r="C154" s="150" t="s">
        <v>1184</v>
      </c>
      <c r="D154" s="151" t="s">
        <v>1186</v>
      </c>
      <c r="E154" s="150" t="s">
        <v>462</v>
      </c>
      <c r="F154" s="152">
        <v>25.16</v>
      </c>
    </row>
    <row r="155" spans="1:6" ht="33.75">
      <c r="A155" s="150" t="s">
        <v>760</v>
      </c>
      <c r="B155" s="150" t="s">
        <v>1116</v>
      </c>
      <c r="C155" s="150" t="s">
        <v>1184</v>
      </c>
      <c r="D155" s="151" t="s">
        <v>1187</v>
      </c>
      <c r="E155" s="150" t="s">
        <v>462</v>
      </c>
      <c r="F155" s="152">
        <v>45.43</v>
      </c>
    </row>
    <row r="156" spans="1:6" ht="22.5">
      <c r="A156" s="150" t="s">
        <v>562</v>
      </c>
      <c r="B156" s="150" t="s">
        <v>1116</v>
      </c>
      <c r="C156" s="150" t="s">
        <v>1184</v>
      </c>
      <c r="D156" s="151" t="s">
        <v>1188</v>
      </c>
      <c r="E156" s="150" t="s">
        <v>1189</v>
      </c>
      <c r="F156" s="152">
        <v>1.76</v>
      </c>
    </row>
    <row r="157" spans="1:6" ht="22.5">
      <c r="A157" s="150" t="s">
        <v>564</v>
      </c>
      <c r="B157" s="150" t="s">
        <v>1116</v>
      </c>
      <c r="C157" s="150" t="s">
        <v>1184</v>
      </c>
      <c r="D157" s="151" t="s">
        <v>1190</v>
      </c>
      <c r="E157" s="150" t="s">
        <v>1189</v>
      </c>
      <c r="F157" s="152">
        <v>0.7</v>
      </c>
    </row>
    <row r="158" spans="1:6" ht="33.75">
      <c r="A158" s="150" t="s">
        <v>585</v>
      </c>
      <c r="B158" s="150" t="s">
        <v>1116</v>
      </c>
      <c r="C158" s="150" t="s">
        <v>1184</v>
      </c>
      <c r="D158" s="151" t="s">
        <v>1191</v>
      </c>
      <c r="E158" s="150" t="s">
        <v>462</v>
      </c>
      <c r="F158" s="152">
        <v>132.44999999999999</v>
      </c>
    </row>
    <row r="159" spans="1:6" ht="22.5">
      <c r="A159" s="150" t="s">
        <v>756</v>
      </c>
      <c r="B159" s="150" t="s">
        <v>1116</v>
      </c>
      <c r="C159" s="150" t="s">
        <v>1184</v>
      </c>
      <c r="D159" s="151" t="s">
        <v>1192</v>
      </c>
      <c r="E159" s="150" t="s">
        <v>462</v>
      </c>
      <c r="F159" s="152">
        <v>17.97</v>
      </c>
    </row>
    <row r="160" spans="1:6" ht="22.5">
      <c r="A160" s="150" t="s">
        <v>1046</v>
      </c>
      <c r="B160" s="150" t="s">
        <v>1116</v>
      </c>
      <c r="C160" s="150" t="s">
        <v>1184</v>
      </c>
      <c r="D160" s="151" t="s">
        <v>1193</v>
      </c>
      <c r="E160" s="150" t="s">
        <v>462</v>
      </c>
      <c r="F160" s="152">
        <v>21.67</v>
      </c>
    </row>
    <row r="161" spans="1:6" ht="22.5">
      <c r="A161" s="150" t="s">
        <v>1052</v>
      </c>
      <c r="B161" s="150" t="s">
        <v>1116</v>
      </c>
      <c r="C161" s="150" t="s">
        <v>1184</v>
      </c>
      <c r="D161" s="151" t="s">
        <v>1194</v>
      </c>
      <c r="E161" s="150" t="s">
        <v>462</v>
      </c>
      <c r="F161" s="152">
        <v>41.27</v>
      </c>
    </row>
    <row r="162" spans="1:6" ht="33.75">
      <c r="A162" s="150" t="s">
        <v>505</v>
      </c>
      <c r="B162" s="150" t="s">
        <v>1116</v>
      </c>
      <c r="C162" s="150" t="s">
        <v>1184</v>
      </c>
      <c r="D162" s="151" t="s">
        <v>1195</v>
      </c>
      <c r="E162" s="150" t="s">
        <v>462</v>
      </c>
      <c r="F162" s="152">
        <v>52.11</v>
      </c>
    </row>
    <row r="163" spans="1:6" ht="33.75">
      <c r="A163" s="150" t="s">
        <v>589</v>
      </c>
      <c r="B163" s="150" t="s">
        <v>1116</v>
      </c>
      <c r="C163" s="150" t="s">
        <v>1184</v>
      </c>
      <c r="D163" s="151" t="s">
        <v>1196</v>
      </c>
      <c r="E163" s="150" t="s">
        <v>462</v>
      </c>
      <c r="F163" s="152">
        <v>84.55</v>
      </c>
    </row>
    <row r="164" spans="1:6" ht="33.75">
      <c r="A164" s="150" t="s">
        <v>593</v>
      </c>
      <c r="B164" s="150" t="s">
        <v>1116</v>
      </c>
      <c r="C164" s="150" t="s">
        <v>1184</v>
      </c>
      <c r="D164" s="151" t="s">
        <v>1197</v>
      </c>
      <c r="E164" s="150" t="s">
        <v>462</v>
      </c>
      <c r="F164" s="152">
        <v>76.92</v>
      </c>
    </row>
    <row r="165" spans="1:6">
      <c r="A165" s="150" t="s">
        <v>1181</v>
      </c>
      <c r="B165" s="150" t="s">
        <v>1182</v>
      </c>
      <c r="C165" s="150" t="s">
        <v>1117</v>
      </c>
      <c r="D165" s="151" t="s">
        <v>1183</v>
      </c>
      <c r="E165" s="150" t="s">
        <v>1127</v>
      </c>
      <c r="F165" s="152">
        <v>20</v>
      </c>
    </row>
    <row r="166" spans="1:6" ht="33.75">
      <c r="A166" s="150" t="s">
        <v>1112</v>
      </c>
      <c r="B166" s="150" t="s">
        <v>411</v>
      </c>
      <c r="C166" s="150" t="s">
        <v>1117</v>
      </c>
      <c r="D166" s="151" t="s">
        <v>47</v>
      </c>
      <c r="E166" s="150" t="s">
        <v>533</v>
      </c>
      <c r="F166" s="152">
        <v>27.97</v>
      </c>
    </row>
    <row r="167" spans="1:6">
      <c r="A167" s="150" t="s">
        <v>1069</v>
      </c>
      <c r="B167" s="150" t="s">
        <v>411</v>
      </c>
      <c r="C167" s="150" t="s">
        <v>1117</v>
      </c>
      <c r="D167" s="151" t="s">
        <v>48</v>
      </c>
      <c r="E167" s="150" t="s">
        <v>533</v>
      </c>
      <c r="F167" s="152">
        <v>25</v>
      </c>
    </row>
    <row r="168" spans="1:6" s="2" customFormat="1" ht="33.75">
      <c r="A168" s="150" t="s">
        <v>1071</v>
      </c>
      <c r="B168" s="150" t="s">
        <v>411</v>
      </c>
      <c r="C168" s="150" t="s">
        <v>1117</v>
      </c>
      <c r="D168" s="151" t="s">
        <v>49</v>
      </c>
      <c r="E168" s="150" t="s">
        <v>1170</v>
      </c>
      <c r="F168" s="152">
        <v>86.79</v>
      </c>
    </row>
    <row r="169" spans="1:6" ht="22.5">
      <c r="A169" s="150" t="s">
        <v>1043</v>
      </c>
      <c r="B169" s="150" t="s">
        <v>411</v>
      </c>
      <c r="C169" s="150" t="s">
        <v>1117</v>
      </c>
      <c r="D169" s="151" t="s">
        <v>50</v>
      </c>
      <c r="E169" s="150" t="s">
        <v>533</v>
      </c>
      <c r="F169" s="152">
        <v>15.67</v>
      </c>
    </row>
    <row r="170" spans="1:6" ht="22.5">
      <c r="A170" s="150" t="s">
        <v>1042</v>
      </c>
      <c r="B170" s="150" t="s">
        <v>411</v>
      </c>
      <c r="C170" s="150" t="s">
        <v>1117</v>
      </c>
      <c r="D170" s="151" t="s">
        <v>719</v>
      </c>
      <c r="E170" s="150" t="s">
        <v>462</v>
      </c>
      <c r="F170" s="152">
        <v>73.7</v>
      </c>
    </row>
    <row r="171" spans="1:6">
      <c r="A171" s="150" t="s">
        <v>978</v>
      </c>
      <c r="B171" s="150" t="s">
        <v>411</v>
      </c>
      <c r="C171" s="150" t="s">
        <v>1117</v>
      </c>
      <c r="D171" s="151" t="s">
        <v>51</v>
      </c>
      <c r="E171" s="150" t="s">
        <v>52</v>
      </c>
      <c r="F171" s="152">
        <v>233.94</v>
      </c>
    </row>
    <row r="172" spans="1:6">
      <c r="A172" s="150" t="s">
        <v>990</v>
      </c>
      <c r="B172" s="150" t="s">
        <v>411</v>
      </c>
      <c r="C172" s="150" t="s">
        <v>1117</v>
      </c>
      <c r="D172" s="151" t="s">
        <v>53</v>
      </c>
      <c r="E172" s="150" t="s">
        <v>462</v>
      </c>
      <c r="F172" s="152">
        <v>0.5</v>
      </c>
    </row>
    <row r="173" spans="1:6">
      <c r="A173" s="150" t="s">
        <v>1070</v>
      </c>
      <c r="B173" s="150" t="s">
        <v>411</v>
      </c>
      <c r="C173" s="150" t="s">
        <v>1117</v>
      </c>
      <c r="D173" s="151" t="s">
        <v>54</v>
      </c>
      <c r="E173" s="150" t="s">
        <v>533</v>
      </c>
      <c r="F173" s="152">
        <v>6</v>
      </c>
    </row>
    <row r="174" spans="1:6" ht="22.5">
      <c r="A174" s="150" t="s">
        <v>1038</v>
      </c>
      <c r="B174" s="150" t="s">
        <v>411</v>
      </c>
      <c r="C174" s="150" t="s">
        <v>1117</v>
      </c>
      <c r="D174" s="151" t="s">
        <v>55</v>
      </c>
      <c r="E174" s="150" t="s">
        <v>462</v>
      </c>
      <c r="F174" s="152">
        <v>85.38</v>
      </c>
    </row>
    <row r="175" spans="1:6" s="2" customFormat="1" ht="33.75">
      <c r="A175" s="150" t="s">
        <v>1013</v>
      </c>
      <c r="B175" s="150" t="s">
        <v>411</v>
      </c>
      <c r="C175" s="150" t="s">
        <v>1117</v>
      </c>
      <c r="D175" s="151" t="s">
        <v>56</v>
      </c>
      <c r="E175" s="150" t="s">
        <v>462</v>
      </c>
      <c r="F175" s="152">
        <v>386.47</v>
      </c>
    </row>
    <row r="176" spans="1:6">
      <c r="A176" s="150" t="s">
        <v>1100</v>
      </c>
      <c r="B176" s="150" t="s">
        <v>411</v>
      </c>
      <c r="C176" s="150" t="s">
        <v>1117</v>
      </c>
      <c r="D176" s="151" t="s">
        <v>57</v>
      </c>
      <c r="E176" s="150" t="s">
        <v>462</v>
      </c>
      <c r="F176" s="152">
        <v>537.71</v>
      </c>
    </row>
    <row r="177" spans="1:6">
      <c r="A177" s="150" t="s">
        <v>1062</v>
      </c>
      <c r="B177" s="150" t="s">
        <v>411</v>
      </c>
      <c r="C177" s="150" t="s">
        <v>1117</v>
      </c>
      <c r="D177" s="151" t="s">
        <v>58</v>
      </c>
      <c r="E177" s="150" t="s">
        <v>462</v>
      </c>
      <c r="F177" s="152">
        <v>59.58</v>
      </c>
    </row>
    <row r="178" spans="1:6" ht="33.75">
      <c r="A178" s="150" t="s">
        <v>1091</v>
      </c>
      <c r="B178" s="150" t="s">
        <v>411</v>
      </c>
      <c r="C178" s="150" t="s">
        <v>1117</v>
      </c>
      <c r="D178" s="151" t="s">
        <v>59</v>
      </c>
      <c r="E178" s="150" t="s">
        <v>413</v>
      </c>
      <c r="F178" s="152">
        <v>673.74</v>
      </c>
    </row>
    <row r="179" spans="1:6" ht="22.5">
      <c r="A179" s="150" t="s">
        <v>976</v>
      </c>
      <c r="B179" s="150" t="s">
        <v>411</v>
      </c>
      <c r="C179" s="150" t="s">
        <v>1117</v>
      </c>
      <c r="D179" s="151" t="s">
        <v>60</v>
      </c>
      <c r="E179" s="150" t="s">
        <v>413</v>
      </c>
      <c r="F179" s="152">
        <v>1732.8</v>
      </c>
    </row>
    <row r="180" spans="1:6" ht="45">
      <c r="A180" s="150" t="s">
        <v>1016</v>
      </c>
      <c r="B180" s="150" t="s">
        <v>411</v>
      </c>
      <c r="C180" s="150" t="s">
        <v>1117</v>
      </c>
      <c r="D180" s="151" t="s">
        <v>61</v>
      </c>
      <c r="E180" s="150" t="s">
        <v>462</v>
      </c>
      <c r="F180" s="152">
        <v>245.35</v>
      </c>
    </row>
    <row r="181" spans="1:6" ht="22.5">
      <c r="A181" s="150" t="s">
        <v>1011</v>
      </c>
      <c r="B181" s="150" t="s">
        <v>411</v>
      </c>
      <c r="C181" s="150" t="s">
        <v>1117</v>
      </c>
      <c r="D181" s="151" t="s">
        <v>62</v>
      </c>
      <c r="E181" s="150" t="s">
        <v>533</v>
      </c>
      <c r="F181" s="152">
        <v>2.59</v>
      </c>
    </row>
    <row r="182" spans="1:6" ht="22.5">
      <c r="A182" s="150" t="s">
        <v>1010</v>
      </c>
      <c r="B182" s="150" t="s">
        <v>411</v>
      </c>
      <c r="C182" s="150" t="s">
        <v>1117</v>
      </c>
      <c r="D182" s="151" t="s">
        <v>63</v>
      </c>
      <c r="E182" s="150" t="s">
        <v>533</v>
      </c>
      <c r="F182" s="152">
        <v>0.83</v>
      </c>
    </row>
    <row r="183" spans="1:6" s="2" customFormat="1">
      <c r="A183" s="150" t="s">
        <v>1093</v>
      </c>
      <c r="B183" s="150" t="s">
        <v>411</v>
      </c>
      <c r="C183" s="150" t="s">
        <v>1117</v>
      </c>
      <c r="D183" s="151" t="s">
        <v>64</v>
      </c>
      <c r="E183" s="150" t="s">
        <v>413</v>
      </c>
      <c r="F183" s="152">
        <v>53.5</v>
      </c>
    </row>
    <row r="184" spans="1:6" ht="45">
      <c r="A184" s="150" t="s">
        <v>1007</v>
      </c>
      <c r="B184" s="150" t="s">
        <v>411</v>
      </c>
      <c r="C184" s="150" t="s">
        <v>1117</v>
      </c>
      <c r="D184" s="151" t="s">
        <v>65</v>
      </c>
      <c r="E184" s="150" t="s">
        <v>462</v>
      </c>
      <c r="F184" s="152">
        <v>760.53</v>
      </c>
    </row>
    <row r="185" spans="1:6">
      <c r="A185" s="150" t="s">
        <v>1002</v>
      </c>
      <c r="B185" s="150" t="s">
        <v>411</v>
      </c>
      <c r="C185" s="150" t="s">
        <v>1117</v>
      </c>
      <c r="D185" s="151" t="s">
        <v>66</v>
      </c>
      <c r="E185" s="150" t="s">
        <v>462</v>
      </c>
      <c r="F185" s="152">
        <v>5.95</v>
      </c>
    </row>
    <row r="186" spans="1:6">
      <c r="A186" s="150" t="s">
        <v>1033</v>
      </c>
      <c r="B186" s="150" t="s">
        <v>411</v>
      </c>
      <c r="C186" s="150" t="s">
        <v>1117</v>
      </c>
      <c r="D186" s="151" t="s">
        <v>67</v>
      </c>
      <c r="E186" s="150" t="s">
        <v>533</v>
      </c>
      <c r="F186" s="152">
        <v>0.56000000000000005</v>
      </c>
    </row>
    <row r="187" spans="1:6">
      <c r="A187" s="150" t="s">
        <v>985</v>
      </c>
      <c r="B187" s="150" t="s">
        <v>411</v>
      </c>
      <c r="C187" s="150" t="s">
        <v>1117</v>
      </c>
      <c r="D187" s="151" t="s">
        <v>68</v>
      </c>
      <c r="E187" s="150" t="s">
        <v>413</v>
      </c>
      <c r="F187" s="152">
        <v>690</v>
      </c>
    </row>
    <row r="188" spans="1:6">
      <c r="A188" s="150" t="s">
        <v>1053</v>
      </c>
      <c r="B188" s="150" t="s">
        <v>411</v>
      </c>
      <c r="C188" s="150" t="s">
        <v>1117</v>
      </c>
      <c r="D188" s="151" t="s">
        <v>69</v>
      </c>
      <c r="E188" s="150" t="s">
        <v>1170</v>
      </c>
      <c r="F188" s="152">
        <v>23.79</v>
      </c>
    </row>
    <row r="189" spans="1:6">
      <c r="A189" s="150" t="s">
        <v>977</v>
      </c>
      <c r="B189" s="150" t="s">
        <v>411</v>
      </c>
      <c r="C189" s="150" t="s">
        <v>1117</v>
      </c>
      <c r="D189" s="151" t="s">
        <v>416</v>
      </c>
      <c r="E189" s="150" t="s">
        <v>413</v>
      </c>
      <c r="F189" s="152">
        <v>1732.8</v>
      </c>
    </row>
    <row r="190" spans="1:6" ht="45">
      <c r="A190" s="150" t="s">
        <v>1044</v>
      </c>
      <c r="B190" s="150" t="s">
        <v>411</v>
      </c>
      <c r="C190" s="150" t="s">
        <v>1117</v>
      </c>
      <c r="D190" s="151" t="s">
        <v>70</v>
      </c>
      <c r="E190" s="150" t="s">
        <v>462</v>
      </c>
      <c r="F190" s="152">
        <v>181.9</v>
      </c>
    </row>
    <row r="191" spans="1:6" ht="45">
      <c r="A191" s="150" t="s">
        <v>1017</v>
      </c>
      <c r="B191" s="150" t="s">
        <v>411</v>
      </c>
      <c r="C191" s="150" t="s">
        <v>1117</v>
      </c>
      <c r="D191" s="151" t="s">
        <v>71</v>
      </c>
      <c r="E191" s="150" t="s">
        <v>462</v>
      </c>
      <c r="F191" s="152">
        <v>320.55</v>
      </c>
    </row>
    <row r="192" spans="1:6" ht="33.75">
      <c r="A192" s="150" t="s">
        <v>1034</v>
      </c>
      <c r="B192" s="150" t="s">
        <v>411</v>
      </c>
      <c r="C192" s="150" t="s">
        <v>1117</v>
      </c>
      <c r="D192" s="151" t="s">
        <v>72</v>
      </c>
      <c r="E192" s="150" t="s">
        <v>462</v>
      </c>
      <c r="F192" s="152">
        <v>117.61</v>
      </c>
    </row>
    <row r="193" spans="1:6" ht="45">
      <c r="A193" s="150" t="s">
        <v>1087</v>
      </c>
      <c r="B193" s="150" t="s">
        <v>411</v>
      </c>
      <c r="C193" s="150" t="s">
        <v>1117</v>
      </c>
      <c r="D193" s="151" t="s">
        <v>73</v>
      </c>
      <c r="E193" s="150" t="s">
        <v>413</v>
      </c>
      <c r="F193" s="152">
        <v>8502</v>
      </c>
    </row>
    <row r="194" spans="1:6" ht="45">
      <c r="A194" s="150" t="s">
        <v>1085</v>
      </c>
      <c r="B194" s="150" t="s">
        <v>411</v>
      </c>
      <c r="C194" s="150" t="s">
        <v>1117</v>
      </c>
      <c r="D194" s="151" t="s">
        <v>74</v>
      </c>
      <c r="E194" s="150" t="s">
        <v>413</v>
      </c>
      <c r="F194" s="152">
        <v>2350</v>
      </c>
    </row>
    <row r="195" spans="1:6" ht="22.5">
      <c r="A195" s="150" t="s">
        <v>1089</v>
      </c>
      <c r="B195" s="150" t="s">
        <v>411</v>
      </c>
      <c r="C195" s="150" t="s">
        <v>1117</v>
      </c>
      <c r="D195" s="151" t="s">
        <v>75</v>
      </c>
      <c r="E195" s="150" t="s">
        <v>462</v>
      </c>
      <c r="F195" s="152">
        <v>2700</v>
      </c>
    </row>
    <row r="196" spans="1:6" ht="22.5">
      <c r="A196" s="150" t="s">
        <v>1088</v>
      </c>
      <c r="B196" s="150" t="s">
        <v>411</v>
      </c>
      <c r="C196" s="150" t="s">
        <v>1117</v>
      </c>
      <c r="D196" s="151" t="s">
        <v>76</v>
      </c>
      <c r="E196" s="150" t="s">
        <v>413</v>
      </c>
      <c r="F196" s="152">
        <v>2246.37</v>
      </c>
    </row>
    <row r="197" spans="1:6" ht="22.5">
      <c r="A197" s="150" t="s">
        <v>1086</v>
      </c>
      <c r="B197" s="150" t="s">
        <v>411</v>
      </c>
      <c r="C197" s="150" t="s">
        <v>1117</v>
      </c>
      <c r="D197" s="151" t="s">
        <v>77</v>
      </c>
      <c r="E197" s="150" t="s">
        <v>413</v>
      </c>
      <c r="F197" s="152">
        <v>240.75</v>
      </c>
    </row>
    <row r="198" spans="1:6" ht="22.5">
      <c r="A198" s="150" t="s">
        <v>1113</v>
      </c>
      <c r="B198" s="150" t="s">
        <v>411</v>
      </c>
      <c r="C198" s="150" t="s">
        <v>1117</v>
      </c>
      <c r="D198" s="151" t="s">
        <v>78</v>
      </c>
      <c r="E198" s="150" t="s">
        <v>413</v>
      </c>
      <c r="F198" s="152">
        <v>67.680000000000007</v>
      </c>
    </row>
    <row r="199" spans="1:6">
      <c r="A199" s="150" t="s">
        <v>1076</v>
      </c>
      <c r="B199" s="150" t="s">
        <v>411</v>
      </c>
      <c r="C199" s="150" t="s">
        <v>1117</v>
      </c>
      <c r="D199" s="151" t="s">
        <v>79</v>
      </c>
      <c r="E199" s="150" t="s">
        <v>533</v>
      </c>
      <c r="F199" s="152">
        <v>120.05</v>
      </c>
    </row>
    <row r="200" spans="1:6" ht="33.75">
      <c r="A200" s="150" t="s">
        <v>1066</v>
      </c>
      <c r="B200" s="150" t="s">
        <v>411</v>
      </c>
      <c r="C200" s="150" t="s">
        <v>1184</v>
      </c>
      <c r="D200" s="151" t="s">
        <v>80</v>
      </c>
      <c r="E200" s="150" t="s">
        <v>462</v>
      </c>
      <c r="F200" s="152">
        <v>53.29</v>
      </c>
    </row>
  </sheetData>
  <mergeCells count="9">
    <mergeCell ref="A7:F7"/>
    <mergeCell ref="A2:B2"/>
    <mergeCell ref="E2:F2"/>
    <mergeCell ref="A6:B6"/>
    <mergeCell ref="C6:D6"/>
    <mergeCell ref="E6:F6"/>
    <mergeCell ref="A4:B4"/>
    <mergeCell ref="C4:D4"/>
    <mergeCell ref="E4:F4"/>
  </mergeCells>
  <phoneticPr fontId="4" type="noConversion"/>
  <printOptions horizontalCentered="1"/>
  <pageMargins left="0.59055118110236227" right="0.59055118110236227" top="0.59055118110236227" bottom="0.59055118110236227" header="0.19685039370078741" footer="0.19685039370078741"/>
  <pageSetup paperSize="9" scale="75" firstPageNumber="0" fitToHeight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8"/>
  <sheetViews>
    <sheetView showGridLines="0" view="pageBreakPreview" zoomScaleNormal="100" zoomScaleSheetLayoutView="100" workbookViewId="0"/>
  </sheetViews>
  <sheetFormatPr defaultRowHeight="12.75"/>
  <cols>
    <col min="1" max="1" width="27.7109375" customWidth="1"/>
    <col min="2" max="3" width="20.7109375" customWidth="1"/>
    <col min="4" max="4" width="1" customWidth="1"/>
    <col min="5" max="6" width="20.7109375" customWidth="1"/>
  </cols>
  <sheetData>
    <row r="1" spans="1:6" s="81" customFormat="1" ht="22.5" customHeight="1">
      <c r="A1" s="161" t="str">
        <f ca="1">'Orçamento Sintético'!A1</f>
        <v>P. Execução:</v>
      </c>
      <c r="B1" s="231" t="str">
        <f ca="1">'Orçamento Sintético'!D1</f>
        <v>Objeto: Recuperação das coberturas e Fachadas no edifício das Promotorias de Justiça da Infância e Juventude</v>
      </c>
      <c r="C1" s="232"/>
      <c r="D1" s="232"/>
      <c r="E1" s="233"/>
      <c r="F1" s="162" t="str">
        <f ca="1">'Orçamento Sintético'!C1</f>
        <v>Licitação:</v>
      </c>
    </row>
    <row r="2" spans="1:6" s="81" customFormat="1">
      <c r="A2" s="163" t="str">
        <f ca="1">'Orçamento Sintético'!A2</f>
        <v>A</v>
      </c>
      <c r="B2" s="234" t="str">
        <f ca="1">'Orçamento Sintético'!D2</f>
        <v>Local: SEPN 711/911, - Asa Norte Bloco B - Brasília – DF</v>
      </c>
      <c r="C2" s="235"/>
      <c r="D2" s="235"/>
      <c r="E2" s="236"/>
      <c r="F2" s="164" t="str">
        <f ca="1">'Orçamento Sintético'!C2</f>
        <v>B</v>
      </c>
    </row>
    <row r="3" spans="1:6" s="81" customFormat="1">
      <c r="A3" s="165" t="str">
        <f ca="1">'Orçamento Sintético'!A3</f>
        <v>P. Validade:</v>
      </c>
      <c r="B3" s="237" t="str">
        <f ca="1">'Orçamento Sintético'!C3</f>
        <v>Razão Social:</v>
      </c>
      <c r="C3" s="226"/>
      <c r="D3" s="226"/>
      <c r="E3" s="227"/>
      <c r="F3" s="166" t="str">
        <f ca="1">'Orçamento Sintético'!E1</f>
        <v>Data:</v>
      </c>
    </row>
    <row r="4" spans="1:6" s="81" customFormat="1">
      <c r="A4" s="163" t="str">
        <f ca="1">'Orçamento Sintético'!A4</f>
        <v>C</v>
      </c>
      <c r="B4" s="228" t="str">
        <f ca="1">'Orçamento Sintético'!C4</f>
        <v>D</v>
      </c>
      <c r="C4" s="229"/>
      <c r="D4" s="229"/>
      <c r="E4" s="230"/>
      <c r="F4" s="167">
        <f ca="1">'Orçamento Sintético'!E2</f>
        <v>1</v>
      </c>
    </row>
    <row r="5" spans="1:6" s="81" customFormat="1">
      <c r="A5" s="161" t="str">
        <f ca="1">'Orçamento Sintético'!A5</f>
        <v>P. Garantia:</v>
      </c>
      <c r="B5" s="225" t="str">
        <f ca="1">'Orçamento Sintético'!C5</f>
        <v>CNPJ:</v>
      </c>
      <c r="C5" s="226"/>
      <c r="D5" s="226"/>
      <c r="E5" s="227"/>
      <c r="F5" s="162" t="str">
        <f ca="1">'Orçamento Sintético'!E3</f>
        <v>Telefone:</v>
      </c>
    </row>
    <row r="6" spans="1:6" s="81" customFormat="1">
      <c r="A6" s="163" t="str">
        <f ca="1">'Orçamento Sintético'!A6</f>
        <v>F</v>
      </c>
      <c r="B6" s="228" t="str">
        <f ca="1">'Orçamento Sintético'!C6</f>
        <v>G</v>
      </c>
      <c r="C6" s="229"/>
      <c r="D6" s="229"/>
      <c r="E6" s="230"/>
      <c r="F6" s="167" t="str">
        <f ca="1">'Orçamento Sintético'!E4</f>
        <v>E</v>
      </c>
    </row>
    <row r="7" spans="1:6" s="81" customFormat="1" ht="13.5">
      <c r="A7" s="238" t="s">
        <v>244</v>
      </c>
      <c r="B7" s="239"/>
      <c r="C7" s="239"/>
      <c r="D7" s="239"/>
      <c r="E7" s="239"/>
      <c r="F7" s="239"/>
    </row>
    <row r="8" spans="1:6" ht="15">
      <c r="A8" s="240" t="s">
        <v>379</v>
      </c>
      <c r="B8" s="241" t="s">
        <v>245</v>
      </c>
      <c r="C8" s="241"/>
      <c r="D8" s="78"/>
      <c r="E8" s="241" t="s">
        <v>246</v>
      </c>
      <c r="F8" s="241"/>
    </row>
    <row r="9" spans="1:6">
      <c r="A9" s="240"/>
      <c r="B9" s="79" t="s">
        <v>368</v>
      </c>
      <c r="C9" s="79" t="s">
        <v>369</v>
      </c>
      <c r="D9" s="80"/>
      <c r="E9" s="79" t="s">
        <v>368</v>
      </c>
      <c r="F9" s="79" t="s">
        <v>369</v>
      </c>
    </row>
    <row r="10" spans="1:6">
      <c r="A10" s="173" t="s">
        <v>251</v>
      </c>
      <c r="B10" s="154" t="s">
        <v>252</v>
      </c>
      <c r="C10" s="154" t="s">
        <v>253</v>
      </c>
      <c r="D10" s="84"/>
      <c r="E10" s="154"/>
      <c r="F10" s="155"/>
    </row>
    <row r="11" spans="1:6">
      <c r="A11" s="173" t="s">
        <v>254</v>
      </c>
      <c r="B11" s="154" t="s">
        <v>252</v>
      </c>
      <c r="C11" s="154" t="s">
        <v>255</v>
      </c>
      <c r="D11" s="82"/>
      <c r="E11" s="154"/>
      <c r="F11" s="155"/>
    </row>
    <row r="12" spans="1:6">
      <c r="A12" s="173" t="s">
        <v>256</v>
      </c>
      <c r="B12" s="154" t="s">
        <v>252</v>
      </c>
      <c r="C12" s="154" t="s">
        <v>257</v>
      </c>
      <c r="D12" s="82"/>
      <c r="E12" s="154"/>
      <c r="F12" s="155"/>
    </row>
    <row r="13" spans="1:6" s="83" customFormat="1">
      <c r="A13" s="173" t="s">
        <v>773</v>
      </c>
      <c r="B13" s="154" t="s">
        <v>252</v>
      </c>
      <c r="C13" s="154" t="s">
        <v>258</v>
      </c>
      <c r="D13" s="82"/>
      <c r="E13" s="154"/>
      <c r="F13" s="154"/>
    </row>
    <row r="14" spans="1:6" s="83" customFormat="1">
      <c r="A14" s="173" t="s">
        <v>259</v>
      </c>
      <c r="B14" s="154" t="s">
        <v>252</v>
      </c>
      <c r="C14" s="154" t="s">
        <v>260</v>
      </c>
      <c r="D14" s="82"/>
      <c r="E14" s="154"/>
      <c r="F14" s="154"/>
    </row>
    <row r="15" spans="1:6">
      <c r="A15" s="173" t="s">
        <v>261</v>
      </c>
      <c r="B15" s="154" t="s">
        <v>262</v>
      </c>
      <c r="C15" s="154" t="s">
        <v>263</v>
      </c>
      <c r="D15" s="82"/>
      <c r="E15" s="154"/>
      <c r="F15" s="155"/>
    </row>
    <row r="16" spans="1:6">
      <c r="A16" s="173" t="s">
        <v>731</v>
      </c>
      <c r="B16" s="154" t="s">
        <v>249</v>
      </c>
      <c r="C16" s="154" t="s">
        <v>264</v>
      </c>
      <c r="D16" s="82"/>
      <c r="E16" s="154"/>
      <c r="F16" s="155"/>
    </row>
    <row r="17" spans="1:6">
      <c r="A17" s="173" t="s">
        <v>731</v>
      </c>
      <c r="B17" s="154" t="s">
        <v>267</v>
      </c>
      <c r="C17" s="154" t="s">
        <v>268</v>
      </c>
      <c r="D17" s="82"/>
      <c r="E17" s="154"/>
      <c r="F17" s="155"/>
    </row>
    <row r="18" spans="1:6" ht="22.5">
      <c r="A18" s="173" t="s">
        <v>265</v>
      </c>
      <c r="B18" s="154" t="s">
        <v>269</v>
      </c>
      <c r="C18" s="154" t="s">
        <v>270</v>
      </c>
      <c r="D18" s="82"/>
      <c r="E18" s="154"/>
      <c r="F18" s="155"/>
    </row>
    <row r="19" spans="1:6">
      <c r="A19" s="173" t="s">
        <v>250</v>
      </c>
      <c r="B19" s="154" t="s">
        <v>249</v>
      </c>
      <c r="C19" s="154" t="s">
        <v>271</v>
      </c>
      <c r="D19" s="82"/>
      <c r="E19" s="154"/>
      <c r="F19" s="155"/>
    </row>
    <row r="20" spans="1:6">
      <c r="A20" s="173" t="s">
        <v>266</v>
      </c>
      <c r="B20" s="154" t="s">
        <v>249</v>
      </c>
      <c r="C20" s="154" t="s">
        <v>248</v>
      </c>
      <c r="D20" s="82"/>
      <c r="E20" s="154"/>
      <c r="F20" s="155"/>
    </row>
    <row r="21" spans="1:6">
      <c r="A21" s="173" t="s">
        <v>272</v>
      </c>
      <c r="B21" s="154" t="s">
        <v>277</v>
      </c>
      <c r="C21" s="154" t="s">
        <v>278</v>
      </c>
      <c r="D21" s="82"/>
      <c r="E21" s="154"/>
      <c r="F21" s="155"/>
    </row>
    <row r="22" spans="1:6" ht="22.5">
      <c r="A22" s="173" t="s">
        <v>273</v>
      </c>
      <c r="B22" s="154" t="s">
        <v>279</v>
      </c>
      <c r="C22" s="154" t="s">
        <v>280</v>
      </c>
      <c r="D22" s="83"/>
      <c r="E22" s="154"/>
      <c r="F22" s="155"/>
    </row>
    <row r="23" spans="1:6" ht="22.5">
      <c r="A23" s="173" t="s">
        <v>274</v>
      </c>
      <c r="B23" s="154" t="s">
        <v>281</v>
      </c>
      <c r="C23" s="154" t="s">
        <v>278</v>
      </c>
      <c r="D23" s="83"/>
      <c r="E23" s="154"/>
      <c r="F23" s="155"/>
    </row>
    <row r="24" spans="1:6">
      <c r="A24" s="173" t="s">
        <v>275</v>
      </c>
      <c r="B24" s="154" t="s">
        <v>282</v>
      </c>
      <c r="C24" s="154" t="s">
        <v>283</v>
      </c>
      <c r="D24" s="83"/>
      <c r="E24" s="154"/>
      <c r="F24" s="154"/>
    </row>
    <row r="25" spans="1:6">
      <c r="A25" s="173" t="s">
        <v>276</v>
      </c>
      <c r="B25" s="154" t="s">
        <v>284</v>
      </c>
      <c r="C25" s="154" t="s">
        <v>286</v>
      </c>
      <c r="D25" s="83"/>
      <c r="E25" s="154"/>
      <c r="F25" s="154"/>
    </row>
    <row r="26" spans="1:6">
      <c r="A26" s="173" t="s">
        <v>285</v>
      </c>
      <c r="B26" s="154" t="s">
        <v>249</v>
      </c>
      <c r="C26" s="154" t="s">
        <v>271</v>
      </c>
      <c r="D26" s="83"/>
      <c r="E26" s="154"/>
      <c r="F26" s="155"/>
    </row>
    <row r="27" spans="1:6" ht="22.5">
      <c r="A27" s="173" t="s">
        <v>287</v>
      </c>
      <c r="B27" s="154" t="s">
        <v>288</v>
      </c>
      <c r="C27" s="154" t="s">
        <v>289</v>
      </c>
      <c r="D27" s="83"/>
      <c r="E27" s="154"/>
      <c r="F27" s="155"/>
    </row>
    <row r="28" spans="1:6" ht="22.5">
      <c r="A28" s="173" t="s">
        <v>290</v>
      </c>
      <c r="B28" s="154" t="s">
        <v>294</v>
      </c>
      <c r="C28" s="154" t="s">
        <v>295</v>
      </c>
      <c r="D28" s="83"/>
      <c r="E28" s="154"/>
      <c r="F28" s="155"/>
    </row>
    <row r="29" spans="1:6" ht="13.5" customHeight="1">
      <c r="A29" s="173" t="s">
        <v>291</v>
      </c>
      <c r="B29" s="154" t="s">
        <v>296</v>
      </c>
      <c r="C29" s="154" t="s">
        <v>300</v>
      </c>
      <c r="E29" s="154"/>
      <c r="F29" s="155"/>
    </row>
    <row r="30" spans="1:6">
      <c r="A30" s="173" t="s">
        <v>292</v>
      </c>
      <c r="B30" s="154" t="s">
        <v>297</v>
      </c>
      <c r="C30" s="154" t="s">
        <v>298</v>
      </c>
      <c r="E30" s="154"/>
      <c r="F30" s="155"/>
    </row>
    <row r="31" spans="1:6">
      <c r="A31" s="173" t="s">
        <v>293</v>
      </c>
      <c r="B31" s="154" t="s">
        <v>299</v>
      </c>
      <c r="C31" s="154" t="s">
        <v>286</v>
      </c>
      <c r="E31" s="154"/>
      <c r="F31" s="155"/>
    </row>
    <row r="32" spans="1:6">
      <c r="A32" s="173" t="s">
        <v>301</v>
      </c>
      <c r="B32" s="154" t="s">
        <v>302</v>
      </c>
      <c r="C32" s="154" t="s">
        <v>303</v>
      </c>
      <c r="E32" s="154"/>
      <c r="F32" s="155"/>
    </row>
    <row r="33" spans="1:6">
      <c r="A33" s="173" t="s">
        <v>304</v>
      </c>
      <c r="B33" s="154" t="s">
        <v>305</v>
      </c>
      <c r="C33" s="154" t="s">
        <v>306</v>
      </c>
      <c r="E33" s="154"/>
      <c r="F33" s="155"/>
    </row>
    <row r="34" spans="1:6">
      <c r="A34" s="173" t="s">
        <v>307</v>
      </c>
      <c r="B34" s="154" t="s">
        <v>308</v>
      </c>
      <c r="C34" s="154" t="s">
        <v>300</v>
      </c>
      <c r="E34" s="154"/>
      <c r="F34" s="155"/>
    </row>
    <row r="35" spans="1:6">
      <c r="A35" s="173" t="s">
        <v>309</v>
      </c>
      <c r="B35" s="154" t="s">
        <v>310</v>
      </c>
      <c r="C35" s="154"/>
      <c r="E35" s="154"/>
      <c r="F35" s="154"/>
    </row>
    <row r="36" spans="1:6">
      <c r="A36" s="173" t="s">
        <v>311</v>
      </c>
      <c r="B36" s="154" t="s">
        <v>312</v>
      </c>
      <c r="C36" s="154" t="s">
        <v>313</v>
      </c>
      <c r="E36" s="154"/>
      <c r="F36" s="154"/>
    </row>
    <row r="37" spans="1:6">
      <c r="A37" s="173" t="s">
        <v>311</v>
      </c>
      <c r="B37" s="154" t="s">
        <v>312</v>
      </c>
      <c r="C37" s="154" t="s">
        <v>314</v>
      </c>
      <c r="E37" s="154"/>
      <c r="F37" s="155"/>
    </row>
    <row r="38" spans="1:6">
      <c r="A38" s="173" t="s">
        <v>315</v>
      </c>
      <c r="B38" s="154" t="s">
        <v>247</v>
      </c>
      <c r="C38" s="154" t="s">
        <v>319</v>
      </c>
      <c r="D38" s="85"/>
      <c r="E38" s="154"/>
      <c r="F38" s="155"/>
    </row>
    <row r="39" spans="1:6">
      <c r="A39" s="173" t="s">
        <v>316</v>
      </c>
      <c r="B39" s="154" t="s">
        <v>320</v>
      </c>
      <c r="C39" s="154" t="s">
        <v>321</v>
      </c>
      <c r="D39" s="85"/>
      <c r="E39" s="154"/>
      <c r="F39" s="155"/>
    </row>
    <row r="40" spans="1:6">
      <c r="A40" s="173" t="s">
        <v>317</v>
      </c>
      <c r="B40" s="154" t="s">
        <v>247</v>
      </c>
      <c r="C40" s="154" t="s">
        <v>322</v>
      </c>
      <c r="D40" s="85"/>
      <c r="E40" s="154"/>
      <c r="F40" s="155"/>
    </row>
    <row r="41" spans="1:6">
      <c r="A41" s="173" t="s">
        <v>318</v>
      </c>
      <c r="B41" s="154" t="s">
        <v>247</v>
      </c>
      <c r="C41" s="154" t="s">
        <v>323</v>
      </c>
      <c r="D41" s="85"/>
      <c r="E41" s="154"/>
      <c r="F41" s="155"/>
    </row>
    <row r="42" spans="1:6">
      <c r="A42" s="173" t="s">
        <v>324</v>
      </c>
      <c r="B42" s="154" t="s">
        <v>328</v>
      </c>
      <c r="C42" s="154" t="s">
        <v>331</v>
      </c>
      <c r="E42" s="154"/>
      <c r="F42" s="155"/>
    </row>
    <row r="43" spans="1:6">
      <c r="A43" s="173" t="s">
        <v>325</v>
      </c>
      <c r="B43" s="154" t="s">
        <v>328</v>
      </c>
      <c r="C43" s="154" t="s">
        <v>329</v>
      </c>
      <c r="E43" s="154"/>
      <c r="F43" s="155"/>
    </row>
    <row r="44" spans="1:6" ht="22.5">
      <c r="A44" s="173" t="s">
        <v>326</v>
      </c>
      <c r="B44" s="154" t="s">
        <v>330</v>
      </c>
      <c r="C44" s="154" t="s">
        <v>332</v>
      </c>
      <c r="E44" s="154"/>
      <c r="F44" s="155"/>
    </row>
    <row r="45" spans="1:6" ht="22.5">
      <c r="A45" s="173" t="s">
        <v>327</v>
      </c>
      <c r="B45" s="154" t="s">
        <v>330</v>
      </c>
      <c r="C45" s="154" t="s">
        <v>333</v>
      </c>
      <c r="E45" s="154"/>
      <c r="F45" s="154"/>
    </row>
    <row r="46" spans="1:6">
      <c r="A46" s="173" t="s">
        <v>334</v>
      </c>
      <c r="B46" s="154" t="s">
        <v>330</v>
      </c>
      <c r="C46" s="154" t="s">
        <v>336</v>
      </c>
      <c r="E46" s="154"/>
      <c r="F46" s="154"/>
    </row>
    <row r="47" spans="1:6">
      <c r="A47" s="173" t="s">
        <v>335</v>
      </c>
      <c r="B47" s="154" t="s">
        <v>337</v>
      </c>
      <c r="C47" s="154" t="s">
        <v>338</v>
      </c>
      <c r="E47" s="154"/>
      <c r="F47" s="155"/>
    </row>
    <row r="48" spans="1:6">
      <c r="A48" s="173" t="s">
        <v>335</v>
      </c>
      <c r="B48" s="154" t="s">
        <v>337</v>
      </c>
      <c r="C48" s="154" t="s">
        <v>339</v>
      </c>
      <c r="E48" s="154"/>
      <c r="F48" s="155"/>
    </row>
    <row r="49" spans="1:6">
      <c r="A49" s="173" t="s">
        <v>335</v>
      </c>
      <c r="B49" s="154" t="s">
        <v>337</v>
      </c>
      <c r="C49" s="154" t="s">
        <v>340</v>
      </c>
      <c r="E49" s="154"/>
      <c r="F49" s="155"/>
    </row>
    <row r="50" spans="1:6">
      <c r="A50" s="173" t="s">
        <v>341</v>
      </c>
      <c r="B50" s="154" t="s">
        <v>342</v>
      </c>
      <c r="C50" s="154" t="s">
        <v>343</v>
      </c>
      <c r="E50" s="154"/>
      <c r="F50" s="155"/>
    </row>
    <row r="51" spans="1:6" ht="22.5">
      <c r="A51" s="173" t="s">
        <v>344</v>
      </c>
      <c r="B51" s="154" t="s">
        <v>345</v>
      </c>
      <c r="C51" s="154" t="s">
        <v>346</v>
      </c>
      <c r="E51" s="154"/>
      <c r="F51" s="155"/>
    </row>
    <row r="52" spans="1:6">
      <c r="A52" s="173" t="s">
        <v>347</v>
      </c>
      <c r="B52" s="154" t="s">
        <v>348</v>
      </c>
      <c r="C52" s="154" t="s">
        <v>349</v>
      </c>
      <c r="E52" s="154"/>
      <c r="F52" s="155"/>
    </row>
    <row r="53" spans="1:6">
      <c r="A53" s="173" t="s">
        <v>350</v>
      </c>
      <c r="B53" s="154" t="s">
        <v>351</v>
      </c>
      <c r="C53" s="154">
        <v>56123002</v>
      </c>
      <c r="E53" s="154"/>
      <c r="F53" s="155"/>
    </row>
    <row r="54" spans="1:6">
      <c r="A54" s="173" t="s">
        <v>352</v>
      </c>
      <c r="B54" s="154" t="s">
        <v>353</v>
      </c>
      <c r="C54" s="154" t="s">
        <v>354</v>
      </c>
      <c r="E54" s="154"/>
      <c r="F54" s="155"/>
    </row>
    <row r="55" spans="1:6" ht="22.5">
      <c r="A55" s="173" t="s">
        <v>358</v>
      </c>
      <c r="B55" s="174" t="s">
        <v>310</v>
      </c>
      <c r="C55" s="175" t="s">
        <v>355</v>
      </c>
      <c r="E55" s="154"/>
      <c r="F55" s="155"/>
    </row>
    <row r="56" spans="1:6">
      <c r="A56" s="173" t="s">
        <v>357</v>
      </c>
      <c r="B56" s="154" t="s">
        <v>310</v>
      </c>
      <c r="C56" s="154" t="s">
        <v>356</v>
      </c>
      <c r="E56" s="154"/>
      <c r="F56" s="155"/>
    </row>
    <row r="57" spans="1:6" ht="22.5">
      <c r="A57" s="173" t="s">
        <v>359</v>
      </c>
      <c r="B57" s="154" t="s">
        <v>360</v>
      </c>
      <c r="C57" s="154" t="s">
        <v>361</v>
      </c>
      <c r="E57" s="154"/>
      <c r="F57" s="155"/>
    </row>
    <row r="58" spans="1:6">
      <c r="A58" s="173" t="s">
        <v>293</v>
      </c>
      <c r="B58" s="174" t="s">
        <v>362</v>
      </c>
      <c r="C58" s="175" t="s">
        <v>363</v>
      </c>
      <c r="E58" s="154"/>
      <c r="F58" s="155"/>
    </row>
  </sheetData>
  <mergeCells count="10">
    <mergeCell ref="A7:F7"/>
    <mergeCell ref="A8:A9"/>
    <mergeCell ref="B8:C8"/>
    <mergeCell ref="E8:F8"/>
    <mergeCell ref="B5:E5"/>
    <mergeCell ref="B6:E6"/>
    <mergeCell ref="B1:E1"/>
    <mergeCell ref="B2:E2"/>
    <mergeCell ref="B3:E3"/>
    <mergeCell ref="B4:E4"/>
  </mergeCells>
  <phoneticPr fontId="4" type="noConversion"/>
  <printOptions horizontalCentered="1"/>
  <pageMargins left="0.59055118110236227" right="0.59055118110236227" top="0.59055118110236227" bottom="0.59055118110236227" header="0.19685039370078741" footer="0.19685039370078741"/>
  <pageSetup paperSize="9" scale="82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"/>
  <sheetViews>
    <sheetView showGridLines="0" view="pageBreakPreview" zoomScaleNormal="100" zoomScaleSheetLayoutView="100" zoomScalePageLayoutView="110" workbookViewId="0"/>
  </sheetViews>
  <sheetFormatPr defaultColWidth="11.5703125" defaultRowHeight="12.75"/>
  <cols>
    <col min="1" max="2" width="10.7109375" customWidth="1"/>
    <col min="3" max="3" width="65.7109375" customWidth="1"/>
    <col min="4" max="4" width="18.7109375" customWidth="1"/>
  </cols>
  <sheetData>
    <row r="1" spans="1:4" ht="22.5">
      <c r="A1" s="161" t="str">
        <f ca="1">'Orçamento Sintético'!A1</f>
        <v>P. Execução:</v>
      </c>
      <c r="B1" s="169"/>
      <c r="C1" s="170" t="str">
        <f ca="1">'Orçamento Sintético'!D1</f>
        <v>Objeto: Recuperação das coberturas e Fachadas no edifício das Promotorias de Justiça da Infância e Juventude</v>
      </c>
      <c r="D1" s="162" t="str">
        <f ca="1">'Orçamento Sintético'!C1</f>
        <v>Licitação:</v>
      </c>
    </row>
    <row r="2" spans="1:4">
      <c r="A2" s="242" t="str">
        <f ca="1">'Orçamento Sintético'!A2:B2</f>
        <v>A</v>
      </c>
      <c r="B2" s="243"/>
      <c r="C2" s="171" t="str">
        <f ca="1">'Orçamento Sintético'!D2</f>
        <v>Local: SEPN 711/911, - Asa Norte Bloco B - Brasília – DF</v>
      </c>
      <c r="D2" s="164" t="str">
        <f ca="1">'Orçamento Sintético'!C2</f>
        <v>B</v>
      </c>
    </row>
    <row r="3" spans="1:4" ht="12.75" customHeight="1">
      <c r="A3" s="172" t="str">
        <f ca="1">'Orçamento Sintético'!A3</f>
        <v>P. Validade:</v>
      </c>
      <c r="B3" s="169"/>
      <c r="C3" s="172" t="str">
        <f ca="1">'Orçamento Sintético'!C3</f>
        <v>Razão Social:</v>
      </c>
      <c r="D3" s="162" t="str">
        <f ca="1">'Orçamento Sintético'!E1</f>
        <v>Data:</v>
      </c>
    </row>
    <row r="4" spans="1:4">
      <c r="A4" s="242" t="str">
        <f ca="1">'Orçamento Sintético'!A4:B4</f>
        <v>C</v>
      </c>
      <c r="B4" s="243"/>
      <c r="C4" s="163" t="str">
        <f ca="1">'Orçamento Sintético'!C4</f>
        <v>D</v>
      </c>
      <c r="D4" s="167">
        <f ca="1">'Orçamento Sintético'!E2</f>
        <v>1</v>
      </c>
    </row>
    <row r="5" spans="1:4">
      <c r="A5" s="161" t="str">
        <f ca="1">'Orçamento Sintético'!A5</f>
        <v>P. Garantia:</v>
      </c>
      <c r="B5" s="169"/>
      <c r="C5" s="172" t="str">
        <f ca="1">'Orçamento Sintético'!C5</f>
        <v>CNPJ:</v>
      </c>
      <c r="D5" s="162" t="str">
        <f ca="1">'Orçamento Sintético'!E3</f>
        <v>Telefone:</v>
      </c>
    </row>
    <row r="6" spans="1:4">
      <c r="A6" s="242" t="str">
        <f ca="1">'Orçamento Sintético'!A6:B6</f>
        <v>F</v>
      </c>
      <c r="B6" s="243"/>
      <c r="C6" s="163" t="str">
        <f ca="1">'Orçamento Sintético'!C6</f>
        <v>G</v>
      </c>
      <c r="D6" s="167" t="str">
        <f ca="1">'Orçamento Sintético'!E4</f>
        <v>E</v>
      </c>
    </row>
    <row r="7" spans="1:4" ht="13.9" customHeight="1">
      <c r="A7" s="247" t="s">
        <v>81</v>
      </c>
      <c r="B7" s="247"/>
      <c r="C7" s="247"/>
      <c r="D7" s="247"/>
    </row>
    <row r="8" spans="1:4">
      <c r="A8" s="54" t="s">
        <v>379</v>
      </c>
      <c r="B8" s="248" t="s">
        <v>82</v>
      </c>
      <c r="C8" s="248"/>
      <c r="D8" s="54" t="s">
        <v>83</v>
      </c>
    </row>
    <row r="9" spans="1:4" ht="12.75" customHeight="1">
      <c r="A9" s="22" t="s">
        <v>84</v>
      </c>
      <c r="B9" s="244" t="s">
        <v>85</v>
      </c>
      <c r="C9" s="244"/>
      <c r="D9" s="23"/>
    </row>
    <row r="10" spans="1:4" ht="12.75" customHeight="1">
      <c r="A10" s="24" t="s">
        <v>86</v>
      </c>
      <c r="B10" s="245" t="s">
        <v>87</v>
      </c>
      <c r="C10" s="245"/>
      <c r="D10" s="25">
        <f>ROUND(SUM(D11:D15),4)</f>
        <v>0.15740000000000001</v>
      </c>
    </row>
    <row r="11" spans="1:4">
      <c r="A11" s="26" t="s">
        <v>88</v>
      </c>
      <c r="B11" s="27" t="s">
        <v>89</v>
      </c>
      <c r="C11" s="28"/>
      <c r="D11" s="29">
        <v>0.04</v>
      </c>
    </row>
    <row r="12" spans="1:4">
      <c r="A12" s="26" t="s">
        <v>90</v>
      </c>
      <c r="B12" s="27" t="s">
        <v>91</v>
      </c>
      <c r="C12" s="28"/>
      <c r="D12" s="29">
        <v>8.0000000000000002E-3</v>
      </c>
    </row>
    <row r="13" spans="1:4">
      <c r="A13" s="26" t="s">
        <v>92</v>
      </c>
      <c r="B13" s="27" t="s">
        <v>93</v>
      </c>
      <c r="C13" s="28"/>
      <c r="D13" s="29">
        <v>1.2699999999999999E-2</v>
      </c>
    </row>
    <row r="14" spans="1:4">
      <c r="A14" s="26" t="s">
        <v>94</v>
      </c>
      <c r="B14" s="27" t="s">
        <v>95</v>
      </c>
      <c r="C14" s="28"/>
      <c r="D14" s="29">
        <v>1.23E-2</v>
      </c>
    </row>
    <row r="15" spans="1:4">
      <c r="A15" s="26" t="s">
        <v>96</v>
      </c>
      <c r="B15" s="27" t="s">
        <v>97</v>
      </c>
      <c r="C15" s="28"/>
      <c r="D15" s="29">
        <v>8.4400000000000003E-2</v>
      </c>
    </row>
    <row r="16" spans="1:4">
      <c r="A16" s="30"/>
      <c r="B16" s="27"/>
      <c r="C16" s="28"/>
      <c r="D16" s="29"/>
    </row>
    <row r="17" spans="1:4" ht="12.75" customHeight="1">
      <c r="A17" s="22" t="s">
        <v>98</v>
      </c>
      <c r="B17" s="244" t="s">
        <v>99</v>
      </c>
      <c r="C17" s="244"/>
      <c r="D17" s="23"/>
    </row>
    <row r="18" spans="1:4" ht="12.75" customHeight="1">
      <c r="A18" s="24" t="s">
        <v>100</v>
      </c>
      <c r="B18" s="245" t="s">
        <v>101</v>
      </c>
      <c r="C18" s="245"/>
      <c r="D18" s="25">
        <f>D19+D20+D21</f>
        <v>4.65E-2</v>
      </c>
    </row>
    <row r="19" spans="1:4">
      <c r="A19" s="26"/>
      <c r="B19" s="27" t="s">
        <v>102</v>
      </c>
      <c r="C19" s="28"/>
      <c r="D19" s="29">
        <v>6.4999999999999997E-3</v>
      </c>
    </row>
    <row r="20" spans="1:4">
      <c r="A20" s="26"/>
      <c r="B20" s="27" t="s">
        <v>103</v>
      </c>
      <c r="C20" s="28"/>
      <c r="D20" s="29">
        <v>0.03</v>
      </c>
    </row>
    <row r="21" spans="1:4">
      <c r="A21" s="26"/>
      <c r="B21" s="27" t="s">
        <v>104</v>
      </c>
      <c r="C21" s="28"/>
      <c r="D21" s="29">
        <f ca="1">TRUNC(2%*'Orçamento Sintético'!B260,4)</f>
        <v>0.01</v>
      </c>
    </row>
    <row r="22" spans="1:4">
      <c r="A22" s="26"/>
      <c r="B22" s="27"/>
      <c r="C22" s="28"/>
      <c r="D22" s="29"/>
    </row>
    <row r="23" spans="1:4" ht="12.75" customHeight="1">
      <c r="A23" s="31" t="s">
        <v>105</v>
      </c>
      <c r="B23" s="246" t="s">
        <v>106</v>
      </c>
      <c r="C23" s="246"/>
      <c r="D23" s="32">
        <f>ROUND((((1+(D11+D12+D13))*(1+D14)*(1+D15))/(1-D18)-1),4)</f>
        <v>0.22120000000000001</v>
      </c>
    </row>
  </sheetData>
  <mergeCells count="10">
    <mergeCell ref="A2:B2"/>
    <mergeCell ref="A6:B6"/>
    <mergeCell ref="B9:C9"/>
    <mergeCell ref="B10:C10"/>
    <mergeCell ref="B23:C23"/>
    <mergeCell ref="A4:B4"/>
    <mergeCell ref="A7:D7"/>
    <mergeCell ref="B8:C8"/>
    <mergeCell ref="B17:C17"/>
    <mergeCell ref="B18:C18"/>
  </mergeCells>
  <phoneticPr fontId="4" type="noConversion"/>
  <printOptions horizontalCentered="1"/>
  <pageMargins left="0.59055118110236227" right="0.59055118110236227" top="0.59055118110236227" bottom="0.59055118110236227" header="0.19685039370078741" footer="0.19685039370078741"/>
  <pageSetup paperSize="9" scale="87" firstPageNumber="0" fitToHeight="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4"/>
  <sheetViews>
    <sheetView showGridLines="0" view="pageBreakPreview" zoomScaleNormal="100" zoomScaleSheetLayoutView="100" zoomScalePageLayoutView="110" workbookViewId="0"/>
  </sheetViews>
  <sheetFormatPr defaultColWidth="11.5703125" defaultRowHeight="12.75"/>
  <cols>
    <col min="1" max="2" width="10.7109375" customWidth="1"/>
    <col min="3" max="3" width="65.7109375" customWidth="1"/>
    <col min="4" max="4" width="18.7109375" customWidth="1"/>
  </cols>
  <sheetData>
    <row r="1" spans="1:4" ht="22.5">
      <c r="A1" s="161" t="str">
        <f ca="1">'Orçamento Sintético'!A1</f>
        <v>P. Execução:</v>
      </c>
      <c r="B1" s="169"/>
      <c r="C1" s="170" t="str">
        <f ca="1">'Orçamento Sintético'!D1</f>
        <v>Objeto: Recuperação das coberturas e Fachadas no edifício das Promotorias de Justiça da Infância e Juventude</v>
      </c>
      <c r="D1" s="162" t="str">
        <f ca="1">'Orçamento Sintético'!C1</f>
        <v>Licitação:</v>
      </c>
    </row>
    <row r="2" spans="1:4">
      <c r="A2" s="242" t="str">
        <f ca="1">'Orçamento Sintético'!A2:B2</f>
        <v>A</v>
      </c>
      <c r="B2" s="243"/>
      <c r="C2" s="171" t="str">
        <f ca="1">'Orçamento Sintético'!D2</f>
        <v>Local: SEPN 711/911, - Asa Norte Bloco B - Brasília – DF</v>
      </c>
      <c r="D2" s="164" t="str">
        <f ca="1">'Orçamento Sintético'!C2</f>
        <v>B</v>
      </c>
    </row>
    <row r="3" spans="1:4" ht="12.75" customHeight="1">
      <c r="A3" s="172" t="str">
        <f ca="1">'Orçamento Sintético'!A3</f>
        <v>P. Validade:</v>
      </c>
      <c r="B3" s="169"/>
      <c r="C3" s="172" t="str">
        <f ca="1">'Orçamento Sintético'!C3</f>
        <v>Razão Social:</v>
      </c>
      <c r="D3" s="162" t="str">
        <f ca="1">'Orçamento Sintético'!E1</f>
        <v>Data:</v>
      </c>
    </row>
    <row r="4" spans="1:4">
      <c r="A4" s="242" t="str">
        <f ca="1">'Orçamento Sintético'!A4:B4</f>
        <v>C</v>
      </c>
      <c r="B4" s="243"/>
      <c r="C4" s="163" t="str">
        <f ca="1">'Orçamento Sintético'!C4</f>
        <v>D</v>
      </c>
      <c r="D4" s="167">
        <f ca="1">'Orçamento Sintético'!E2</f>
        <v>1</v>
      </c>
    </row>
    <row r="5" spans="1:4">
      <c r="A5" s="161" t="str">
        <f ca="1">'Orçamento Sintético'!A5</f>
        <v>P. Garantia:</v>
      </c>
      <c r="B5" s="169"/>
      <c r="C5" s="172" t="str">
        <f ca="1">'Orçamento Sintético'!C5</f>
        <v>CNPJ:</v>
      </c>
      <c r="D5" s="162" t="str">
        <f ca="1">'Orçamento Sintético'!E3</f>
        <v>Telefone:</v>
      </c>
    </row>
    <row r="6" spans="1:4">
      <c r="A6" s="242" t="str">
        <f ca="1">'Orçamento Sintético'!A6:B6</f>
        <v>F</v>
      </c>
      <c r="B6" s="243"/>
      <c r="C6" s="163" t="str">
        <f ca="1">'Orçamento Sintético'!C6</f>
        <v>G</v>
      </c>
      <c r="D6" s="167" t="str">
        <f ca="1">'Orçamento Sintético'!E4</f>
        <v>E</v>
      </c>
    </row>
    <row r="7" spans="1:4" ht="15">
      <c r="A7" s="250" t="s">
        <v>107</v>
      </c>
      <c r="B7" s="250"/>
      <c r="C7" s="250"/>
      <c r="D7" s="250"/>
    </row>
    <row r="8" spans="1:4">
      <c r="A8" s="54" t="s">
        <v>379</v>
      </c>
      <c r="B8" s="248" t="s">
        <v>82</v>
      </c>
      <c r="C8" s="248"/>
      <c r="D8" s="54" t="s">
        <v>83</v>
      </c>
    </row>
    <row r="9" spans="1:4" ht="12.75" customHeight="1">
      <c r="A9" s="251" t="s">
        <v>108</v>
      </c>
      <c r="B9" s="251"/>
      <c r="C9" s="251"/>
      <c r="D9" s="251"/>
    </row>
    <row r="10" spans="1:4">
      <c r="A10" s="33" t="s">
        <v>86</v>
      </c>
      <c r="B10" s="34" t="s">
        <v>109</v>
      </c>
      <c r="C10" s="35"/>
      <c r="D10" s="36">
        <v>0.2</v>
      </c>
    </row>
    <row r="11" spans="1:4">
      <c r="A11" s="33" t="s">
        <v>110</v>
      </c>
      <c r="B11" s="34" t="s">
        <v>111</v>
      </c>
      <c r="C11" s="35"/>
      <c r="D11" s="36">
        <v>1.4999999999999999E-2</v>
      </c>
    </row>
    <row r="12" spans="1:4">
      <c r="A12" s="33" t="s">
        <v>112</v>
      </c>
      <c r="B12" s="34" t="s">
        <v>113</v>
      </c>
      <c r="C12" s="35"/>
      <c r="D12" s="36">
        <v>0.01</v>
      </c>
    </row>
    <row r="13" spans="1:4">
      <c r="A13" s="33" t="s">
        <v>114</v>
      </c>
      <c r="B13" s="34" t="s">
        <v>115</v>
      </c>
      <c r="C13" s="35"/>
      <c r="D13" s="36">
        <v>2E-3</v>
      </c>
    </row>
    <row r="14" spans="1:4">
      <c r="A14" s="33" t="s">
        <v>116</v>
      </c>
      <c r="B14" s="34" t="s">
        <v>117</v>
      </c>
      <c r="C14" s="35"/>
      <c r="D14" s="36">
        <v>6.0000000000000001E-3</v>
      </c>
    </row>
    <row r="15" spans="1:4">
      <c r="A15" s="33" t="s">
        <v>118</v>
      </c>
      <c r="B15" s="34" t="s">
        <v>119</v>
      </c>
      <c r="C15" s="35"/>
      <c r="D15" s="36">
        <v>2.5000000000000001E-2</v>
      </c>
    </row>
    <row r="16" spans="1:4">
      <c r="A16" s="33" t="s">
        <v>120</v>
      </c>
      <c r="B16" s="34" t="s">
        <v>121</v>
      </c>
      <c r="C16" s="35"/>
      <c r="D16" s="36">
        <v>0.03</v>
      </c>
    </row>
    <row r="17" spans="1:4">
      <c r="A17" s="33" t="s">
        <v>122</v>
      </c>
      <c r="B17" s="34" t="s">
        <v>123</v>
      </c>
      <c r="C17" s="35"/>
      <c r="D17" s="36">
        <v>0.08</v>
      </c>
    </row>
    <row r="18" spans="1:4">
      <c r="A18" s="33" t="s">
        <v>124</v>
      </c>
      <c r="B18" s="34" t="s">
        <v>125</v>
      </c>
      <c r="C18" s="35"/>
      <c r="D18" s="36">
        <v>0.01</v>
      </c>
    </row>
    <row r="19" spans="1:4">
      <c r="A19" s="37" t="s">
        <v>126</v>
      </c>
      <c r="B19" s="38" t="s">
        <v>127</v>
      </c>
      <c r="C19" s="39"/>
      <c r="D19" s="40">
        <f>SUM(D10:D18)</f>
        <v>0.37800000000000006</v>
      </c>
    </row>
    <row r="20" spans="1:4" ht="12.75" customHeight="1">
      <c r="A20" s="251" t="s">
        <v>128</v>
      </c>
      <c r="B20" s="251"/>
      <c r="C20" s="251"/>
      <c r="D20" s="251"/>
    </row>
    <row r="21" spans="1:4">
      <c r="A21" s="33" t="s">
        <v>100</v>
      </c>
      <c r="B21" s="34" t="s">
        <v>129</v>
      </c>
      <c r="C21" s="35"/>
      <c r="D21" s="36">
        <v>0.17749999999999999</v>
      </c>
    </row>
    <row r="22" spans="1:4">
      <c r="A22" s="33" t="s">
        <v>130</v>
      </c>
      <c r="B22" s="34" t="s">
        <v>131</v>
      </c>
      <c r="C22" s="35"/>
      <c r="D22" s="36">
        <v>3.4099999999999998E-2</v>
      </c>
    </row>
    <row r="23" spans="1:4">
      <c r="A23" s="33" t="s">
        <v>132</v>
      </c>
      <c r="B23" s="34" t="s">
        <v>133</v>
      </c>
      <c r="C23" s="35"/>
      <c r="D23" s="36">
        <v>8.3999999999999995E-3</v>
      </c>
    </row>
    <row r="24" spans="1:4">
      <c r="A24" s="33" t="s">
        <v>134</v>
      </c>
      <c r="B24" s="34" t="s">
        <v>135</v>
      </c>
      <c r="C24" s="35"/>
      <c r="D24" s="36">
        <v>0.107</v>
      </c>
    </row>
    <row r="25" spans="1:4">
      <c r="A25" s="33" t="s">
        <v>136</v>
      </c>
      <c r="B25" s="34" t="s">
        <v>137</v>
      </c>
      <c r="C25" s="35"/>
      <c r="D25" s="36">
        <v>6.9999999999999999E-4</v>
      </c>
    </row>
    <row r="26" spans="1:4">
      <c r="A26" s="33" t="s">
        <v>138</v>
      </c>
      <c r="B26" s="34" t="s">
        <v>139</v>
      </c>
      <c r="C26" s="35"/>
      <c r="D26" s="36">
        <v>7.1000000000000004E-3</v>
      </c>
    </row>
    <row r="27" spans="1:4">
      <c r="A27" s="33" t="s">
        <v>140</v>
      </c>
      <c r="B27" s="34" t="s">
        <v>141</v>
      </c>
      <c r="C27" s="35"/>
      <c r="D27" s="36">
        <v>1.3299999999999999E-2</v>
      </c>
    </row>
    <row r="28" spans="1:4">
      <c r="A28" s="33" t="s">
        <v>142</v>
      </c>
      <c r="B28" s="34" t="s">
        <v>143</v>
      </c>
      <c r="C28" s="35"/>
      <c r="D28" s="36">
        <v>1E-3</v>
      </c>
    </row>
    <row r="29" spans="1:4">
      <c r="A29" s="33" t="s">
        <v>144</v>
      </c>
      <c r="B29" s="34" t="s">
        <v>145</v>
      </c>
      <c r="C29" s="35"/>
      <c r="D29" s="36">
        <v>8.0199999999999994E-2</v>
      </c>
    </row>
    <row r="30" spans="1:4">
      <c r="A30" s="33" t="s">
        <v>146</v>
      </c>
      <c r="B30" s="34" t="s">
        <v>147</v>
      </c>
      <c r="C30" s="35"/>
      <c r="D30" s="36">
        <v>2.9999999999999997E-4</v>
      </c>
    </row>
    <row r="31" spans="1:4">
      <c r="A31" s="37" t="s">
        <v>148</v>
      </c>
      <c r="B31" s="38" t="s">
        <v>149</v>
      </c>
      <c r="C31" s="39"/>
      <c r="D31" s="40">
        <f>SUM(D21:D30)</f>
        <v>0.42959999999999993</v>
      </c>
    </row>
    <row r="32" spans="1:4" ht="12.75" customHeight="1">
      <c r="A32" s="251" t="s">
        <v>150</v>
      </c>
      <c r="B32" s="251"/>
      <c r="C32" s="251"/>
      <c r="D32" s="251"/>
    </row>
    <row r="33" spans="1:4">
      <c r="A33" s="33" t="s">
        <v>151</v>
      </c>
      <c r="B33" s="34" t="s">
        <v>152</v>
      </c>
      <c r="C33" s="35"/>
      <c r="D33" s="36">
        <v>4.1500000000000002E-2</v>
      </c>
    </row>
    <row r="34" spans="1:4">
      <c r="A34" s="33" t="s">
        <v>153</v>
      </c>
      <c r="B34" s="34" t="s">
        <v>154</v>
      </c>
      <c r="C34" s="35"/>
      <c r="D34" s="36">
        <v>1E-3</v>
      </c>
    </row>
    <row r="35" spans="1:4">
      <c r="A35" s="33" t="s">
        <v>155</v>
      </c>
      <c r="B35" s="34" t="s">
        <v>156</v>
      </c>
      <c r="C35" s="35"/>
      <c r="D35" s="36">
        <v>4.9399999999999999E-2</v>
      </c>
    </row>
    <row r="36" spans="1:4">
      <c r="A36" s="33" t="s">
        <v>157</v>
      </c>
      <c r="B36" s="34" t="s">
        <v>158</v>
      </c>
      <c r="C36" s="35"/>
      <c r="D36" s="36">
        <v>3.2300000000000002E-2</v>
      </c>
    </row>
    <row r="37" spans="1:4">
      <c r="A37" s="33" t="s">
        <v>159</v>
      </c>
      <c r="B37" s="34" t="s">
        <v>160</v>
      </c>
      <c r="C37" s="35"/>
      <c r="D37" s="36">
        <v>3.5000000000000001E-3</v>
      </c>
    </row>
    <row r="38" spans="1:4">
      <c r="A38" s="37" t="s">
        <v>161</v>
      </c>
      <c r="B38" s="38" t="s">
        <v>149</v>
      </c>
      <c r="C38" s="39"/>
      <c r="D38" s="40">
        <f>SUM(D33:D37)</f>
        <v>0.12770000000000001</v>
      </c>
    </row>
    <row r="39" spans="1:4" ht="12.75" customHeight="1">
      <c r="A39" s="251" t="s">
        <v>162</v>
      </c>
      <c r="B39" s="251"/>
      <c r="C39" s="251"/>
      <c r="D39" s="251"/>
    </row>
    <row r="40" spans="1:4">
      <c r="A40" s="33" t="s">
        <v>163</v>
      </c>
      <c r="B40" s="34" t="s">
        <v>164</v>
      </c>
      <c r="C40" s="35"/>
      <c r="D40" s="36">
        <f>ROUND(D19*D31,4)</f>
        <v>0.16239999999999999</v>
      </c>
    </row>
    <row r="41" spans="1:4">
      <c r="A41" s="33" t="s">
        <v>165</v>
      </c>
      <c r="B41" s="34" t="s">
        <v>166</v>
      </c>
      <c r="C41" s="35"/>
      <c r="D41" s="36">
        <f>ROUND(D17*D33+D19*D34,4)</f>
        <v>3.7000000000000002E-3</v>
      </c>
    </row>
    <row r="42" spans="1:4">
      <c r="A42" s="37" t="s">
        <v>167</v>
      </c>
      <c r="B42" s="38" t="s">
        <v>168</v>
      </c>
      <c r="C42" s="39"/>
      <c r="D42" s="40">
        <f>SUM(D40:D41)</f>
        <v>0.1661</v>
      </c>
    </row>
    <row r="43" spans="1:4">
      <c r="A43" s="33"/>
      <c r="B43" s="34"/>
      <c r="C43" s="35"/>
      <c r="D43" s="36"/>
    </row>
    <row r="44" spans="1:4" ht="12.75" customHeight="1">
      <c r="A44" s="249" t="s">
        <v>169</v>
      </c>
      <c r="B44" s="249"/>
      <c r="C44" s="249"/>
      <c r="D44" s="32">
        <f>D19+D31+D38+D42</f>
        <v>1.1013999999999999</v>
      </c>
    </row>
  </sheetData>
  <mergeCells count="10">
    <mergeCell ref="A2:B2"/>
    <mergeCell ref="A6:B6"/>
    <mergeCell ref="A44:C44"/>
    <mergeCell ref="A4:B4"/>
    <mergeCell ref="A7:D7"/>
    <mergeCell ref="B8:C8"/>
    <mergeCell ref="A9:D9"/>
    <mergeCell ref="A20:D20"/>
    <mergeCell ref="A32:D32"/>
    <mergeCell ref="A39:D39"/>
  </mergeCells>
  <phoneticPr fontId="4" type="noConversion"/>
  <printOptions horizontalCentered="1"/>
  <pageMargins left="0.59055118110236227" right="0.59055118110236227" top="0.59055118110236227" bottom="0.59055118110236227" header="0.19685039370078741" footer="0.19685039370078741"/>
  <pageSetup paperSize="9" scale="87" firstPageNumber="0" fitToHeight="0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13"/>
  <sheetViews>
    <sheetView showGridLines="0" view="pageBreakPreview" zoomScaleNormal="100" zoomScaleSheetLayoutView="100" zoomScalePageLayoutView="110" workbookViewId="0"/>
  </sheetViews>
  <sheetFormatPr defaultColWidth="11.5703125" defaultRowHeight="12.75"/>
  <cols>
    <col min="1" max="1" width="13.7109375" customWidth="1"/>
    <col min="2" max="2" width="60.7109375" customWidth="1"/>
    <col min="3" max="3" width="18.7109375" customWidth="1"/>
    <col min="4" max="7" width="12.7109375" customWidth="1"/>
  </cols>
  <sheetData>
    <row r="1" spans="1:7" ht="22.5">
      <c r="A1" s="71" t="str">
        <f ca="1">'Orçamento Sintético'!A1</f>
        <v>P. Execução:</v>
      </c>
      <c r="B1" s="176" t="str">
        <f ca="1">'Orçamento Sintético'!D1</f>
        <v>Objeto: Recuperação das coberturas e Fachadas no edifício das Promotorias de Justiça da Infância e Juventude</v>
      </c>
      <c r="C1" s="72" t="str">
        <f ca="1">'Orçamento Sintético'!C1</f>
        <v>Licitação:</v>
      </c>
      <c r="D1" s="260"/>
      <c r="E1" s="261"/>
      <c r="F1" s="261"/>
      <c r="G1" s="262"/>
    </row>
    <row r="2" spans="1:7">
      <c r="A2" s="75" t="str">
        <f ca="1">'Orçamento Sintético'!A2</f>
        <v>A</v>
      </c>
      <c r="B2" s="168" t="str">
        <f ca="1">'Orçamento Sintético'!D2</f>
        <v>Local: SEPN 711/911, - Asa Norte Bloco B - Brasília – DF</v>
      </c>
      <c r="C2" s="73" t="str">
        <f ca="1">'Orçamento Sintético'!C2</f>
        <v>B</v>
      </c>
      <c r="D2" s="263"/>
      <c r="E2" s="264"/>
      <c r="F2" s="264"/>
      <c r="G2" s="265"/>
    </row>
    <row r="3" spans="1:7">
      <c r="A3" s="74" t="str">
        <f ca="1">'Orçamento Sintético'!A3</f>
        <v>P. Validade:</v>
      </c>
      <c r="B3" s="74" t="str">
        <f ca="1">'Orçamento Sintético'!C3</f>
        <v>Razão Social:</v>
      </c>
      <c r="C3" s="71" t="str">
        <f ca="1">'Orçamento Sintético'!E1</f>
        <v>Data:</v>
      </c>
      <c r="D3" s="263"/>
      <c r="E3" s="264"/>
      <c r="F3" s="264"/>
      <c r="G3" s="265"/>
    </row>
    <row r="4" spans="1:7">
      <c r="A4" s="75" t="str">
        <f ca="1">'Orçamento Sintético'!A4</f>
        <v>C</v>
      </c>
      <c r="B4" s="77" t="str">
        <f ca="1">'Orçamento Sintético'!C4</f>
        <v>D</v>
      </c>
      <c r="C4" s="77">
        <f ca="1">'Orçamento Sintético'!E2</f>
        <v>1</v>
      </c>
      <c r="D4" s="263"/>
      <c r="E4" s="264"/>
      <c r="F4" s="264"/>
      <c r="G4" s="265"/>
    </row>
    <row r="5" spans="1:7">
      <c r="A5" s="71" t="str">
        <f ca="1">'Orçamento Sintético'!A5</f>
        <v>P. Garantia:</v>
      </c>
      <c r="B5" s="74" t="str">
        <f ca="1">'Orçamento Sintético'!C5</f>
        <v>CNPJ:</v>
      </c>
      <c r="C5" s="72" t="str">
        <f ca="1">'Orçamento Sintético'!E3</f>
        <v>Telefone:</v>
      </c>
      <c r="D5" s="263"/>
      <c r="E5" s="264"/>
      <c r="F5" s="264"/>
      <c r="G5" s="265"/>
    </row>
    <row r="6" spans="1:7">
      <c r="A6" s="75" t="str">
        <f ca="1">'Orçamento Sintético'!A6</f>
        <v>F</v>
      </c>
      <c r="B6" s="77" t="str">
        <f ca="1">'Orçamento Sintético'!C6</f>
        <v>G</v>
      </c>
      <c r="C6" s="76" t="str">
        <f ca="1">'Orçamento Sintético'!E4</f>
        <v>E</v>
      </c>
      <c r="D6" s="266"/>
      <c r="E6" s="267"/>
      <c r="F6" s="267"/>
      <c r="G6" s="268"/>
    </row>
    <row r="7" spans="1:7" ht="15">
      <c r="A7" s="254" t="s">
        <v>170</v>
      </c>
      <c r="B7" s="254"/>
      <c r="C7" s="254"/>
      <c r="D7" s="254"/>
      <c r="E7" s="254"/>
      <c r="F7" s="254"/>
      <c r="G7" s="41"/>
    </row>
    <row r="8" spans="1:7" s="52" customFormat="1">
      <c r="A8" s="190" t="s">
        <v>379</v>
      </c>
      <c r="B8" s="190" t="s">
        <v>380</v>
      </c>
      <c r="C8" s="191" t="s">
        <v>171</v>
      </c>
      <c r="D8" s="191" t="s">
        <v>172</v>
      </c>
      <c r="E8" s="191" t="s">
        <v>173</v>
      </c>
      <c r="F8" s="191" t="s">
        <v>174</v>
      </c>
      <c r="G8" s="191" t="s">
        <v>175</v>
      </c>
    </row>
    <row r="9" spans="1:7">
      <c r="A9" s="255" t="s">
        <v>382</v>
      </c>
      <c r="B9" s="256" t="str">
        <f ca="1">VLOOKUP($A9,'Orçamento Sintético'!$A:$H,4,0)</f>
        <v>SERVIÇOS TÉCNICO-PROFISSIONAIS</v>
      </c>
      <c r="C9" s="42">
        <f ca="1">ROUND(C10/$G$512,4)</f>
        <v>9.1000000000000004E-3</v>
      </c>
      <c r="D9" s="43">
        <f>ROUND(D10/$C10,4)</f>
        <v>0.43940000000000001</v>
      </c>
      <c r="E9" s="43">
        <f>ROUND(E10/$C10,4)</f>
        <v>0</v>
      </c>
      <c r="F9" s="43">
        <f>ROUND(F10/$C10,4)</f>
        <v>0.56059999999999999</v>
      </c>
      <c r="G9" s="43">
        <f>ROUND(G10/$C10,4)</f>
        <v>0</v>
      </c>
    </row>
    <row r="10" spans="1:7">
      <c r="A10" s="255"/>
      <c r="B10" s="256"/>
      <c r="C10" s="44">
        <f ca="1">VLOOKUP($A9,'Orçamento Sintético'!$A:$H,8,0)</f>
        <v>12363.539999999999</v>
      </c>
      <c r="D10" s="45">
        <f>D12+D18</f>
        <v>5432.3399999999992</v>
      </c>
      <c r="E10" s="45">
        <f>E12+E18</f>
        <v>0</v>
      </c>
      <c r="F10" s="45">
        <f>F12+F18</f>
        <v>6931.2</v>
      </c>
      <c r="G10" s="45">
        <f>G12+G18</f>
        <v>0</v>
      </c>
    </row>
    <row r="11" spans="1:7">
      <c r="A11" s="252" t="s">
        <v>407</v>
      </c>
      <c r="B11" s="252" t="str">
        <f ca="1">VLOOKUP($A11,'Orçamento Sintético'!$A:$H,4,0)</f>
        <v>PERÍCIAS E VISTORIAS</v>
      </c>
      <c r="C11" s="178">
        <f ca="1">ROUND(C12/$G$512,4)</f>
        <v>8.9999999999999993E-3</v>
      </c>
      <c r="D11" s="178">
        <f>ROUND(D12/$C12,4)</f>
        <v>0.42859999999999998</v>
      </c>
      <c r="E11" s="178">
        <f>ROUND(E12/$C12,4)</f>
        <v>0</v>
      </c>
      <c r="F11" s="178">
        <f>ROUND(F12/$C12,4)</f>
        <v>0.57140000000000002</v>
      </c>
      <c r="G11" s="178">
        <f>ROUND(G12/$C12,4)</f>
        <v>0</v>
      </c>
    </row>
    <row r="12" spans="1:7">
      <c r="A12" s="253"/>
      <c r="B12" s="253"/>
      <c r="C12" s="179">
        <f ca="1">VLOOKUP($A11,'Orçamento Sintético'!$A:$H,8,0)</f>
        <v>12129.599999999999</v>
      </c>
      <c r="D12" s="179">
        <f>D14+D16</f>
        <v>5198.3999999999996</v>
      </c>
      <c r="E12" s="179">
        <f>E14+E16</f>
        <v>0</v>
      </c>
      <c r="F12" s="179">
        <f>F14+F16</f>
        <v>6931.2</v>
      </c>
      <c r="G12" s="179">
        <f>G14+G16</f>
        <v>0</v>
      </c>
    </row>
    <row r="13" spans="1:7">
      <c r="A13" s="257" t="s">
        <v>409</v>
      </c>
      <c r="B13" s="258" t="str">
        <f ca="1">VLOOKUP($A13,'Orçamento Sintético'!$A:$H,4,0)</f>
        <v>Teste de arrancamento de argamassa (com 12 amostras) - determinação de resistência de aderência à tração</v>
      </c>
      <c r="C13" s="188">
        <f ca="1">ROUND(C14/$G$512,4)</f>
        <v>7.7000000000000002E-3</v>
      </c>
      <c r="D13" s="188">
        <v>0.5</v>
      </c>
      <c r="E13" s="188">
        <v>0</v>
      </c>
      <c r="F13" s="188">
        <v>0.5</v>
      </c>
      <c r="G13" s="188">
        <v>0</v>
      </c>
    </row>
    <row r="14" spans="1:7">
      <c r="A14" s="257"/>
      <c r="B14" s="259" t="e">
        <f ca="1">VLOOKUP($A14,'Orçamento Sintético'!$A:$H,4,0)</f>
        <v>#N/A</v>
      </c>
      <c r="C14" s="189">
        <f ca="1">VLOOKUP($A13,'Orçamento Sintético'!$A:$H,8,0)</f>
        <v>10396.799999999999</v>
      </c>
      <c r="D14" s="189">
        <f>ROUND($C14*D13,2)</f>
        <v>5198.3999999999996</v>
      </c>
      <c r="E14" s="189">
        <f>ROUND($C14*E13,2)</f>
        <v>0</v>
      </c>
      <c r="F14" s="189">
        <f>ROUND($C14*F13,2)</f>
        <v>5198.3999999999996</v>
      </c>
      <c r="G14" s="189">
        <f>ROUND($C14*G13,2)</f>
        <v>0</v>
      </c>
    </row>
    <row r="15" spans="1:7">
      <c r="A15" s="257" t="s">
        <v>414</v>
      </c>
      <c r="B15" s="258" t="str">
        <f ca="1">VLOOKUP($A15,'Orçamento Sintético'!$A:$H,4,0)</f>
        <v>Teste de arrancamento de revestimento cerâmico 6 séries de 12 pontos</v>
      </c>
      <c r="C15" s="188">
        <f ca="1">ROUND(C16/$G$512,4)</f>
        <v>1.2999999999999999E-3</v>
      </c>
      <c r="D15" s="188"/>
      <c r="E15" s="188">
        <v>0</v>
      </c>
      <c r="F15" s="188">
        <v>1</v>
      </c>
      <c r="G15" s="188">
        <v>0</v>
      </c>
    </row>
    <row r="16" spans="1:7">
      <c r="A16" s="257"/>
      <c r="B16" s="259"/>
      <c r="C16" s="189">
        <f ca="1">VLOOKUP($A15,'Orçamento Sintético'!$A:$H,8,0)</f>
        <v>1732.8</v>
      </c>
      <c r="D16" s="189">
        <f>ROUND($C16*D15,2)</f>
        <v>0</v>
      </c>
      <c r="E16" s="189">
        <f>ROUND($C16*E15,2)</f>
        <v>0</v>
      </c>
      <c r="F16" s="189">
        <f>ROUND($C16*F15,2)</f>
        <v>1732.8</v>
      </c>
      <c r="G16" s="189">
        <f>ROUND($C16*G15,2)</f>
        <v>0</v>
      </c>
    </row>
    <row r="17" spans="1:7">
      <c r="A17" s="252" t="s">
        <v>417</v>
      </c>
      <c r="B17" s="252" t="str">
        <f ca="1">VLOOKUP($A17,'Orçamento Sintético'!$A:$H,4,0)</f>
        <v>TAXAS E EMOLUMENTOS</v>
      </c>
      <c r="C17" s="178">
        <f ca="1">ROUND(C18/$G$512,4)</f>
        <v>2.0000000000000001E-4</v>
      </c>
      <c r="D17" s="178">
        <f>ROUND(D18/$C18,4)</f>
        <v>1</v>
      </c>
      <c r="E17" s="178">
        <f>ROUND(E18/$C18,4)</f>
        <v>0</v>
      </c>
      <c r="F17" s="178">
        <f>ROUND(F18/$C18,4)</f>
        <v>0</v>
      </c>
      <c r="G17" s="178">
        <f>ROUND(G18/$C18,4)</f>
        <v>0</v>
      </c>
    </row>
    <row r="18" spans="1:7">
      <c r="A18" s="253"/>
      <c r="B18" s="253"/>
      <c r="C18" s="179">
        <f ca="1">VLOOKUP($A17,'Orçamento Sintético'!$A:$H,8,0)</f>
        <v>233.94</v>
      </c>
      <c r="D18" s="179">
        <f>D20</f>
        <v>233.94</v>
      </c>
      <c r="E18" s="179">
        <f>E20</f>
        <v>0</v>
      </c>
      <c r="F18" s="179">
        <f>F20</f>
        <v>0</v>
      </c>
      <c r="G18" s="179">
        <f>G20</f>
        <v>0</v>
      </c>
    </row>
    <row r="19" spans="1:7">
      <c r="A19" s="257" t="s">
        <v>419</v>
      </c>
      <c r="B19" s="258" t="str">
        <f ca="1">VLOOKUP($A19,'Orçamento Sintético'!$A:$H,4,0)</f>
        <v>Anotação de Responsabilidade Técnica (Faixa 3 - Tabela A - CONFEA)</v>
      </c>
      <c r="C19" s="188">
        <f ca="1">ROUND(C20/$G$512,4)</f>
        <v>2.0000000000000001E-4</v>
      </c>
      <c r="D19" s="188">
        <v>1</v>
      </c>
      <c r="E19" s="188">
        <v>0</v>
      </c>
      <c r="F19" s="188">
        <v>0</v>
      </c>
      <c r="G19" s="188">
        <v>0</v>
      </c>
    </row>
    <row r="20" spans="1:7">
      <c r="A20" s="257"/>
      <c r="B20" s="259"/>
      <c r="C20" s="189">
        <f ca="1">VLOOKUP($A19,'Orçamento Sintético'!$A:$H,8,0)</f>
        <v>233.94</v>
      </c>
      <c r="D20" s="189">
        <f>ROUND($C20*D19,2)</f>
        <v>233.94</v>
      </c>
      <c r="E20" s="189">
        <f>ROUND($C20*E19,2)</f>
        <v>0</v>
      </c>
      <c r="F20" s="189">
        <f>ROUND($C20*F19,2)</f>
        <v>0</v>
      </c>
      <c r="G20" s="189">
        <f>ROUND($C20*G19,2)</f>
        <v>0</v>
      </c>
    </row>
    <row r="21" spans="1:7">
      <c r="A21" s="255" t="s">
        <v>384</v>
      </c>
      <c r="B21" s="256" t="str">
        <f ca="1">VLOOKUP($A21,'Orçamento Sintético'!$A:$H,4,0)</f>
        <v>SERVIÇOS PRELIMINARES</v>
      </c>
      <c r="C21" s="42">
        <f ca="1">ROUND(C22/$G$512,4)</f>
        <v>0.10730000000000001</v>
      </c>
      <c r="D21" s="43">
        <f>ROUND(D22/$C22,4)</f>
        <v>0.62680000000000002</v>
      </c>
      <c r="E21" s="43">
        <f>ROUND(E22/$C22,4)</f>
        <v>0.17169999999999999</v>
      </c>
      <c r="F21" s="43">
        <f>ROUND(F22/$C22,4)</f>
        <v>0.13739999999999999</v>
      </c>
      <c r="G21" s="43">
        <f>ROUND(G22/$C22,4)</f>
        <v>6.4199999999999993E-2</v>
      </c>
    </row>
    <row r="22" spans="1:7">
      <c r="A22" s="255"/>
      <c r="B22" s="256"/>
      <c r="C22" s="44">
        <f ca="1">VLOOKUP($A21,'Orçamento Sintético'!$A:$H,8,0)</f>
        <v>145260.43</v>
      </c>
      <c r="D22" s="45">
        <f>D24+D62</f>
        <v>91049.35</v>
      </c>
      <c r="E22" s="45">
        <f>E24+E62</f>
        <v>24936.080000000002</v>
      </c>
      <c r="F22" s="45">
        <f>F24+F62</f>
        <v>19953.73</v>
      </c>
      <c r="G22" s="45">
        <f>G24+G62</f>
        <v>9321.2900000000009</v>
      </c>
    </row>
    <row r="23" spans="1:7">
      <c r="A23" s="252" t="s">
        <v>422</v>
      </c>
      <c r="B23" s="252" t="str">
        <f ca="1">VLOOKUP($A23,'Orçamento Sintético'!$A:$H,4,0)</f>
        <v>CANTEIRO DE OBRA: IMPLANTAÇÃO, OPERAÇÃO E MANUTENÇÃO</v>
      </c>
      <c r="C23" s="178">
        <f ca="1">ROUND(C24/$G$512,4)</f>
        <v>5.0700000000000002E-2</v>
      </c>
      <c r="D23" s="178">
        <f>ROUND(D24/$C24,4)</f>
        <v>0.5333</v>
      </c>
      <c r="E23" s="178">
        <f>ROUND(E24/$C24,4)</f>
        <v>0.1366</v>
      </c>
      <c r="F23" s="178">
        <f>ROUND(F24/$C24,4)</f>
        <v>0.215</v>
      </c>
      <c r="G23" s="178">
        <f>ROUND(G24/$C24,4)</f>
        <v>0.11509999999999999</v>
      </c>
    </row>
    <row r="24" spans="1:7">
      <c r="A24" s="253"/>
      <c r="B24" s="253"/>
      <c r="C24" s="179">
        <f ca="1">VLOOKUP($A23,'Orçamento Sintético'!$A:$H,8,0)</f>
        <v>68678.13</v>
      </c>
      <c r="D24" s="179">
        <f>D26+D34</f>
        <v>36626.5</v>
      </c>
      <c r="E24" s="179">
        <f>E26+E34</f>
        <v>9384.02</v>
      </c>
      <c r="F24" s="179">
        <f>F26+F34</f>
        <v>14762.89</v>
      </c>
      <c r="G24" s="179">
        <f>G26+G34</f>
        <v>7904.72</v>
      </c>
    </row>
    <row r="25" spans="1:7">
      <c r="A25" s="252" t="s">
        <v>424</v>
      </c>
      <c r="B25" s="252" t="str">
        <f ca="1">VLOOKUP($A25,'Orçamento Sintético'!$A:$H,4,0)</f>
        <v>Construções provisórias</v>
      </c>
      <c r="C25" s="177">
        <f ca="1">ROUND(C26/$G$512,4)</f>
        <v>2.7000000000000001E-3</v>
      </c>
      <c r="D25" s="177">
        <f>ROUND(D26/$C26,4)</f>
        <v>0.29480000000000001</v>
      </c>
      <c r="E25" s="177">
        <f>ROUND(E28/$C28,4)</f>
        <v>0.20519999999999999</v>
      </c>
      <c r="F25" s="177">
        <f>ROUND(F28/$C28,4)</f>
        <v>0.20519999999999999</v>
      </c>
      <c r="G25" s="177">
        <f>ROUND(G28/$C28,4)</f>
        <v>0.29480000000000001</v>
      </c>
    </row>
    <row r="26" spans="1:7">
      <c r="A26" s="253"/>
      <c r="B26" s="253"/>
      <c r="C26" s="179">
        <f ca="1">VLOOKUP($A25,'Orçamento Sintético'!$A:$H,8,0)</f>
        <v>3617.71</v>
      </c>
      <c r="D26" s="179">
        <f>D28</f>
        <v>1066.67</v>
      </c>
      <c r="E26" s="179">
        <f>E28</f>
        <v>742.18</v>
      </c>
      <c r="F26" s="179">
        <f>F28</f>
        <v>742.18</v>
      </c>
      <c r="G26" s="179">
        <f>G28</f>
        <v>1066.67</v>
      </c>
    </row>
    <row r="27" spans="1:7">
      <c r="A27" s="252" t="s">
        <v>426</v>
      </c>
      <c r="B27" s="252" t="str">
        <f ca="1">VLOOKUP($A27,'Orçamento Sintético'!$A:$H,4,0)</f>
        <v>Depósitos</v>
      </c>
      <c r="C27" s="177">
        <f ca="1">ROUND(C28/$G$512,4)</f>
        <v>2.7000000000000001E-3</v>
      </c>
      <c r="D27" s="181">
        <f>ROUND(D28/$C28,4)</f>
        <v>0.29480000000000001</v>
      </c>
      <c r="E27" s="181">
        <f>ROUND(E28/$C28,4)</f>
        <v>0.20519999999999999</v>
      </c>
      <c r="F27" s="181">
        <f>ROUND(F28/$C28,4)</f>
        <v>0.20519999999999999</v>
      </c>
      <c r="G27" s="181">
        <f>ROUND(G28/$C28,4)</f>
        <v>0.29480000000000001</v>
      </c>
    </row>
    <row r="28" spans="1:7">
      <c r="A28" s="253"/>
      <c r="B28" s="253"/>
      <c r="C28" s="180">
        <f ca="1">VLOOKUP($A27,'Orçamento Sintético'!$A:$H,8,0)</f>
        <v>3617.71</v>
      </c>
      <c r="D28" s="182">
        <f>D30+D32</f>
        <v>1066.67</v>
      </c>
      <c r="E28" s="182">
        <f>E30+E32</f>
        <v>742.18</v>
      </c>
      <c r="F28" s="182">
        <f>F30+F32</f>
        <v>742.18</v>
      </c>
      <c r="G28" s="182">
        <f>G30+G32</f>
        <v>1066.67</v>
      </c>
    </row>
    <row r="29" spans="1:7">
      <c r="A29" s="257" t="s">
        <v>428</v>
      </c>
      <c r="B29" s="258" t="str">
        <f ca="1">VLOOKUP($A29,'Orçamento Sintético'!$A:$H,4,0)</f>
        <v>LOCACAO DE CONTAINER 2,30  X  6,00 M, ALT. 2,50 M, PARA ESCRITORIO, SEM DIVISORIAS INTERNAS E SEM SANITARIO</v>
      </c>
      <c r="C29" s="188">
        <f ca="1">ROUND(C30/$G$512,4)</f>
        <v>2.2000000000000001E-3</v>
      </c>
      <c r="D29" s="188">
        <v>0.25</v>
      </c>
      <c r="E29" s="188">
        <v>0.25</v>
      </c>
      <c r="F29" s="188">
        <v>0.25</v>
      </c>
      <c r="G29" s="188">
        <v>0.25</v>
      </c>
    </row>
    <row r="30" spans="1:7">
      <c r="A30" s="257"/>
      <c r="B30" s="259" t="e">
        <f ca="1">VLOOKUP($A30,'Orçamento Sintético'!$A:$H,4,0)</f>
        <v>#N/A</v>
      </c>
      <c r="C30" s="189">
        <f ca="1">VLOOKUP($A29,'Orçamento Sintético'!$A:$H,8,0)</f>
        <v>2968.72</v>
      </c>
      <c r="D30" s="189">
        <f>ROUND($C30*D29,2)</f>
        <v>742.18</v>
      </c>
      <c r="E30" s="189">
        <f>ROUND($C30*E29,2)</f>
        <v>742.18</v>
      </c>
      <c r="F30" s="189">
        <f>ROUND($C30*F29,2)</f>
        <v>742.18</v>
      </c>
      <c r="G30" s="189">
        <f>ROUND($C30*G29,2)</f>
        <v>742.18</v>
      </c>
    </row>
    <row r="31" spans="1:7">
      <c r="A31" s="257" t="s">
        <v>430</v>
      </c>
      <c r="B31" s="258" t="str">
        <f ca="1">VLOOKUP($A31,'Orçamento Sintético'!$A:$H,4,0)</f>
        <v>Transporte, carga e descarga de container</v>
      </c>
      <c r="C31" s="188">
        <f ca="1">ROUND(C32/$G$512,4)</f>
        <v>5.0000000000000001E-4</v>
      </c>
      <c r="D31" s="188">
        <v>0.5</v>
      </c>
      <c r="E31" s="188"/>
      <c r="F31" s="188"/>
      <c r="G31" s="188">
        <v>0.5</v>
      </c>
    </row>
    <row r="32" spans="1:7">
      <c r="A32" s="257"/>
      <c r="B32" s="259"/>
      <c r="C32" s="189">
        <f ca="1">VLOOKUP($A31,'Orçamento Sintético'!$A:$H,8,0)</f>
        <v>648.99</v>
      </c>
      <c r="D32" s="189">
        <f>TRUNC($C32*D31,2)</f>
        <v>324.49</v>
      </c>
      <c r="E32" s="189">
        <f>ROUND($C32*E31,2)</f>
        <v>0</v>
      </c>
      <c r="F32" s="189">
        <f>ROUND($C32*F31,2)</f>
        <v>0</v>
      </c>
      <c r="G32" s="189">
        <f>TRUNC($C32*G31,2)</f>
        <v>324.49</v>
      </c>
    </row>
    <row r="33" spans="1:7">
      <c r="A33" s="252" t="s">
        <v>434</v>
      </c>
      <c r="B33" s="252" t="str">
        <f ca="1">VLOOKUP($A33,'Orçamento Sintético'!$A:$H,4,0)</f>
        <v>Proteção e sinalização</v>
      </c>
      <c r="C33" s="177">
        <f ca="1">ROUND(C34/$G$512,4)</f>
        <v>4.8099999999999997E-2</v>
      </c>
      <c r="D33" s="177">
        <f>ROUND(D34/$C34,4)</f>
        <v>0.54659999999999997</v>
      </c>
      <c r="E33" s="177">
        <f>ROUND(E34/$C34,4)</f>
        <v>0.1328</v>
      </c>
      <c r="F33" s="177">
        <f>ROUND(F34/$C34,4)</f>
        <v>0.2155</v>
      </c>
      <c r="G33" s="177">
        <f>ROUND(G34/$C34,4)</f>
        <v>0.1051</v>
      </c>
    </row>
    <row r="34" spans="1:7">
      <c r="A34" s="253"/>
      <c r="B34" s="253"/>
      <c r="C34" s="179">
        <f ca="1">VLOOKUP($A33,'Orçamento Sintético'!$A:$H,8,0)</f>
        <v>65060.42</v>
      </c>
      <c r="D34" s="179">
        <f>D36+D48+D52</f>
        <v>35559.83</v>
      </c>
      <c r="E34" s="179">
        <f>E36+E48+E52</f>
        <v>8641.84</v>
      </c>
      <c r="F34" s="179">
        <f>F36+F48+F52</f>
        <v>14020.71</v>
      </c>
      <c r="G34" s="179">
        <f>G36+G48+G52</f>
        <v>6838.05</v>
      </c>
    </row>
    <row r="35" spans="1:7">
      <c r="A35" s="252" t="s">
        <v>436</v>
      </c>
      <c r="B35" s="252" t="str">
        <f ca="1">VLOOKUP($A35,'Orçamento Sintético'!$A:$H,4,0)</f>
        <v>Tapumes</v>
      </c>
      <c r="C35" s="177">
        <f ca="1">ROUND(C36/$G$512,4)</f>
        <v>1.6199999999999999E-2</v>
      </c>
      <c r="D35" s="181">
        <f>ROUND(D36/$C36,4)</f>
        <v>0.99309999999999998</v>
      </c>
      <c r="E35" s="181">
        <f>ROUND(E36/$C36,4)</f>
        <v>6.8999999999999999E-3</v>
      </c>
      <c r="F35" s="181">
        <f>ROUND(F36/$C36,4)</f>
        <v>0</v>
      </c>
      <c r="G35" s="181">
        <f>ROUND(G36/$C36,4)</f>
        <v>0</v>
      </c>
    </row>
    <row r="36" spans="1:7">
      <c r="A36" s="253"/>
      <c r="B36" s="253"/>
      <c r="C36" s="180">
        <f ca="1">VLOOKUP($A35,'Orçamento Sintético'!$A:$H,8,0)</f>
        <v>21953.25</v>
      </c>
      <c r="D36" s="182">
        <f>D38+D40+D42+D44+D46</f>
        <v>21801.42</v>
      </c>
      <c r="E36" s="182">
        <f>E38+E40+E42+E44+E46</f>
        <v>151.83000000000001</v>
      </c>
      <c r="F36" s="182">
        <f>F38+F40+F42+F44+F46</f>
        <v>0</v>
      </c>
      <c r="G36" s="182">
        <f>G38+G40+G42+G44+G46</f>
        <v>0</v>
      </c>
    </row>
    <row r="37" spans="1:7">
      <c r="A37" s="257" t="s">
        <v>438</v>
      </c>
      <c r="B37" s="258" t="str">
        <f ca="1">VLOOKUP($A37,'Orçamento Sintético'!$A:$H,4,0)</f>
        <v>COBERTURA PARA PROTEÇÃO DE PEDESTRES SOBRE ESTRUTURA DE ANDAIME, INCLUSIVE MONTAGEM E DESMONTAGEM. AF_11/2017</v>
      </c>
      <c r="C37" s="188">
        <f ca="1">ROUND(C38/$G$512,4)</f>
        <v>2.2000000000000001E-3</v>
      </c>
      <c r="D37" s="188">
        <v>1</v>
      </c>
      <c r="E37" s="188"/>
      <c r="F37" s="188"/>
      <c r="G37" s="188">
        <v>0</v>
      </c>
    </row>
    <row r="38" spans="1:7">
      <c r="A38" s="257"/>
      <c r="B38" s="259"/>
      <c r="C38" s="189">
        <f ca="1">VLOOKUP($A37,'Orçamento Sintético'!$A:$H,8,0)</f>
        <v>3032.64</v>
      </c>
      <c r="D38" s="189">
        <f>ROUND($C38*D37,2)</f>
        <v>3032.64</v>
      </c>
      <c r="E38" s="189">
        <f>ROUND($C38*E37,2)</f>
        <v>0</v>
      </c>
      <c r="F38" s="189">
        <f>ROUND($C38*F37,2)</f>
        <v>0</v>
      </c>
      <c r="G38" s="189">
        <f>ROUND($C38*G37,2)</f>
        <v>0</v>
      </c>
    </row>
    <row r="39" spans="1:7">
      <c r="A39" s="257" t="s">
        <v>182</v>
      </c>
      <c r="B39" s="258" t="str">
        <f ca="1">VLOOKUP($A39,'Orçamento Sintético'!$A:$H,4,0)</f>
        <v>TAPUME COM COMPENSADO DE MADEIRA. AF_05/2018</v>
      </c>
      <c r="C39" s="188">
        <f ca="1">ROUND(C40/$G$512,4)</f>
        <v>1.2500000000000001E-2</v>
      </c>
      <c r="D39" s="188">
        <v>1</v>
      </c>
      <c r="E39" s="188"/>
      <c r="F39" s="188"/>
      <c r="G39" s="188">
        <v>0</v>
      </c>
    </row>
    <row r="40" spans="1:7">
      <c r="A40" s="257"/>
      <c r="B40" s="259"/>
      <c r="C40" s="189">
        <f ca="1">VLOOKUP($A39,'Orçamento Sintético'!$A:$H,8,0)</f>
        <v>16873.919999999998</v>
      </c>
      <c r="D40" s="189">
        <f>ROUND($C40*D39,2)</f>
        <v>16873.919999999998</v>
      </c>
      <c r="E40" s="189">
        <f>ROUND($C40*E39,2)</f>
        <v>0</v>
      </c>
      <c r="F40" s="189">
        <f>ROUND($C40*F39,2)</f>
        <v>0</v>
      </c>
      <c r="G40" s="189">
        <f>ROUND($C40*G39,2)</f>
        <v>0</v>
      </c>
    </row>
    <row r="41" spans="1:7">
      <c r="A41" s="257" t="s">
        <v>183</v>
      </c>
      <c r="B41" s="258" t="str">
        <f ca="1">VLOOKUP($A41,'Orçamento Sintético'!$A:$H,4,0)</f>
        <v>Cópia da FDE (13.80.013) - Proteção / isolamento de superfícies com lona plástica preta</v>
      </c>
      <c r="C41" s="188">
        <f ca="1">ROUND(C42/$G$512,4)</f>
        <v>1.2999999999999999E-3</v>
      </c>
      <c r="D41" s="188">
        <v>1</v>
      </c>
      <c r="E41" s="188"/>
      <c r="F41" s="188"/>
      <c r="G41" s="188">
        <v>0</v>
      </c>
    </row>
    <row r="42" spans="1:7">
      <c r="A42" s="257"/>
      <c r="B42" s="259"/>
      <c r="C42" s="189">
        <f ca="1">VLOOKUP($A41,'Orçamento Sintético'!$A:$H,8,0)</f>
        <v>1819.56</v>
      </c>
      <c r="D42" s="189">
        <f>ROUND($C42*D41,2)</f>
        <v>1819.56</v>
      </c>
      <c r="E42" s="189">
        <f>ROUND($C42*E41,2)</f>
        <v>0</v>
      </c>
      <c r="F42" s="189">
        <f>ROUND($C42*F41,2)</f>
        <v>0</v>
      </c>
      <c r="G42" s="189">
        <f>ROUND($C42*G41,2)</f>
        <v>0</v>
      </c>
    </row>
    <row r="43" spans="1:7">
      <c r="A43" s="257" t="s">
        <v>184</v>
      </c>
      <c r="B43" s="258" t="str">
        <f ca="1">VLOOKUP($A43,'Orçamento Sintético'!$A:$H,4,0)</f>
        <v>Copia da SBC (012223) - TAPUME/CERCAMENTO COM TELA PLÁSTICA, ALTURA 1,20M</v>
      </c>
      <c r="C43" s="188">
        <f ca="1">ROUND(C44/$G$512,4)</f>
        <v>1E-4</v>
      </c>
      <c r="D43" s="188">
        <v>1</v>
      </c>
      <c r="E43" s="188"/>
      <c r="F43" s="188"/>
      <c r="G43" s="188">
        <v>0</v>
      </c>
    </row>
    <row r="44" spans="1:7">
      <c r="A44" s="257"/>
      <c r="B44" s="259"/>
      <c r="C44" s="189">
        <f ca="1">VLOOKUP($A43,'Orçamento Sintético'!$A:$H,8,0)</f>
        <v>75.3</v>
      </c>
      <c r="D44" s="189">
        <f>ROUND($C44*D43,2)</f>
        <v>75.3</v>
      </c>
      <c r="E44" s="189">
        <f>ROUND($C44*E43,2)</f>
        <v>0</v>
      </c>
      <c r="F44" s="189">
        <f>ROUND($C44*F43,2)</f>
        <v>0</v>
      </c>
      <c r="G44" s="189">
        <f>ROUND($C44*G43,2)</f>
        <v>0</v>
      </c>
    </row>
    <row r="45" spans="1:7">
      <c r="A45" s="257" t="s">
        <v>185</v>
      </c>
      <c r="B45" s="258" t="str">
        <f ca="1">VLOOKUP($A45,'Orçamento Sintético'!$A:$H,4,0)</f>
        <v>Cópia da CPOS (02.03.030) - Proteção de superfícies com plástico bolha</v>
      </c>
      <c r="C45" s="188">
        <f ca="1">ROUND(C46/$G$512,4)</f>
        <v>1E-4</v>
      </c>
      <c r="D45" s="188"/>
      <c r="E45" s="188">
        <v>1</v>
      </c>
      <c r="F45" s="188"/>
      <c r="G45" s="188">
        <v>0</v>
      </c>
    </row>
    <row r="46" spans="1:7">
      <c r="A46" s="257"/>
      <c r="B46" s="259"/>
      <c r="C46" s="189">
        <f ca="1">VLOOKUP($A45,'Orçamento Sintético'!$A:$H,8,0)</f>
        <v>151.83000000000001</v>
      </c>
      <c r="D46" s="189">
        <f>ROUND($C46*D45,2)</f>
        <v>0</v>
      </c>
      <c r="E46" s="189">
        <f>ROUND($C46*E45,2)</f>
        <v>151.83000000000001</v>
      </c>
      <c r="F46" s="189">
        <f>ROUND($C46*F45,2)</f>
        <v>0</v>
      </c>
      <c r="G46" s="189">
        <f>ROUND($C46*G45,2)</f>
        <v>0</v>
      </c>
    </row>
    <row r="47" spans="1:7">
      <c r="A47" s="252" t="s">
        <v>440</v>
      </c>
      <c r="B47" s="252" t="str">
        <f ca="1">VLOOKUP($A47,'Orçamento Sintético'!$A:$H,4,0)</f>
        <v>Cercas</v>
      </c>
      <c r="C47" s="177">
        <f ca="1">ROUND(C48/$G$512,4)</f>
        <v>1E-3</v>
      </c>
      <c r="D47" s="181">
        <f>ROUND(D48/$C48,4)</f>
        <v>0</v>
      </c>
      <c r="E47" s="181">
        <f>ROUND(E48/$C48,4)</f>
        <v>1</v>
      </c>
      <c r="F47" s="181">
        <f>ROUND(F48/$C48,4)</f>
        <v>0</v>
      </c>
      <c r="G47" s="181">
        <f>ROUND(G48/$C48,4)</f>
        <v>0</v>
      </c>
    </row>
    <row r="48" spans="1:7">
      <c r="A48" s="253"/>
      <c r="B48" s="253"/>
      <c r="C48" s="180">
        <f ca="1">VLOOKUP($A47,'Orçamento Sintético'!$A:$H,8,0)</f>
        <v>1389.66</v>
      </c>
      <c r="D48" s="182">
        <f>D50</f>
        <v>0</v>
      </c>
      <c r="E48" s="182">
        <f>E50</f>
        <v>1389.66</v>
      </c>
      <c r="F48" s="182">
        <f>F50</f>
        <v>0</v>
      </c>
      <c r="G48" s="182">
        <f>G50</f>
        <v>0</v>
      </c>
    </row>
    <row r="49" spans="1:7">
      <c r="A49" s="257" t="s">
        <v>442</v>
      </c>
      <c r="B49" s="258" t="str">
        <f ca="1">VLOOKUP($A49,'Orçamento Sintético'!$A:$H,4,0)</f>
        <v>Copia da SINAPI (91190) - CHUMBAMENTO PARA  OLHAL DE ANCORAGEM PARA BALANCIM EM AÇO INOX, RESISTÊNCIADE 1500 KGF</v>
      </c>
      <c r="C49" s="188">
        <f ca="1">ROUND(C50/$G$512,4)</f>
        <v>1E-3</v>
      </c>
      <c r="D49" s="188"/>
      <c r="E49" s="188">
        <v>1</v>
      </c>
      <c r="F49" s="188"/>
      <c r="G49" s="188">
        <v>0</v>
      </c>
    </row>
    <row r="50" spans="1:7">
      <c r="A50" s="257"/>
      <c r="B50" s="259"/>
      <c r="C50" s="189">
        <f ca="1">VLOOKUP($A49,'Orçamento Sintético'!$A:$H,8,0)</f>
        <v>1389.66</v>
      </c>
      <c r="D50" s="189">
        <f>ROUND($C50*D49,2)</f>
        <v>0</v>
      </c>
      <c r="E50" s="189">
        <f>ROUND($C50*E49,2)</f>
        <v>1389.66</v>
      </c>
      <c r="F50" s="189">
        <f>ROUND($C50*F49,2)</f>
        <v>0</v>
      </c>
      <c r="G50" s="189">
        <f>ROUND($C50*G49,2)</f>
        <v>0</v>
      </c>
    </row>
    <row r="51" spans="1:7">
      <c r="A51" s="252" t="s">
        <v>446</v>
      </c>
      <c r="B51" s="252" t="str">
        <f ca="1">VLOOKUP($A51,'Orçamento Sintético'!$A:$H,4,0)</f>
        <v>Andaimes</v>
      </c>
      <c r="C51" s="177">
        <f ca="1">ROUND(C52/$G$512,4)</f>
        <v>3.0800000000000001E-2</v>
      </c>
      <c r="D51" s="181">
        <f>ROUND(D52/$C52,4)</f>
        <v>0.32979999999999998</v>
      </c>
      <c r="E51" s="181">
        <f>ROUND(E52/$C52,4)</f>
        <v>0.17019999999999999</v>
      </c>
      <c r="F51" s="181">
        <f>ROUND(F52/$C52,4)</f>
        <v>0.33610000000000001</v>
      </c>
      <c r="G51" s="181">
        <f>ROUND(G52/$C52,4)</f>
        <v>0.16389999999999999</v>
      </c>
    </row>
    <row r="52" spans="1:7">
      <c r="A52" s="253"/>
      <c r="B52" s="253"/>
      <c r="C52" s="180">
        <f ca="1">VLOOKUP($A51,'Orçamento Sintético'!$A:$H,8,0)</f>
        <v>41717.51</v>
      </c>
      <c r="D52" s="182">
        <f>D54+D56+D58+D60</f>
        <v>13758.41</v>
      </c>
      <c r="E52" s="182">
        <f>E54+E56+E58+E60</f>
        <v>7100.35</v>
      </c>
      <c r="F52" s="182">
        <f>F54+F56+F58+F60</f>
        <v>14020.71</v>
      </c>
      <c r="G52" s="182">
        <f>G54+G56+G58+G60</f>
        <v>6838.05</v>
      </c>
    </row>
    <row r="53" spans="1:7" ht="18.75" customHeight="1">
      <c r="A53" s="257" t="s">
        <v>448</v>
      </c>
      <c r="B53" s="258" t="str">
        <f ca="1">VLOOKUP($A53,'Orçamento Sintético'!$A:$H,4,0)</f>
        <v>LOCACAO DE ANDAIME METALICO TIPO FACHADEIRO, LARGURA DE 1,20 M, ALTURA POR PECA DE 2,0 M, INCLUINDO SAPATAS E ITENS NECESSARIOS A INSTALACAO</v>
      </c>
      <c r="C53" s="188">
        <f ca="1">ROUND(C54/$G$512,4)</f>
        <v>1.37E-2</v>
      </c>
      <c r="D53" s="188">
        <v>0.25</v>
      </c>
      <c r="E53" s="188">
        <v>0.25</v>
      </c>
      <c r="F53" s="188">
        <v>0.5</v>
      </c>
      <c r="G53" s="188">
        <v>0</v>
      </c>
    </row>
    <row r="54" spans="1:7" ht="18.75" customHeight="1">
      <c r="A54" s="257"/>
      <c r="B54" s="259"/>
      <c r="C54" s="189">
        <f ca="1">VLOOKUP($A53,'Orçamento Sintético'!$A:$H,8,0)</f>
        <v>18485.14</v>
      </c>
      <c r="D54" s="189">
        <f>ROUND($C54*D53,2)</f>
        <v>4621.29</v>
      </c>
      <c r="E54" s="189">
        <f>TRUNC($C54*E53,2)</f>
        <v>4621.28</v>
      </c>
      <c r="F54" s="189">
        <f>ROUND($C54*F53,2)</f>
        <v>9242.57</v>
      </c>
      <c r="G54" s="189">
        <f>ROUND($C54*G53,2)</f>
        <v>0</v>
      </c>
    </row>
    <row r="55" spans="1:7" ht="18.75" customHeight="1">
      <c r="A55" s="257" t="s">
        <v>450</v>
      </c>
      <c r="B55" s="258" t="str">
        <f ca="1">VLOOKUP($A55,'Orçamento Sintético'!$A:$H,4,0)</f>
        <v>LOCACAO DE ANDAIME METALICO TUBULAR DE ENCAIXE, TIPO DE TORRE, COM LARGURA DE 1 ATE 1,5 M E ALTURA DE *1,00* M (INCLUSO SAPATAS FIXAS OU RODIZIOS)</v>
      </c>
      <c r="C55" s="188">
        <f ca="1">ROUND(C56/$G$512,4)</f>
        <v>5.0000000000000001E-4</v>
      </c>
      <c r="D55" s="188">
        <v>0.25</v>
      </c>
      <c r="E55" s="188">
        <v>0.25</v>
      </c>
      <c r="F55" s="188">
        <v>0.25</v>
      </c>
      <c r="G55" s="188">
        <v>0.25</v>
      </c>
    </row>
    <row r="56" spans="1:7" ht="18.75" customHeight="1">
      <c r="A56" s="257"/>
      <c r="B56" s="259"/>
      <c r="C56" s="189">
        <f ca="1">VLOOKUP($A55,'Orçamento Sintético'!$A:$H,8,0)</f>
        <v>720</v>
      </c>
      <c r="D56" s="189">
        <f>ROUND($C56*D55,2)</f>
        <v>180</v>
      </c>
      <c r="E56" s="189">
        <f>ROUND($C56*E55,2)</f>
        <v>180</v>
      </c>
      <c r="F56" s="189">
        <f>ROUND($C56*F55,2)</f>
        <v>180</v>
      </c>
      <c r="G56" s="189">
        <f>ROUND($C56*G55,2)</f>
        <v>180</v>
      </c>
    </row>
    <row r="57" spans="1:7" ht="18.75" customHeight="1">
      <c r="A57" s="257" t="s">
        <v>452</v>
      </c>
      <c r="B57" s="258" t="str">
        <f ca="1">VLOOKUP($A57,'Orçamento Sintético'!$A:$H,4,0)</f>
        <v>MONTAGEM E DESMONTAGEM DE ANDAIME MODULAR FACHADEIRO, COM PISO METÁLICO, PARA EDIFICAÇÕES COM MÚLTIPLOS PAVIMENTOS (EXCLUSIVE ANDAIME E LIMPEZA). AF_11/2017</v>
      </c>
      <c r="C57" s="188">
        <f ca="1">ROUND(C58/$G$512,4)</f>
        <v>9.7999999999999997E-3</v>
      </c>
      <c r="D57" s="188">
        <v>0.5</v>
      </c>
      <c r="E57" s="188"/>
      <c r="F57" s="188"/>
      <c r="G57" s="188">
        <v>0.5</v>
      </c>
    </row>
    <row r="58" spans="1:7" ht="18.75" customHeight="1">
      <c r="A58" s="257"/>
      <c r="B58" s="259"/>
      <c r="C58" s="189">
        <f ca="1">VLOOKUP($A57,'Orçamento Sintético'!$A:$H,8,0)</f>
        <v>13316.09</v>
      </c>
      <c r="D58" s="189">
        <f>ROUND($C58*D57,2)</f>
        <v>6658.05</v>
      </c>
      <c r="E58" s="189">
        <f>ROUND($C58*E57,2)</f>
        <v>0</v>
      </c>
      <c r="F58" s="189">
        <f>ROUND($C58*F57,2)</f>
        <v>0</v>
      </c>
      <c r="G58" s="189">
        <f>ROUND($C58*G57,2)</f>
        <v>6658.05</v>
      </c>
    </row>
    <row r="59" spans="1:7">
      <c r="A59" s="257" t="s">
        <v>454</v>
      </c>
      <c r="B59" s="258" t="str">
        <f ca="1">VLOOKUP($A59,'Orçamento Sintético'!$A:$H,4,0)</f>
        <v>COLOCAÇÃO DE TELA EM ANDAIME FACHADEIRO. AF_11/2017</v>
      </c>
      <c r="C59" s="188">
        <f ca="1">ROUND(C60/$G$512,4)</f>
        <v>6.7999999999999996E-3</v>
      </c>
      <c r="D59" s="188">
        <v>0.25</v>
      </c>
      <c r="E59" s="188">
        <v>0.25</v>
      </c>
      <c r="F59" s="188">
        <v>0.5</v>
      </c>
      <c r="G59" s="188">
        <v>0</v>
      </c>
    </row>
    <row r="60" spans="1:7">
      <c r="A60" s="257"/>
      <c r="B60" s="259"/>
      <c r="C60" s="189">
        <f ca="1">VLOOKUP($A59,'Orçamento Sintético'!$A:$H,8,0)</f>
        <v>9196.2800000000007</v>
      </c>
      <c r="D60" s="189">
        <f>ROUND($C60*D59,2)</f>
        <v>2299.0700000000002</v>
      </c>
      <c r="E60" s="189">
        <f>ROUND($C60*E59,2)</f>
        <v>2299.0700000000002</v>
      </c>
      <c r="F60" s="189">
        <f>ROUND($C60*F59,2)</f>
        <v>4598.1400000000003</v>
      </c>
      <c r="G60" s="189">
        <f>ROUND($C60*G59,2)</f>
        <v>0</v>
      </c>
    </row>
    <row r="61" spans="1:7">
      <c r="A61" s="252" t="s">
        <v>465</v>
      </c>
      <c r="B61" s="252" t="str">
        <f ca="1">VLOOKUP($A61,'Orçamento Sintético'!$A:$H,4,0)</f>
        <v>DEMOLIÇÃO, REMOÇÃO, INTERDIÇÃO E REMANEJAMENTO</v>
      </c>
      <c r="C61" s="178">
        <f ca="1">ROUND(C62/$G$512,4)</f>
        <v>5.6599999999999998E-2</v>
      </c>
      <c r="D61" s="178">
        <f>ROUND(D62/$C62,4)</f>
        <v>0.71060000000000001</v>
      </c>
      <c r="E61" s="178">
        <f>ROUND(E62/$C62,4)</f>
        <v>0.2031</v>
      </c>
      <c r="F61" s="178">
        <f>ROUND(F62/$C62,4)</f>
        <v>6.7799999999999999E-2</v>
      </c>
      <c r="G61" s="178">
        <f>ROUND(G62/$C62,4)</f>
        <v>1.8499999999999999E-2</v>
      </c>
    </row>
    <row r="62" spans="1:7">
      <c r="A62" s="253"/>
      <c r="B62" s="253"/>
      <c r="C62" s="179">
        <f ca="1">VLOOKUP($A61,'Orçamento Sintético'!$A:$H,8,0)</f>
        <v>76582.3</v>
      </c>
      <c r="D62" s="179">
        <f>D64+D92</f>
        <v>54422.85</v>
      </c>
      <c r="E62" s="179">
        <f>E64+E92</f>
        <v>15552.060000000001</v>
      </c>
      <c r="F62" s="179">
        <f>F64+F92</f>
        <v>5190.84</v>
      </c>
      <c r="G62" s="179">
        <f>G64+G92</f>
        <v>1416.57</v>
      </c>
    </row>
    <row r="63" spans="1:7" s="53" customFormat="1">
      <c r="A63" s="252" t="s">
        <v>467</v>
      </c>
      <c r="B63" s="252" t="str">
        <f ca="1">VLOOKUP($A63,'Orçamento Sintético'!$A:$H,4,0)</f>
        <v>Demolição convencional</v>
      </c>
      <c r="C63" s="177">
        <f ca="1">ROUND(C64/$G$512,4)</f>
        <v>2.0899999999999998E-2</v>
      </c>
      <c r="D63" s="177">
        <f>ROUND(D64/$C64,4)</f>
        <v>0.99609999999999999</v>
      </c>
      <c r="E63" s="177">
        <f>ROUND(E64/$C64,4)</f>
        <v>3.8999999999999998E-3</v>
      </c>
      <c r="F63" s="177">
        <f>ROUND(F64/$C64,4)</f>
        <v>0</v>
      </c>
      <c r="G63" s="177">
        <f>ROUND(G64/$C64,4)</f>
        <v>0</v>
      </c>
    </row>
    <row r="64" spans="1:7" s="53" customFormat="1">
      <c r="A64" s="253"/>
      <c r="B64" s="253"/>
      <c r="C64" s="179">
        <f ca="1">VLOOKUP($A63,'Orçamento Sintético'!$A:$H,8,0)</f>
        <v>28281.58</v>
      </c>
      <c r="D64" s="179">
        <f>D66+D76+D80+D88</f>
        <v>28170.720000000001</v>
      </c>
      <c r="E64" s="179">
        <f>E66+E76+E80+E88</f>
        <v>110.86</v>
      </c>
      <c r="F64" s="179">
        <f>F66+F76+F80+F88</f>
        <v>0</v>
      </c>
      <c r="G64" s="179">
        <f>G66+G76+G80+G88</f>
        <v>0</v>
      </c>
    </row>
    <row r="65" spans="1:7" s="53" customFormat="1">
      <c r="A65" s="252" t="s">
        <v>469</v>
      </c>
      <c r="B65" s="252" t="str">
        <f ca="1">VLOOKUP($A65,'Orçamento Sintético'!$A:$H,4,0)</f>
        <v>Fundações e estruturas de concreto</v>
      </c>
      <c r="C65" s="177">
        <f ca="1">ROUND(C66/$G$512,4)</f>
        <v>4.0000000000000001E-3</v>
      </c>
      <c r="D65" s="181">
        <f>ROUND(D66/$C66,4)</f>
        <v>0.97940000000000005</v>
      </c>
      <c r="E65" s="181">
        <f>ROUND(E66/$C66,4)</f>
        <v>2.06E-2</v>
      </c>
      <c r="F65" s="181">
        <f>ROUND(F66/$C66,4)</f>
        <v>0</v>
      </c>
      <c r="G65" s="181">
        <f>ROUND(G66/$C66,4)</f>
        <v>0</v>
      </c>
    </row>
    <row r="66" spans="1:7" s="53" customFormat="1">
      <c r="A66" s="253"/>
      <c r="B66" s="253"/>
      <c r="C66" s="180">
        <f ca="1">VLOOKUP($A65,'Orçamento Sintético'!$A:$H,8,0)</f>
        <v>5372.08</v>
      </c>
      <c r="D66" s="182">
        <f>D68+D70+D72+D74</f>
        <v>5261.22</v>
      </c>
      <c r="E66" s="182">
        <f>E68+E70+E72+E74</f>
        <v>110.86</v>
      </c>
      <c r="F66" s="182">
        <f>F68+F70+F72+F74</f>
        <v>0</v>
      </c>
      <c r="G66" s="182">
        <f>G68+G70+G72+G74</f>
        <v>0</v>
      </c>
    </row>
    <row r="67" spans="1:7">
      <c r="A67" s="257" t="s">
        <v>471</v>
      </c>
      <c r="B67" s="258" t="str">
        <f ca="1">VLOOKUP($A67,'Orçamento Sintético'!$A:$H,4,0)</f>
        <v>Copia da SIURB (175023) - DEMOLIÇÃO MECANIZADA DE CONCRETO ARMADO</v>
      </c>
      <c r="C67" s="188">
        <f ca="1">ROUND(C68/$G$512,4)</f>
        <v>6.9999999999999999E-4</v>
      </c>
      <c r="D67" s="188">
        <v>1</v>
      </c>
      <c r="E67" s="188"/>
      <c r="F67" s="188"/>
      <c r="G67" s="188">
        <v>0</v>
      </c>
    </row>
    <row r="68" spans="1:7">
      <c r="A68" s="257"/>
      <c r="B68" s="259"/>
      <c r="C68" s="189">
        <f ca="1">VLOOKUP($A67,'Orçamento Sintético'!$A:$H,8,0)</f>
        <v>943.74</v>
      </c>
      <c r="D68" s="189">
        <f>ROUND($C68*D67,2)</f>
        <v>943.74</v>
      </c>
      <c r="E68" s="189">
        <f>ROUND($C68*E67,2)</f>
        <v>0</v>
      </c>
      <c r="F68" s="189">
        <f>ROUND($C68*F67,2)</f>
        <v>0</v>
      </c>
      <c r="G68" s="189">
        <f>ROUND($C68*G67,2)</f>
        <v>0</v>
      </c>
    </row>
    <row r="69" spans="1:7">
      <c r="A69" s="257" t="s">
        <v>475</v>
      </c>
      <c r="B69" s="258" t="str">
        <f ca="1">VLOOKUP($A69,'Orçamento Sintético'!$A:$H,4,0)</f>
        <v>Copia da SEINFRA (C1049) - DEMOLIÇÃO DE CONCRETO SIMPLES</v>
      </c>
      <c r="C69" s="188">
        <f ca="1">ROUND(C70/$G$512,4)</f>
        <v>1.6000000000000001E-3</v>
      </c>
      <c r="D69" s="188">
        <v>1</v>
      </c>
      <c r="E69" s="188"/>
      <c r="F69" s="188"/>
      <c r="G69" s="188">
        <v>0</v>
      </c>
    </row>
    <row r="70" spans="1:7">
      <c r="A70" s="257"/>
      <c r="B70" s="259"/>
      <c r="C70" s="189">
        <f ca="1">VLOOKUP($A69,'Orçamento Sintético'!$A:$H,8,0)</f>
        <v>2200.3200000000002</v>
      </c>
      <c r="D70" s="189">
        <f>ROUND($C70*D69,2)</f>
        <v>2200.3200000000002</v>
      </c>
      <c r="E70" s="189">
        <f>ROUND($C70*E69,2)</f>
        <v>0</v>
      </c>
      <c r="F70" s="189">
        <f>ROUND($C70*F69,2)</f>
        <v>0</v>
      </c>
      <c r="G70" s="189">
        <f>ROUND($C70*G69,2)</f>
        <v>0</v>
      </c>
    </row>
    <row r="71" spans="1:7">
      <c r="A71" s="257" t="s">
        <v>478</v>
      </c>
      <c r="B71" s="258" t="str">
        <f ca="1">VLOOKUP($A71,'Orçamento Sintético'!$A:$H,4,0)</f>
        <v>DEMOLIÇÃO DE LAJES, DE FORMA MECANIZADA COM MARTELETE, SEM REAPROVEITAMENTO. AF_12/2017</v>
      </c>
      <c r="C71" s="188">
        <f ca="1">ROUND(C72/$G$512,4)</f>
        <v>1E-4</v>
      </c>
      <c r="D71" s="188"/>
      <c r="E71" s="188">
        <v>1</v>
      </c>
      <c r="F71" s="188"/>
      <c r="G71" s="188">
        <v>0</v>
      </c>
    </row>
    <row r="72" spans="1:7">
      <c r="A72" s="257"/>
      <c r="B72" s="259"/>
      <c r="C72" s="189">
        <f ca="1">VLOOKUP($A71,'Orçamento Sintético'!$A:$H,8,0)</f>
        <v>110.86</v>
      </c>
      <c r="D72" s="189">
        <f>ROUND($C72*D71,2)</f>
        <v>0</v>
      </c>
      <c r="E72" s="189">
        <f>ROUND($C72*E71,2)</f>
        <v>110.86</v>
      </c>
      <c r="F72" s="189">
        <f>ROUND($C72*F71,2)</f>
        <v>0</v>
      </c>
      <c r="G72" s="189">
        <f>ROUND($C72*G71,2)</f>
        <v>0</v>
      </c>
    </row>
    <row r="73" spans="1:7">
      <c r="A73" s="257" t="s">
        <v>480</v>
      </c>
      <c r="B73" s="258" t="str">
        <f ca="1">VLOOKUP($A73,'Orçamento Sintético'!$A:$H,4,0)</f>
        <v>FURO EM CONCRETO PARA DIÂMETROS MAIORES QUE 75 MM. AF_05/2015</v>
      </c>
      <c r="C73" s="188">
        <f ca="1">ROUND(C74/$G$512,4)</f>
        <v>1.6000000000000001E-3</v>
      </c>
      <c r="D73" s="188">
        <v>1</v>
      </c>
      <c r="E73" s="188"/>
      <c r="F73" s="188"/>
      <c r="G73" s="188">
        <v>0</v>
      </c>
    </row>
    <row r="74" spans="1:7">
      <c r="A74" s="257"/>
      <c r="B74" s="259"/>
      <c r="C74" s="189">
        <f ca="1">VLOOKUP($A73,'Orçamento Sintético'!$A:$H,8,0)</f>
        <v>2117.16</v>
      </c>
      <c r="D74" s="189">
        <f>ROUND($C74*D73,2)</f>
        <v>2117.16</v>
      </c>
      <c r="E74" s="189">
        <f>ROUND($C74*E73,2)</f>
        <v>0</v>
      </c>
      <c r="F74" s="189">
        <f>ROUND($C74*F73,2)</f>
        <v>0</v>
      </c>
      <c r="G74" s="189">
        <f>ROUND($C74*G73,2)</f>
        <v>0</v>
      </c>
    </row>
    <row r="75" spans="1:7">
      <c r="A75" s="252" t="s">
        <v>482</v>
      </c>
      <c r="B75" s="252" t="str">
        <f ca="1">VLOOKUP($A75,'Orçamento Sintético'!$A:$H,4,0)</f>
        <v>Vedações</v>
      </c>
      <c r="C75" s="177">
        <f ca="1">ROUND(C76/$G$512,4)</f>
        <v>4.0000000000000002E-4</v>
      </c>
      <c r="D75" s="181">
        <f>ROUND(D76/$C76,4)</f>
        <v>1</v>
      </c>
      <c r="E75" s="181">
        <f>ROUND(E76/$C76,4)</f>
        <v>0</v>
      </c>
      <c r="F75" s="181">
        <f>ROUND(F76/$C76,4)</f>
        <v>0</v>
      </c>
      <c r="G75" s="181">
        <f>ROUND(G76/$C76,4)</f>
        <v>0</v>
      </c>
    </row>
    <row r="76" spans="1:7">
      <c r="A76" s="253"/>
      <c r="B76" s="253"/>
      <c r="C76" s="180">
        <f ca="1">VLOOKUP($A75,'Orçamento Sintético'!$A:$H,8,0)</f>
        <v>538.89</v>
      </c>
      <c r="D76" s="182">
        <f>D78</f>
        <v>538.89</v>
      </c>
      <c r="E76" s="182">
        <f>E78</f>
        <v>0</v>
      </c>
      <c r="F76" s="182">
        <f>F78</f>
        <v>0</v>
      </c>
      <c r="G76" s="182">
        <f>G78</f>
        <v>0</v>
      </c>
    </row>
    <row r="77" spans="1:7">
      <c r="A77" s="257" t="s">
        <v>484</v>
      </c>
      <c r="B77" s="258" t="str">
        <f ca="1">VLOOKUP($A77,'Orçamento Sintético'!$A:$H,4,0)</f>
        <v>DEMOLIÇÃO DE ALVENARIA DE BLOCO FURADO, DE FORMA MANUAL, SEM REAPROVEITAMENTO. AF_12/2017</v>
      </c>
      <c r="C77" s="188">
        <f ca="1">ROUND(C78/$G$512,4)</f>
        <v>4.0000000000000002E-4</v>
      </c>
      <c r="D77" s="188">
        <v>1</v>
      </c>
      <c r="E77" s="188"/>
      <c r="F77" s="188"/>
      <c r="G77" s="188">
        <v>0</v>
      </c>
    </row>
    <row r="78" spans="1:7">
      <c r="A78" s="257"/>
      <c r="B78" s="259"/>
      <c r="C78" s="189">
        <f ca="1">VLOOKUP($A77,'Orçamento Sintético'!$A:$H,8,0)</f>
        <v>538.89</v>
      </c>
      <c r="D78" s="189">
        <f>ROUND($C78*D77,2)</f>
        <v>538.89</v>
      </c>
      <c r="E78" s="189">
        <f>ROUND($C78*E77,2)</f>
        <v>0</v>
      </c>
      <c r="F78" s="189">
        <f>ROUND($C78*F77,2)</f>
        <v>0</v>
      </c>
      <c r="G78" s="189">
        <f>ROUND($C78*G77,2)</f>
        <v>0</v>
      </c>
    </row>
    <row r="79" spans="1:7">
      <c r="A79" s="252" t="s">
        <v>486</v>
      </c>
      <c r="B79" s="252" t="str">
        <f ca="1">VLOOKUP($A79,'Orçamento Sintético'!$A:$H,4,0)</f>
        <v>Revestimentos e forros</v>
      </c>
      <c r="C79" s="177">
        <f ca="1">ROUND(C80/$G$512,4)</f>
        <v>1.6400000000000001E-2</v>
      </c>
      <c r="D79" s="181">
        <f>ROUND(D80/$C80,4)</f>
        <v>1</v>
      </c>
      <c r="E79" s="181">
        <f>ROUND(E80/$C80,4)</f>
        <v>0</v>
      </c>
      <c r="F79" s="181">
        <f>ROUND(F80/$C80,4)</f>
        <v>0</v>
      </c>
      <c r="G79" s="181">
        <f>ROUND(G80/$C80,4)</f>
        <v>0</v>
      </c>
    </row>
    <row r="80" spans="1:7">
      <c r="A80" s="253"/>
      <c r="B80" s="253"/>
      <c r="C80" s="180">
        <f ca="1">VLOOKUP($A79,'Orçamento Sintético'!$A:$H,8,0)</f>
        <v>22233.200000000001</v>
      </c>
      <c r="D80" s="182">
        <f>D82+D84+D86</f>
        <v>22233.200000000001</v>
      </c>
      <c r="E80" s="182">
        <f>E82+E84+E86</f>
        <v>0</v>
      </c>
      <c r="F80" s="182">
        <f>F82+F84+F86</f>
        <v>0</v>
      </c>
      <c r="G80" s="182">
        <f>G82+G84+G86</f>
        <v>0</v>
      </c>
    </row>
    <row r="81" spans="1:7">
      <c r="A81" s="257" t="s">
        <v>488</v>
      </c>
      <c r="B81" s="258" t="str">
        <f ca="1">VLOOKUP($A81,'Orçamento Sintético'!$A:$H,4,0)</f>
        <v>DEMOLIÇÃO DE REVESTIMENTO CERÂMICO, DE FORMA MECANIZADA COM MARTELETE, SEM REAPROVEITAMENTO. AF_12/2017</v>
      </c>
      <c r="C81" s="188">
        <f ca="1">ROUND(C82/$G$512,4)</f>
        <v>1.5E-3</v>
      </c>
      <c r="D81" s="188">
        <v>1</v>
      </c>
      <c r="E81" s="188"/>
      <c r="F81" s="188"/>
      <c r="G81" s="188">
        <v>0</v>
      </c>
    </row>
    <row r="82" spans="1:7">
      <c r="A82" s="257"/>
      <c r="B82" s="259"/>
      <c r="C82" s="189">
        <f ca="1">VLOOKUP($A81,'Orçamento Sintético'!$A:$H,8,0)</f>
        <v>2096.25</v>
      </c>
      <c r="D82" s="189">
        <f>ROUND($C82*D81,2)</f>
        <v>2096.25</v>
      </c>
      <c r="E82" s="189">
        <f>ROUND($C82*E81,2)</f>
        <v>0</v>
      </c>
      <c r="F82" s="189">
        <f>ROUND($C82*F81,2)</f>
        <v>0</v>
      </c>
      <c r="G82" s="189">
        <f>ROUND($C82*G81,2)</f>
        <v>0</v>
      </c>
    </row>
    <row r="83" spans="1:7">
      <c r="A83" s="257" t="s">
        <v>490</v>
      </c>
      <c r="B83" s="258" t="str">
        <f ca="1">VLOOKUP($A83,'Orçamento Sintético'!$A:$H,4,0)</f>
        <v>DEMOLIÇÃO DE ARGAMASSAS, DE FORMA MANUAL, SEM REAPROVEITAMENTO. AF_12/2017</v>
      </c>
      <c r="C83" s="188">
        <f ca="1">ROUND(C84/$G$512,4)</f>
        <v>4.0000000000000002E-4</v>
      </c>
      <c r="D83" s="188">
        <v>1</v>
      </c>
      <c r="E83" s="188"/>
      <c r="F83" s="188"/>
      <c r="G83" s="188">
        <v>0</v>
      </c>
    </row>
    <row r="84" spans="1:7">
      <c r="A84" s="257"/>
      <c r="B84" s="259"/>
      <c r="C84" s="189">
        <f ca="1">VLOOKUP($A83,'Orçamento Sintético'!$A:$H,8,0)</f>
        <v>563.54999999999995</v>
      </c>
      <c r="D84" s="189">
        <f>ROUND($C84*D83,2)</f>
        <v>563.54999999999995</v>
      </c>
      <c r="E84" s="189">
        <f>ROUND($C84*E83,2)</f>
        <v>0</v>
      </c>
      <c r="F84" s="189">
        <f>ROUND($C84*F83,2)</f>
        <v>0</v>
      </c>
      <c r="G84" s="189">
        <f>ROUND($C84*G83,2)</f>
        <v>0</v>
      </c>
    </row>
    <row r="85" spans="1:7">
      <c r="A85" s="257" t="s">
        <v>492</v>
      </c>
      <c r="B85" s="258" t="str">
        <f ca="1">VLOOKUP($A85,'Orçamento Sintético'!$A:$H,4,0)</f>
        <v>Demolição de camada de proteção mecânica, impermeabilização e regularização de base</v>
      </c>
      <c r="C85" s="188">
        <f ca="1">ROUND(C86/$G$512,4)</f>
        <v>1.4500000000000001E-2</v>
      </c>
      <c r="D85" s="188">
        <v>1</v>
      </c>
      <c r="E85" s="188"/>
      <c r="F85" s="188"/>
      <c r="G85" s="188">
        <v>0</v>
      </c>
    </row>
    <row r="86" spans="1:7">
      <c r="A86" s="257"/>
      <c r="B86" s="259"/>
      <c r="C86" s="189">
        <f ca="1">VLOOKUP($A85,'Orçamento Sintético'!$A:$H,8,0)</f>
        <v>19573.400000000001</v>
      </c>
      <c r="D86" s="189">
        <f>ROUND($C86*D85,2)</f>
        <v>19573.400000000001</v>
      </c>
      <c r="E86" s="189">
        <f>ROUND($C86*E85,2)</f>
        <v>0</v>
      </c>
      <c r="F86" s="189">
        <f>ROUND($C86*F85,2)</f>
        <v>0</v>
      </c>
      <c r="G86" s="189">
        <f>ROUND($C86*G85,2)</f>
        <v>0</v>
      </c>
    </row>
    <row r="87" spans="1:7">
      <c r="A87" s="252" t="s">
        <v>495</v>
      </c>
      <c r="B87" s="252" t="str">
        <f ca="1">VLOOKUP($A87,'Orçamento Sintético'!$A:$H,4,0)</f>
        <v>Pavimentações</v>
      </c>
      <c r="C87" s="177">
        <f ca="1">ROUND(C88/$G$512,4)</f>
        <v>1E-4</v>
      </c>
      <c r="D87" s="181">
        <f>ROUND(D88/$C88,4)</f>
        <v>1</v>
      </c>
      <c r="E87" s="181">
        <f>ROUND(E88/$C88,4)</f>
        <v>0</v>
      </c>
      <c r="F87" s="181">
        <f>ROUND(F88/$C88,4)</f>
        <v>0</v>
      </c>
      <c r="G87" s="181">
        <f>ROUND(G88/$C88,4)</f>
        <v>0</v>
      </c>
    </row>
    <row r="88" spans="1:7">
      <c r="A88" s="253"/>
      <c r="B88" s="253"/>
      <c r="C88" s="180">
        <f ca="1">VLOOKUP($A87,'Orçamento Sintético'!$A:$H,8,0)</f>
        <v>137.41</v>
      </c>
      <c r="D88" s="182">
        <f>D90</f>
        <v>137.41</v>
      </c>
      <c r="E88" s="182">
        <f>E90</f>
        <v>0</v>
      </c>
      <c r="F88" s="182">
        <f>F90</f>
        <v>0</v>
      </c>
      <c r="G88" s="182">
        <f>G90</f>
        <v>0</v>
      </c>
    </row>
    <row r="89" spans="1:7">
      <c r="A89" s="257" t="s">
        <v>497</v>
      </c>
      <c r="B89" s="258" t="str">
        <f ca="1">VLOOKUP($A89,'Orçamento Sintético'!$A:$H,4,0)</f>
        <v>Copia da SETOP (DEM-MFC-005) - REMOÇÃO DE MEIO-FIO PRÉ-MOLDADO DE CONCRETO INCLUSIVE CARGA</v>
      </c>
      <c r="C89" s="188">
        <f ca="1">ROUND(C90/$G$512,4)</f>
        <v>1E-4</v>
      </c>
      <c r="D89" s="188">
        <v>1</v>
      </c>
      <c r="E89" s="188"/>
      <c r="F89" s="188"/>
      <c r="G89" s="188">
        <v>0</v>
      </c>
    </row>
    <row r="90" spans="1:7">
      <c r="A90" s="257"/>
      <c r="B90" s="259"/>
      <c r="C90" s="189">
        <f ca="1">VLOOKUP($A89,'Orçamento Sintético'!$A:$H,8,0)</f>
        <v>137.41</v>
      </c>
      <c r="D90" s="189">
        <f>ROUND($C90*D89,2)</f>
        <v>137.41</v>
      </c>
      <c r="E90" s="189">
        <f>ROUND($C90*E89,2)</f>
        <v>0</v>
      </c>
      <c r="F90" s="189">
        <f>ROUND($C90*F89,2)</f>
        <v>0</v>
      </c>
      <c r="G90" s="189">
        <f>ROUND($C90*G89,2)</f>
        <v>0</v>
      </c>
    </row>
    <row r="91" spans="1:7">
      <c r="A91" s="252" t="s">
        <v>500</v>
      </c>
      <c r="B91" s="252" t="str">
        <f ca="1">VLOOKUP($A91,'Orçamento Sintético'!$A:$H,4,0)</f>
        <v>Remoção</v>
      </c>
      <c r="C91" s="177">
        <f ca="1">ROUND(C92/$G$512,4)</f>
        <v>3.5700000000000003E-2</v>
      </c>
      <c r="D91" s="177">
        <f>ROUND(D92/$C92,4)</f>
        <v>0.54349999999999998</v>
      </c>
      <c r="E91" s="177">
        <f>ROUND(E92/$C92,4)</f>
        <v>0.31969999999999998</v>
      </c>
      <c r="F91" s="177">
        <f>ROUND(F92/$C92,4)</f>
        <v>0.1075</v>
      </c>
      <c r="G91" s="177">
        <f>ROUND(G92/$C92,4)</f>
        <v>2.93E-2</v>
      </c>
    </row>
    <row r="92" spans="1:7">
      <c r="A92" s="253"/>
      <c r="B92" s="253"/>
      <c r="C92" s="179">
        <f ca="1">VLOOKUP($A91,'Orçamento Sintético'!$A:$H,8,0)</f>
        <v>48300.72</v>
      </c>
      <c r="D92" s="179">
        <f>D94+D124+D132</f>
        <v>26252.129999999997</v>
      </c>
      <c r="E92" s="179">
        <f>E94+E124+E132</f>
        <v>15441.2</v>
      </c>
      <c r="F92" s="179">
        <f>F94+F124+F132</f>
        <v>5190.84</v>
      </c>
      <c r="G92" s="179">
        <f>G94+G124+G132</f>
        <v>1416.57</v>
      </c>
    </row>
    <row r="93" spans="1:7">
      <c r="A93" s="252" t="s">
        <v>502</v>
      </c>
      <c r="B93" s="252" t="str">
        <f ca="1">VLOOKUP($A93,'Orçamento Sintético'!$A:$H,4,0)</f>
        <v>Remoção de equipamentos e acessórios</v>
      </c>
      <c r="C93" s="177">
        <f ca="1">ROUND(C94/$G$512,4)</f>
        <v>1.7500000000000002E-2</v>
      </c>
      <c r="D93" s="181">
        <f>ROUND(D94/$C94,4)</f>
        <v>0.58750000000000002</v>
      </c>
      <c r="E93" s="181">
        <f>ROUND(E94/$C94,4)</f>
        <v>0.32919999999999999</v>
      </c>
      <c r="F93" s="181">
        <f>ROUND(F94/$C94,4)</f>
        <v>8.3400000000000002E-2</v>
      </c>
      <c r="G93" s="181">
        <v>0</v>
      </c>
    </row>
    <row r="94" spans="1:7">
      <c r="A94" s="253"/>
      <c r="B94" s="253"/>
      <c r="C94" s="180">
        <f ca="1">VLOOKUP($A93,'Orçamento Sintético'!$A:$H,8,0)</f>
        <v>23753.32</v>
      </c>
      <c r="D94" s="182">
        <f>D96+D98+D100+D102+D104+D106+D108+D110+D112+D114+D116+D118+D120+D122</f>
        <v>13954.15</v>
      </c>
      <c r="E94" s="182">
        <f>E96+E98+E100+E102+E104+E106+E108+E110+E112+E114+E116+E118+E120+E122</f>
        <v>7819.12</v>
      </c>
      <c r="F94" s="182">
        <f>F96+F98+F100+F102+F104+F106+F108+F110+F112+F114+F116+F118+F120+F122</f>
        <v>1980.06</v>
      </c>
      <c r="G94" s="182">
        <f>G96+G98+G100+G102+G104+G106+G108+G110+G112+G114+G116+G118+G120+G122</f>
        <v>0</v>
      </c>
    </row>
    <row r="95" spans="1:7" ht="18.75" customHeight="1">
      <c r="A95" s="257" t="s">
        <v>504</v>
      </c>
      <c r="B95" s="258" t="str">
        <f ca="1">VLOOKUP($A95,'Orçamento Sintético'!$A:$H,4,0)</f>
        <v>RECOMPOSIÇÃO DE PAVIMENTO EM PISO INTERTRAVADO, COM REAPROVEITAMENTO DOS BLOCOS INTERTRAVADOS, PARA FECHAMENTO DE VALAS - INCLUSO RETIRADA E COLOCAÇÃO DO MATERIAL. AF_12/2020</v>
      </c>
      <c r="C95" s="188">
        <f ca="1">ROUND(C96/$G$512,4)</f>
        <v>2.0000000000000001E-4</v>
      </c>
      <c r="D95" s="188"/>
      <c r="E95" s="188">
        <v>0.5</v>
      </c>
      <c r="F95" s="188">
        <v>0.5</v>
      </c>
      <c r="G95" s="188">
        <v>0</v>
      </c>
    </row>
    <row r="96" spans="1:7" ht="18.75" customHeight="1">
      <c r="A96" s="257"/>
      <c r="B96" s="259"/>
      <c r="C96" s="189">
        <f ca="1">VLOOKUP($A95,'Orçamento Sintético'!$A:$H,8,0)</f>
        <v>260.55</v>
      </c>
      <c r="D96" s="189">
        <f>ROUND($C96*D95,2)</f>
        <v>0</v>
      </c>
      <c r="E96" s="189">
        <f>ROUND($C96*E95,2)</f>
        <v>130.28</v>
      </c>
      <c r="F96" s="189">
        <f>ROUND($C96*F95,2)</f>
        <v>130.28</v>
      </c>
      <c r="G96" s="189">
        <f>ROUND($C96*G95,2)</f>
        <v>0</v>
      </c>
    </row>
    <row r="97" spans="1:7">
      <c r="A97" s="257" t="s">
        <v>506</v>
      </c>
      <c r="B97" s="258" t="str">
        <f ca="1">VLOOKUP($A97,'Orçamento Sintético'!$A:$H,4,0)</f>
        <v>Remoção, com reaproveitamento, de letreiro da fachada, inclusive transporte e armazenamento</v>
      </c>
      <c r="C97" s="188">
        <f ca="1">ROUND(C98/$G$512,4)</f>
        <v>2.9999999999999997E-4</v>
      </c>
      <c r="D97" s="188">
        <v>1</v>
      </c>
      <c r="E97" s="188"/>
      <c r="F97" s="188"/>
      <c r="G97" s="188">
        <v>0</v>
      </c>
    </row>
    <row r="98" spans="1:7">
      <c r="A98" s="257"/>
      <c r="B98" s="259"/>
      <c r="C98" s="189">
        <f ca="1">VLOOKUP($A97,'Orçamento Sintético'!$A:$H,8,0)</f>
        <v>439.41</v>
      </c>
      <c r="D98" s="189">
        <f>ROUND($C98*D97,2)</f>
        <v>439.41</v>
      </c>
      <c r="E98" s="189">
        <f>ROUND($C98*E97,2)</f>
        <v>0</v>
      </c>
      <c r="F98" s="189">
        <f>ROUND($C98*F97,2)</f>
        <v>0</v>
      </c>
      <c r="G98" s="189">
        <f>ROUND($C98*G97,2)</f>
        <v>0</v>
      </c>
    </row>
    <row r="99" spans="1:7">
      <c r="A99" s="257" t="s">
        <v>509</v>
      </c>
      <c r="B99" s="258" t="str">
        <f ca="1">VLOOKUP($A99,'Orçamento Sintético'!$A:$H,4,0)</f>
        <v>Remoção de brise metálico</v>
      </c>
      <c r="C99" s="188">
        <f ca="1">ROUND(C100/$G$512,4)</f>
        <v>3.3E-3</v>
      </c>
      <c r="D99" s="188">
        <v>1</v>
      </c>
      <c r="E99" s="188"/>
      <c r="F99" s="188"/>
      <c r="G99" s="188">
        <v>0</v>
      </c>
    </row>
    <row r="100" spans="1:7">
      <c r="A100" s="257"/>
      <c r="B100" s="259"/>
      <c r="C100" s="189">
        <f ca="1">VLOOKUP($A99,'Orçamento Sintético'!$A:$H,8,0)</f>
        <v>4513.5200000000004</v>
      </c>
      <c r="D100" s="189">
        <f>ROUND($C100*D99,2)</f>
        <v>4513.5200000000004</v>
      </c>
      <c r="E100" s="189">
        <f>ROUND($C100*E99,2)</f>
        <v>0</v>
      </c>
      <c r="F100" s="189">
        <f>ROUND($C100*F99,2)</f>
        <v>0</v>
      </c>
      <c r="G100" s="189">
        <f>ROUND($C100*G99,2)</f>
        <v>0</v>
      </c>
    </row>
    <row r="101" spans="1:7">
      <c r="A101" s="257" t="s">
        <v>512</v>
      </c>
      <c r="B101" s="258" t="str">
        <f ca="1">VLOOKUP($A101,'Orçamento Sintético'!$A:$H,4,0)</f>
        <v>Copia da SINAPI (97650) - REMOÇÃO DE TRAMA DE MADEIRA PARA COBERTURA, DE FORMA MANUAL, COM REAPROVEITAMENTO.</v>
      </c>
      <c r="C101" s="188">
        <f ca="1">ROUND(C102/$G$512,4)</f>
        <v>3.7000000000000002E-3</v>
      </c>
      <c r="D101" s="188">
        <v>1</v>
      </c>
      <c r="E101" s="188"/>
      <c r="F101" s="188"/>
      <c r="G101" s="188">
        <v>0</v>
      </c>
    </row>
    <row r="102" spans="1:7">
      <c r="A102" s="257"/>
      <c r="B102" s="259"/>
      <c r="C102" s="189">
        <f ca="1">VLOOKUP($A101,'Orçamento Sintético'!$A:$H,8,0)</f>
        <v>5071.29</v>
      </c>
      <c r="D102" s="189">
        <f>ROUND($C102*D101,2)</f>
        <v>5071.29</v>
      </c>
      <c r="E102" s="189">
        <f>ROUND($C102*E101,2)</f>
        <v>0</v>
      </c>
      <c r="F102" s="189">
        <f>ROUND($C102*F101,2)</f>
        <v>0</v>
      </c>
      <c r="G102" s="189">
        <f>ROUND($C102*G101,2)</f>
        <v>0</v>
      </c>
    </row>
    <row r="103" spans="1:7">
      <c r="A103" s="257" t="s">
        <v>515</v>
      </c>
      <c r="B103" s="258" t="str">
        <f ca="1">VLOOKUP($A103,'Orçamento Sintético'!$A:$H,4,0)</f>
        <v>Cópia SINAPI 97647 - Remoção de telhas, de cobertura, de forma manual, com reaproveitamento</v>
      </c>
      <c r="C103" s="188">
        <f ca="1">ROUND(C104/$G$512,4)</f>
        <v>1.6999999999999999E-3</v>
      </c>
      <c r="D103" s="188">
        <v>1</v>
      </c>
      <c r="E103" s="188"/>
      <c r="F103" s="188"/>
      <c r="G103" s="188">
        <v>0</v>
      </c>
    </row>
    <row r="104" spans="1:7">
      <c r="A104" s="257"/>
      <c r="B104" s="259"/>
      <c r="C104" s="189">
        <f ca="1">VLOOKUP($A103,'Orçamento Sintético'!$A:$H,8,0)</f>
        <v>2356.62</v>
      </c>
      <c r="D104" s="189">
        <f>ROUND($C104*D103,2)</f>
        <v>2356.62</v>
      </c>
      <c r="E104" s="189">
        <f>ROUND($C104*E103,2)</f>
        <v>0</v>
      </c>
      <c r="F104" s="189">
        <f>ROUND($C104*F103,2)</f>
        <v>0</v>
      </c>
      <c r="G104" s="189">
        <f>ROUND($C104*G103,2)</f>
        <v>0</v>
      </c>
    </row>
    <row r="105" spans="1:7">
      <c r="A105" s="257" t="s">
        <v>518</v>
      </c>
      <c r="B105" s="258" t="str">
        <f ca="1">VLOOKUP($A105,'Orçamento Sintético'!$A:$H,4,0)</f>
        <v>Copia da ORSE (9860) - Remoção de esquadria de ferro</v>
      </c>
      <c r="C105" s="188">
        <f ca="1">ROUND(C106/$G$512,4)</f>
        <v>8.9999999999999998E-4</v>
      </c>
      <c r="D105" s="188"/>
      <c r="E105" s="188">
        <v>1</v>
      </c>
      <c r="F105" s="188"/>
      <c r="G105" s="188">
        <v>0</v>
      </c>
    </row>
    <row r="106" spans="1:7">
      <c r="A106" s="257"/>
      <c r="B106" s="259"/>
      <c r="C106" s="189">
        <f ca="1">VLOOKUP($A105,'Orçamento Sintético'!$A:$H,8,0)</f>
        <v>1186.25</v>
      </c>
      <c r="D106" s="189">
        <f>ROUND($C106*D105,2)</f>
        <v>0</v>
      </c>
      <c r="E106" s="189">
        <f>ROUND($C106*E105,2)</f>
        <v>1186.25</v>
      </c>
      <c r="F106" s="189">
        <f>ROUND($C106*F105,2)</f>
        <v>0</v>
      </c>
      <c r="G106" s="189">
        <f>ROUND($C106*G105,2)</f>
        <v>0</v>
      </c>
    </row>
    <row r="107" spans="1:7">
      <c r="A107" s="257" t="s">
        <v>521</v>
      </c>
      <c r="B107" s="258" t="str">
        <f ca="1">VLOOKUP($A107,'Orçamento Sintético'!$A:$H,4,0)</f>
        <v>Copia da SBC (022412) - Remoção de pintura textura em paredes internas e externas</v>
      </c>
      <c r="C107" s="188">
        <f ca="1">ROUND(C108/$G$512,4)</f>
        <v>2.9999999999999997E-4</v>
      </c>
      <c r="D107" s="188"/>
      <c r="E107" s="188">
        <v>0.5</v>
      </c>
      <c r="F107" s="188">
        <v>0.5</v>
      </c>
      <c r="G107" s="188">
        <v>0</v>
      </c>
    </row>
    <row r="108" spans="1:7">
      <c r="A108" s="257"/>
      <c r="B108" s="259"/>
      <c r="C108" s="189">
        <f ca="1">VLOOKUP($A107,'Orçamento Sintético'!$A:$H,8,0)</f>
        <v>447</v>
      </c>
      <c r="D108" s="189">
        <f>ROUND($C108*D107,2)</f>
        <v>0</v>
      </c>
      <c r="E108" s="189">
        <f>ROUND($C108*E107,2)</f>
        <v>223.5</v>
      </c>
      <c r="F108" s="189">
        <f>ROUND($C108*F107,2)</f>
        <v>223.5</v>
      </c>
      <c r="G108" s="189">
        <f>ROUND($C108*G107,2)</f>
        <v>0</v>
      </c>
    </row>
    <row r="109" spans="1:7">
      <c r="A109" s="257" t="s">
        <v>524</v>
      </c>
      <c r="B109" s="258" t="str">
        <f ca="1">VLOOKUP($A109,'Orçamento Sintético'!$A:$H,4,0)</f>
        <v>Copia da SINAPI (102192) - Remoção de vidro Laminado ou temperado</v>
      </c>
      <c r="C109" s="188">
        <f ca="1">ROUND(C110/$G$512,4)</f>
        <v>2.3999999999999998E-3</v>
      </c>
      <c r="D109" s="188"/>
      <c r="E109" s="188">
        <v>1</v>
      </c>
      <c r="F109" s="188"/>
      <c r="G109" s="188">
        <v>0</v>
      </c>
    </row>
    <row r="110" spans="1:7">
      <c r="A110" s="257"/>
      <c r="B110" s="259"/>
      <c r="C110" s="189">
        <f ca="1">VLOOKUP($A109,'Orçamento Sintético'!$A:$H,8,0)</f>
        <v>3257.45</v>
      </c>
      <c r="D110" s="189">
        <f>ROUND($C110*D109,2)</f>
        <v>0</v>
      </c>
      <c r="E110" s="189">
        <f>ROUND($C110*E109,2)</f>
        <v>3257.45</v>
      </c>
      <c r="F110" s="189">
        <f>ROUND($C110*F109,2)</f>
        <v>0</v>
      </c>
      <c r="G110" s="189">
        <f>ROUND($C110*G109,2)</f>
        <v>0</v>
      </c>
    </row>
    <row r="111" spans="1:7">
      <c r="A111" s="257" t="s">
        <v>527</v>
      </c>
      <c r="B111" s="258" t="str">
        <f ca="1">VLOOKUP($A111,'Orçamento Sintético'!$A:$H,4,0)</f>
        <v>Baseado na Sinapi (97645) - Remoção de tampa / tampão metálico</v>
      </c>
      <c r="C111" s="188">
        <f ca="1">ROUND(C112/$G$512,4)</f>
        <v>0</v>
      </c>
      <c r="D111" s="188"/>
      <c r="E111" s="188">
        <v>1</v>
      </c>
      <c r="F111" s="188"/>
      <c r="G111" s="188">
        <v>0</v>
      </c>
    </row>
    <row r="112" spans="1:7">
      <c r="A112" s="257"/>
      <c r="B112" s="259"/>
      <c r="C112" s="189">
        <f ca="1">VLOOKUP($A111,'Orçamento Sintético'!$A:$H,8,0)</f>
        <v>22.47</v>
      </c>
      <c r="D112" s="189">
        <f>ROUND($C112*D111,2)</f>
        <v>0</v>
      </c>
      <c r="E112" s="189">
        <f>ROUND($C112*E111,2)</f>
        <v>22.47</v>
      </c>
      <c r="F112" s="189">
        <f>ROUND($C112*F111,2)</f>
        <v>0</v>
      </c>
      <c r="G112" s="189">
        <f>ROUND($C112*G111,2)</f>
        <v>0</v>
      </c>
    </row>
    <row r="113" spans="1:7">
      <c r="A113" s="257" t="s">
        <v>530</v>
      </c>
      <c r="B113" s="258" t="str">
        <f ca="1">VLOOKUP($A113,'Orçamento Sintético'!$A:$H,4,0)</f>
        <v>Copia da CPOS (04.09.080) - Retirada de batente, corrimão ou peças lineares metálicas, fixados</v>
      </c>
      <c r="C113" s="188">
        <f ca="1">ROUND(C114/$G$512,4)</f>
        <v>1E-4</v>
      </c>
      <c r="D113" s="188">
        <v>1</v>
      </c>
      <c r="E113" s="188"/>
      <c r="F113" s="188"/>
      <c r="G113" s="188">
        <v>0</v>
      </c>
    </row>
    <row r="114" spans="1:7">
      <c r="A114" s="257"/>
      <c r="B114" s="259"/>
      <c r="C114" s="189">
        <f ca="1">VLOOKUP($A113,'Orçamento Sintético'!$A:$H,8,0)</f>
        <v>97.76</v>
      </c>
      <c r="D114" s="189">
        <f>ROUND($C114*D113,2)</f>
        <v>97.76</v>
      </c>
      <c r="E114" s="189">
        <f>ROUND($C114*E113,2)</f>
        <v>0</v>
      </c>
      <c r="F114" s="189">
        <f>ROUND($C114*F113,2)</f>
        <v>0</v>
      </c>
      <c r="G114" s="189">
        <f>ROUND($C114*G113,2)</f>
        <v>0</v>
      </c>
    </row>
    <row r="115" spans="1:7">
      <c r="A115" s="257" t="s">
        <v>534</v>
      </c>
      <c r="B115" s="258" t="str">
        <f ca="1">VLOOKUP($A115,'Orçamento Sintético'!$A:$H,4,0)</f>
        <v>Copia da ORSE (7725) - Remoção de pintura látex (raspagem e/ou lixamento e/ou escovação)</v>
      </c>
      <c r="C115" s="188">
        <f ca="1">ROUND(C116/$G$512,4)</f>
        <v>2.3999999999999998E-3</v>
      </c>
      <c r="D115" s="188"/>
      <c r="E115" s="188">
        <v>0.5</v>
      </c>
      <c r="F115" s="188">
        <v>0.5</v>
      </c>
      <c r="G115" s="188">
        <v>0</v>
      </c>
    </row>
    <row r="116" spans="1:7">
      <c r="A116" s="257"/>
      <c r="B116" s="259"/>
      <c r="C116" s="189">
        <f ca="1">VLOOKUP($A115,'Orçamento Sintético'!$A:$H,8,0)</f>
        <v>3252.56</v>
      </c>
      <c r="D116" s="189">
        <f>ROUND($C116*D115,2)</f>
        <v>0</v>
      </c>
      <c r="E116" s="189">
        <f>ROUND($C116*E115,2)</f>
        <v>1626.28</v>
      </c>
      <c r="F116" s="189">
        <f>ROUND($C116*F115,2)</f>
        <v>1626.28</v>
      </c>
      <c r="G116" s="189">
        <f>ROUND($C116*G115,2)</f>
        <v>0</v>
      </c>
    </row>
    <row r="117" spans="1:7">
      <c r="A117" s="257" t="s">
        <v>537</v>
      </c>
      <c r="B117" s="258" t="str">
        <f ca="1">VLOOKUP($A117,'Orçamento Sintético'!$A:$H,4,0)</f>
        <v>Copia da CPOS (04.09.100) - Retirada de Gradil e portão de ferro</v>
      </c>
      <c r="C117" s="188">
        <f ca="1">ROUND(C118/$G$512,4)</f>
        <v>5.0000000000000001E-4</v>
      </c>
      <c r="D117" s="188"/>
      <c r="E117" s="188">
        <v>1</v>
      </c>
      <c r="F117" s="188"/>
      <c r="G117" s="188">
        <v>0</v>
      </c>
    </row>
    <row r="118" spans="1:7">
      <c r="A118" s="257"/>
      <c r="B118" s="259"/>
      <c r="C118" s="189">
        <f ca="1">VLOOKUP($A117,'Orçamento Sintético'!$A:$H,8,0)</f>
        <v>642.39</v>
      </c>
      <c r="D118" s="189">
        <f>ROUND($C118*D117,2)</f>
        <v>0</v>
      </c>
      <c r="E118" s="189">
        <f>ROUND($C118*E117,2)</f>
        <v>642.39</v>
      </c>
      <c r="F118" s="189">
        <f>ROUND($C118*F117,2)</f>
        <v>0</v>
      </c>
      <c r="G118" s="189">
        <f>ROUND($C118*G117,2)</f>
        <v>0</v>
      </c>
    </row>
    <row r="119" spans="1:7">
      <c r="A119" s="257" t="s">
        <v>540</v>
      </c>
      <c r="B119" s="258" t="str">
        <f ca="1">VLOOKUP($A119,'Orçamento Sintético'!$A:$H,4,0)</f>
        <v>Copia da SINAPI (102192) - REMOÇÃO DE VIDRO TEMPERADO FIXADO EM PERFIL U, COM REAPROVEITAMENTO</v>
      </c>
      <c r="C119" s="188">
        <f ca="1">ROUND(C120/$G$512,4)</f>
        <v>5.0000000000000001E-4</v>
      </c>
      <c r="D119" s="188"/>
      <c r="E119" s="188">
        <v>1</v>
      </c>
      <c r="F119" s="188"/>
      <c r="G119" s="188">
        <v>0</v>
      </c>
    </row>
    <row r="120" spans="1:7">
      <c r="A120" s="257"/>
      <c r="B120" s="259"/>
      <c r="C120" s="189">
        <f ca="1">VLOOKUP($A119,'Orçamento Sintético'!$A:$H,8,0)</f>
        <v>730.5</v>
      </c>
      <c r="D120" s="189">
        <f>ROUND($C120*D119,2)</f>
        <v>0</v>
      </c>
      <c r="E120" s="189">
        <f>ROUND($C120*E119,2)</f>
        <v>730.5</v>
      </c>
      <c r="F120" s="189">
        <f>ROUND($C120*F119,2)</f>
        <v>0</v>
      </c>
      <c r="G120" s="189">
        <f>ROUND($C120*G119,2)</f>
        <v>0</v>
      </c>
    </row>
    <row r="121" spans="1:7">
      <c r="A121" s="257" t="s">
        <v>543</v>
      </c>
      <c r="B121" s="258" t="str">
        <f ca="1">VLOOKUP($A121,'Orçamento Sintético'!$A:$H,4,0)</f>
        <v>Copia da SBC (023112) - Retirada de cantoneira e pingadeira</v>
      </c>
      <c r="C121" s="188">
        <f ca="1">ROUND(C122/$G$512,4)</f>
        <v>1.1000000000000001E-3</v>
      </c>
      <c r="D121" s="188">
        <v>1</v>
      </c>
      <c r="E121" s="188"/>
      <c r="F121" s="188"/>
      <c r="G121" s="188">
        <v>0</v>
      </c>
    </row>
    <row r="122" spans="1:7">
      <c r="A122" s="257"/>
      <c r="B122" s="259"/>
      <c r="C122" s="189">
        <f ca="1">VLOOKUP($A121,'Orçamento Sintético'!$A:$H,8,0)</f>
        <v>1475.55</v>
      </c>
      <c r="D122" s="189">
        <f>ROUND($C122*D121,2)</f>
        <v>1475.55</v>
      </c>
      <c r="E122" s="189">
        <f>ROUND($C122*E121,2)</f>
        <v>0</v>
      </c>
      <c r="F122" s="189">
        <f>ROUND($C122*F121,2)</f>
        <v>0</v>
      </c>
      <c r="G122" s="189">
        <f>ROUND($C122*G121,2)</f>
        <v>0</v>
      </c>
    </row>
    <row r="123" spans="1:7">
      <c r="A123" s="252" t="s">
        <v>546</v>
      </c>
      <c r="B123" s="252" t="str">
        <f ca="1">VLOOKUP($A123,'Orçamento Sintético'!$A:$H,4,0)</f>
        <v>Remoção de redes hidráulicas, elétricas e de utilidades</v>
      </c>
      <c r="C123" s="177">
        <f ca="1">ROUND(C124/$G$512,4)</f>
        <v>1.8E-3</v>
      </c>
      <c r="D123" s="181">
        <f>ROUND(D124/$C124,4)</f>
        <v>1.2E-2</v>
      </c>
      <c r="E123" s="181">
        <f>ROUND(E124/$C124,4)</f>
        <v>0.98409999999999997</v>
      </c>
      <c r="F123" s="181">
        <f>ROUND(F124/$C124,4)</f>
        <v>4.0000000000000001E-3</v>
      </c>
      <c r="G123" s="181">
        <f>ROUND(G124/$C124,4)</f>
        <v>0</v>
      </c>
    </row>
    <row r="124" spans="1:7">
      <c r="A124" s="253"/>
      <c r="B124" s="253"/>
      <c r="C124" s="180">
        <f ca="1">VLOOKUP($A123,'Orçamento Sintético'!$A:$H,8,0)</f>
        <v>2389.88</v>
      </c>
      <c r="D124" s="182">
        <f>D126+D128+D130</f>
        <v>28.56</v>
      </c>
      <c r="E124" s="182">
        <f>E126+E128+E130</f>
        <v>2351.8000000000002</v>
      </c>
      <c r="F124" s="182">
        <f>F126+F128+F130</f>
        <v>9.52</v>
      </c>
      <c r="G124" s="182">
        <f>G126+G128+G130</f>
        <v>0</v>
      </c>
    </row>
    <row r="125" spans="1:7">
      <c r="A125" s="257" t="s">
        <v>548</v>
      </c>
      <c r="B125" s="258" t="str">
        <f ca="1">VLOOKUP($A125,'Orçamento Sintético'!$A:$H,4,0)</f>
        <v>REMOÇÃO DE LUMINÁRIAS, DE FORMA MANUAL, SEM REAPROVEITAMENTO. AF_12/2017</v>
      </c>
      <c r="C125" s="188">
        <f ca="1">ROUND(C126/$G$512,4)</f>
        <v>0</v>
      </c>
      <c r="D125" s="188">
        <v>0.75</v>
      </c>
      <c r="E125" s="188"/>
      <c r="F125" s="188">
        <v>0.25</v>
      </c>
      <c r="G125" s="188">
        <v>0</v>
      </c>
    </row>
    <row r="126" spans="1:7">
      <c r="A126" s="257"/>
      <c r="B126" s="259"/>
      <c r="C126" s="189">
        <f ca="1">VLOOKUP($A125,'Orçamento Sintético'!$A:$H,8,0)</f>
        <v>38.08</v>
      </c>
      <c r="D126" s="189">
        <f>ROUND($C126*D125,2)</f>
        <v>28.56</v>
      </c>
      <c r="E126" s="189">
        <f>ROUND($C126*E125,2)</f>
        <v>0</v>
      </c>
      <c r="F126" s="189">
        <f>ROUND($C126*F125,2)</f>
        <v>9.52</v>
      </c>
      <c r="G126" s="189">
        <f>ROUND($C126*G125,2)</f>
        <v>0</v>
      </c>
    </row>
    <row r="127" spans="1:7">
      <c r="A127" s="257" t="s">
        <v>550</v>
      </c>
      <c r="B127" s="258" t="str">
        <f ca="1">VLOOKUP($A127,'Orçamento Sintético'!$A:$H,4,0)</f>
        <v>Remoção, com reaproveitamento, do sistema de proteção contra descargas atmosféricas</v>
      </c>
      <c r="C127" s="188">
        <f ca="1">ROUND(C128/$G$512,4)</f>
        <v>1.2999999999999999E-3</v>
      </c>
      <c r="D127" s="188"/>
      <c r="E127" s="188">
        <v>1</v>
      </c>
      <c r="F127" s="188"/>
      <c r="G127" s="188">
        <v>0</v>
      </c>
    </row>
    <row r="128" spans="1:7">
      <c r="A128" s="257"/>
      <c r="B128" s="259"/>
      <c r="C128" s="189">
        <f ca="1">VLOOKUP($A127,'Orçamento Sintético'!$A:$H,8,0)</f>
        <v>1755</v>
      </c>
      <c r="D128" s="189">
        <f>ROUND($C128*D127,2)</f>
        <v>0</v>
      </c>
      <c r="E128" s="189">
        <f>ROUND($C128*E127,2)</f>
        <v>1755</v>
      </c>
      <c r="F128" s="189">
        <f>ROUND($C128*F127,2)</f>
        <v>0</v>
      </c>
      <c r="G128" s="189">
        <f>ROUND($C128*G127,2)</f>
        <v>0</v>
      </c>
    </row>
    <row r="129" spans="1:7">
      <c r="A129" s="257" t="s">
        <v>553</v>
      </c>
      <c r="B129" s="258" t="str">
        <f ca="1">VLOOKUP($A129,'Orçamento Sintético'!$A:$H,4,0)</f>
        <v>Copia da CPOS (04.30.060) - Remoção de tubulação hidráulica em geral, incluindo conexões, caixas e ralos</v>
      </c>
      <c r="C129" s="188">
        <f ca="1">ROUND(C130/$G$512,4)</f>
        <v>4.0000000000000002E-4</v>
      </c>
      <c r="D129" s="188"/>
      <c r="E129" s="188">
        <v>1</v>
      </c>
      <c r="F129" s="188"/>
      <c r="G129" s="188">
        <v>0</v>
      </c>
    </row>
    <row r="130" spans="1:7">
      <c r="A130" s="257"/>
      <c r="B130" s="259"/>
      <c r="C130" s="189">
        <f ca="1">VLOOKUP($A129,'Orçamento Sintético'!$A:$H,8,0)</f>
        <v>596.79999999999995</v>
      </c>
      <c r="D130" s="189">
        <f>ROUND($C130*D129,2)</f>
        <v>0</v>
      </c>
      <c r="E130" s="189">
        <f>ROUND($C130*E129,2)</f>
        <v>596.79999999999995</v>
      </c>
      <c r="F130" s="189">
        <f>ROUND($C130*F129,2)</f>
        <v>0</v>
      </c>
      <c r="G130" s="189">
        <f>ROUND($C130*G129,2)</f>
        <v>0</v>
      </c>
    </row>
    <row r="131" spans="1:7">
      <c r="A131" s="252" t="s">
        <v>556</v>
      </c>
      <c r="B131" s="252" t="str">
        <f ca="1">VLOOKUP($A131,'Orçamento Sintético'!$A:$H,4,0)</f>
        <v>Carga, transporte, descarga e espalhamento de materiais provenientes de demolição</v>
      </c>
      <c r="C131" s="177">
        <f ca="1">ROUND(C132/$G$512,4)</f>
        <v>1.6400000000000001E-2</v>
      </c>
      <c r="D131" s="181">
        <f>ROUND(D132/$C132,4)</f>
        <v>0.55369999999999997</v>
      </c>
      <c r="E131" s="181">
        <f>ROUND(E132/$C132,4)</f>
        <v>0.2379</v>
      </c>
      <c r="F131" s="181">
        <f>ROUND(F132/$C132,4)</f>
        <v>0.14449999999999999</v>
      </c>
      <c r="G131" s="181">
        <f>ROUND(G132/$C132,4)</f>
        <v>6.3899999999999998E-2</v>
      </c>
    </row>
    <row r="132" spans="1:7">
      <c r="A132" s="253"/>
      <c r="B132" s="253"/>
      <c r="C132" s="180">
        <f ca="1">VLOOKUP($A131,'Orçamento Sintético'!$A:$H,8,0)</f>
        <v>22157.52</v>
      </c>
      <c r="D132" s="182">
        <f>D134+D136+D138+D140</f>
        <v>12269.42</v>
      </c>
      <c r="E132" s="182">
        <f>E134+E136+E138+E140</f>
        <v>5270.28</v>
      </c>
      <c r="F132" s="182">
        <f>F134+F136+F138+F140</f>
        <v>3201.26</v>
      </c>
      <c r="G132" s="182">
        <f>G134+G136+G138+G140</f>
        <v>1416.57</v>
      </c>
    </row>
    <row r="133" spans="1:7">
      <c r="A133" s="257" t="s">
        <v>558</v>
      </c>
      <c r="B133" s="258" t="str">
        <f ca="1">VLOOKUP($A133,'Orçamento Sintético'!$A:$H,4,0)</f>
        <v>Transporte de material – bota-fora, D.M.T = 60,0 km - carga manual</v>
      </c>
      <c r="C133" s="188">
        <f ca="1">ROUND(C134/$G$512,4)</f>
        <v>1.0500000000000001E-2</v>
      </c>
      <c r="D133" s="188">
        <v>0.5</v>
      </c>
      <c r="E133" s="188">
        <v>0.25</v>
      </c>
      <c r="F133" s="188">
        <v>0.15</v>
      </c>
      <c r="G133" s="188">
        <v>0.1</v>
      </c>
    </row>
    <row r="134" spans="1:7">
      <c r="A134" s="257"/>
      <c r="B134" s="259"/>
      <c r="C134" s="189">
        <f ca="1">VLOOKUP($A133,'Orçamento Sintético'!$A:$H,8,0)</f>
        <v>14165.7</v>
      </c>
      <c r="D134" s="189">
        <f>ROUND($C134*D133,2)</f>
        <v>7082.85</v>
      </c>
      <c r="E134" s="189">
        <f>ROUND($C134*E133,2)</f>
        <v>3541.43</v>
      </c>
      <c r="F134" s="189">
        <f>ROUND($C134*F133,2)</f>
        <v>2124.86</v>
      </c>
      <c r="G134" s="189">
        <f>ROUND($C134*G133,2)</f>
        <v>1416.57</v>
      </c>
    </row>
    <row r="135" spans="1:7">
      <c r="A135" s="257" t="s">
        <v>561</v>
      </c>
      <c r="B135" s="258" t="str">
        <f ca="1">VLOOKUP($A135,'Orçamento Sintético'!$A:$H,4,0)</f>
        <v>TRANSPORTE COM CAMINHÃO CARROCERIA 9T, EM VIA URBANA PAVIMENTADA, DMT ATÉ 30KM (UNIDADE: TXKM). AF_07/2020</v>
      </c>
      <c r="C135" s="188">
        <f ca="1">ROUND(C136/$G$512,4)</f>
        <v>6.9999999999999999E-4</v>
      </c>
      <c r="D135" s="188"/>
      <c r="E135" s="188"/>
      <c r="F135" s="188">
        <v>1</v>
      </c>
      <c r="G135" s="188">
        <v>0</v>
      </c>
    </row>
    <row r="136" spans="1:7">
      <c r="A136" s="257"/>
      <c r="B136" s="259"/>
      <c r="C136" s="189">
        <f ca="1">VLOOKUP($A135,'Orçamento Sintético'!$A:$H,8,0)</f>
        <v>950.4</v>
      </c>
      <c r="D136" s="189">
        <f>ROUND($C136*D135,2)</f>
        <v>0</v>
      </c>
      <c r="E136" s="189">
        <f>ROUND($C136*E135,2)</f>
        <v>0</v>
      </c>
      <c r="F136" s="189">
        <f>ROUND($C136*F135,2)</f>
        <v>950.4</v>
      </c>
      <c r="G136" s="189">
        <f>ROUND($C136*G135,2)</f>
        <v>0</v>
      </c>
    </row>
    <row r="137" spans="1:7">
      <c r="A137" s="257" t="s">
        <v>563</v>
      </c>
      <c r="B137" s="258" t="str">
        <f ca="1">VLOOKUP($A137,'Orçamento Sintético'!$A:$H,4,0)</f>
        <v>TRANSPORTE COM CAMINHÃO CARROCERIA 9T, EM VIA URBANA PAVIMENTADA, ADICIONAL PARA DMT EXCEDENTE A 30 KM (UNIDADE: TXKM). AF_07/2020</v>
      </c>
      <c r="C137" s="188">
        <f ca="1">ROUND(C138/$G$512,4)</f>
        <v>1E-4</v>
      </c>
      <c r="D137" s="188"/>
      <c r="E137" s="188"/>
      <c r="F137" s="188">
        <v>1</v>
      </c>
      <c r="G137" s="188">
        <v>0</v>
      </c>
    </row>
    <row r="138" spans="1:7">
      <c r="A138" s="257"/>
      <c r="B138" s="259"/>
      <c r="C138" s="189">
        <f ca="1">VLOOKUP($A137,'Orçamento Sintético'!$A:$H,8,0)</f>
        <v>126</v>
      </c>
      <c r="D138" s="189">
        <f>ROUND($C138*D137,2)</f>
        <v>0</v>
      </c>
      <c r="E138" s="189">
        <f>ROUND($C138*E137,2)</f>
        <v>0</v>
      </c>
      <c r="F138" s="189">
        <f>ROUND($C138*F137,2)</f>
        <v>126</v>
      </c>
      <c r="G138" s="189">
        <f>ROUND($C138*G137,2)</f>
        <v>0</v>
      </c>
    </row>
    <row r="139" spans="1:7">
      <c r="A139" s="257" t="s">
        <v>565</v>
      </c>
      <c r="B139" s="258" t="str">
        <f ca="1">VLOOKUP($A139,'Orçamento Sintético'!$A:$H,4,0)</f>
        <v>Baseado em SIURB (010211) - Carga manual e remoção de terra ou entulho</v>
      </c>
      <c r="C139" s="188">
        <f ca="1">ROUND(C140/$G$512,4)</f>
        <v>5.1000000000000004E-3</v>
      </c>
      <c r="D139" s="188">
        <v>0.75</v>
      </c>
      <c r="E139" s="188">
        <v>0.25</v>
      </c>
      <c r="F139" s="188"/>
      <c r="G139" s="188">
        <v>0</v>
      </c>
    </row>
    <row r="140" spans="1:7">
      <c r="A140" s="257"/>
      <c r="B140" s="259"/>
      <c r="C140" s="189">
        <f ca="1">VLOOKUP($A139,'Orçamento Sintético'!$A:$H,8,0)</f>
        <v>6915.42</v>
      </c>
      <c r="D140" s="189">
        <f>ROUND($C140*D139,2)</f>
        <v>5186.57</v>
      </c>
      <c r="E140" s="189">
        <f>TRUNC($C140*E139,2)</f>
        <v>1728.85</v>
      </c>
      <c r="F140" s="189">
        <f>ROUND($C140*F139,2)</f>
        <v>0</v>
      </c>
      <c r="G140" s="189">
        <f>ROUND($C140*G139,2)</f>
        <v>0</v>
      </c>
    </row>
    <row r="141" spans="1:7">
      <c r="A141" s="255" t="s">
        <v>386</v>
      </c>
      <c r="B141" s="256" t="str">
        <f ca="1">VLOOKUP($A141,'Orçamento Sintético'!$A:$H,4,0)</f>
        <v>SERVIÇOS AUXILIARES E ADMINISTRATIVOS</v>
      </c>
      <c r="C141" s="42">
        <f ca="1">ROUND(C142/$G$512,4)</f>
        <v>1.8599999999999998E-2</v>
      </c>
      <c r="D141" s="43">
        <f>ROUND(D142/$C142,4)</f>
        <v>0.25</v>
      </c>
      <c r="E141" s="43">
        <f>ROUND(E142/$C142,4)</f>
        <v>0.25</v>
      </c>
      <c r="F141" s="43">
        <f>ROUND(F142/$C142,4)</f>
        <v>0.25</v>
      </c>
      <c r="G141" s="43">
        <f>ROUND(G142/$C142,4)</f>
        <v>0.25</v>
      </c>
    </row>
    <row r="142" spans="1:7">
      <c r="A142" s="255"/>
      <c r="B142" s="256"/>
      <c r="C142" s="44">
        <f ca="1">VLOOKUP($A141,'Orçamento Sintético'!$A:$H,8,0)</f>
        <v>25179.690000000002</v>
      </c>
      <c r="D142" s="45">
        <f>D144</f>
        <v>6294.92</v>
      </c>
      <c r="E142" s="45">
        <f>E144</f>
        <v>6294.92</v>
      </c>
      <c r="F142" s="45">
        <f>F144</f>
        <v>6294.92</v>
      </c>
      <c r="G142" s="45">
        <f>G144</f>
        <v>6294.92</v>
      </c>
    </row>
    <row r="143" spans="1:7">
      <c r="A143" s="252" t="s">
        <v>568</v>
      </c>
      <c r="B143" s="252" t="str">
        <f ca="1">VLOOKUP($A143,'Orçamento Sintético'!$A:$H,4,0)</f>
        <v>PESSOAL</v>
      </c>
      <c r="C143" s="178">
        <f ca="1">ROUND(C144/$G$512,4)</f>
        <v>1.8599999999999998E-2</v>
      </c>
      <c r="D143" s="178">
        <f>ROUND(D144/$C144,4)</f>
        <v>0.25</v>
      </c>
      <c r="E143" s="178">
        <f>ROUND(E144/$C144,4)</f>
        <v>0.25</v>
      </c>
      <c r="F143" s="178">
        <f>ROUND(F144/$C144,4)</f>
        <v>0.25</v>
      </c>
      <c r="G143" s="178">
        <f>ROUND(G144/$C144,4)</f>
        <v>0.25</v>
      </c>
    </row>
    <row r="144" spans="1:7">
      <c r="A144" s="253"/>
      <c r="B144" s="253"/>
      <c r="C144" s="179">
        <f ca="1">VLOOKUP($A143,'Orçamento Sintético'!$A:$H,8,0)</f>
        <v>25179.690000000002</v>
      </c>
      <c r="D144" s="179">
        <f>D146+D150</f>
        <v>6294.92</v>
      </c>
      <c r="E144" s="179">
        <f>E146+E150</f>
        <v>6294.92</v>
      </c>
      <c r="F144" s="179">
        <f>F146+F150</f>
        <v>6294.92</v>
      </c>
      <c r="G144" s="179">
        <f>G146+G150</f>
        <v>6294.92</v>
      </c>
    </row>
    <row r="145" spans="1:7">
      <c r="A145" s="252" t="s">
        <v>570</v>
      </c>
      <c r="B145" s="252" t="str">
        <f ca="1">VLOOKUP($A145,'Orçamento Sintético'!$A:$H,4,0)</f>
        <v>Administração</v>
      </c>
      <c r="C145" s="177">
        <f ca="1">ROUND(C146/$G$512,4)</f>
        <v>7.9000000000000008E-3</v>
      </c>
      <c r="D145" s="177">
        <f>ROUND(D146/$C146,4)</f>
        <v>0.25</v>
      </c>
      <c r="E145" s="177">
        <f>ROUND(E146/$C146,4)</f>
        <v>0.25</v>
      </c>
      <c r="F145" s="177">
        <f>ROUND(F146/$C146,4)</f>
        <v>0.25</v>
      </c>
      <c r="G145" s="177">
        <f>ROUND(G146/$C146,4)</f>
        <v>0.25</v>
      </c>
    </row>
    <row r="146" spans="1:7">
      <c r="A146" s="253"/>
      <c r="B146" s="253"/>
      <c r="C146" s="179">
        <f ca="1">VLOOKUP($A145,'Orçamento Sintético'!$A:$H,8,0)</f>
        <v>10752.17</v>
      </c>
      <c r="D146" s="179">
        <f>D148</f>
        <v>2688.04</v>
      </c>
      <c r="E146" s="179">
        <f>E148</f>
        <v>2688.04</v>
      </c>
      <c r="F146" s="179">
        <f>F148</f>
        <v>2688.04</v>
      </c>
      <c r="G146" s="179">
        <f>G148</f>
        <v>2688.04</v>
      </c>
    </row>
    <row r="147" spans="1:7">
      <c r="A147" s="257" t="s">
        <v>572</v>
      </c>
      <c r="B147" s="258" t="str">
        <f ca="1">VLOOKUP($A147,'Orçamento Sintético'!$A:$H,4,0)</f>
        <v>ENGENHEIRO CIVIL DE OBRA PLENO COM ENCARGOS COMPLEMENTARES</v>
      </c>
      <c r="C147" s="188">
        <f ca="1">ROUND(C148/$G$512,4)</f>
        <v>7.9000000000000008E-3</v>
      </c>
      <c r="D147" s="188">
        <v>0.25</v>
      </c>
      <c r="E147" s="188">
        <v>0.25</v>
      </c>
      <c r="F147" s="188">
        <v>0.25</v>
      </c>
      <c r="G147" s="188">
        <v>0.25</v>
      </c>
    </row>
    <row r="148" spans="1:7">
      <c r="A148" s="257"/>
      <c r="B148" s="259"/>
      <c r="C148" s="189">
        <f ca="1">VLOOKUP($A147,'Orçamento Sintético'!$A:$H,8,0)</f>
        <v>10752.17</v>
      </c>
      <c r="D148" s="189">
        <f>ROUND($C148*D147,2)</f>
        <v>2688.04</v>
      </c>
      <c r="E148" s="189">
        <f>ROUND($C148*E147,2)</f>
        <v>2688.04</v>
      </c>
      <c r="F148" s="189">
        <f>ROUND($C148*F147,2)</f>
        <v>2688.04</v>
      </c>
      <c r="G148" s="189">
        <f>ROUND($C148*G147,2)</f>
        <v>2688.04</v>
      </c>
    </row>
    <row r="149" spans="1:7">
      <c r="A149" s="252" t="s">
        <v>574</v>
      </c>
      <c r="B149" s="252" t="str">
        <f ca="1">VLOOKUP($A149,'Orçamento Sintético'!$A:$H,4,0)</f>
        <v>Mão-de-Obra</v>
      </c>
      <c r="C149" s="177">
        <f ca="1">ROUND(C150/$G$512,4)</f>
        <v>1.0699999999999999E-2</v>
      </c>
      <c r="D149" s="177">
        <f>ROUND(D150/$C150,4)</f>
        <v>0.25</v>
      </c>
      <c r="E149" s="177">
        <f>ROUND(E150/$C150,4)</f>
        <v>0.25</v>
      </c>
      <c r="F149" s="177">
        <f>ROUND(F150/$C150,4)</f>
        <v>0.25</v>
      </c>
      <c r="G149" s="177">
        <f>ROUND(G150/$C150,4)</f>
        <v>0.25</v>
      </c>
    </row>
    <row r="150" spans="1:7">
      <c r="A150" s="253"/>
      <c r="B150" s="253"/>
      <c r="C150" s="179">
        <f ca="1">VLOOKUP($A149,'Orçamento Sintético'!$A:$H,8,0)</f>
        <v>14427.52</v>
      </c>
      <c r="D150" s="179">
        <f>D152</f>
        <v>3606.88</v>
      </c>
      <c r="E150" s="179">
        <f>E152</f>
        <v>3606.88</v>
      </c>
      <c r="F150" s="179">
        <f>F152</f>
        <v>3606.88</v>
      </c>
      <c r="G150" s="179">
        <f>G152</f>
        <v>3606.88</v>
      </c>
    </row>
    <row r="151" spans="1:7">
      <c r="A151" s="257" t="s">
        <v>576</v>
      </c>
      <c r="B151" s="258" t="str">
        <f ca="1">VLOOKUP($A151,'Orçamento Sintético'!$A:$H,4,0)</f>
        <v>ENCARREGADO GERAL DE OBRAS COM ENCARGOS COMPLEMENTARES</v>
      </c>
      <c r="C151" s="188">
        <f ca="1">ROUND(C152/$G$512,4)</f>
        <v>1.0699999999999999E-2</v>
      </c>
      <c r="D151" s="188">
        <v>0.25</v>
      </c>
      <c r="E151" s="188">
        <v>0.25</v>
      </c>
      <c r="F151" s="188">
        <v>0.25</v>
      </c>
      <c r="G151" s="188">
        <v>0.25</v>
      </c>
    </row>
    <row r="152" spans="1:7">
      <c r="A152" s="257"/>
      <c r="B152" s="259"/>
      <c r="C152" s="189">
        <f ca="1">VLOOKUP($A151,'Orçamento Sintético'!$A:$H,8,0)</f>
        <v>14427.52</v>
      </c>
      <c r="D152" s="189">
        <f>ROUND($C152*D151,2)</f>
        <v>3606.88</v>
      </c>
      <c r="E152" s="189">
        <f>ROUND($C152*E151,2)</f>
        <v>3606.88</v>
      </c>
      <c r="F152" s="189">
        <f>ROUND($C152*F151,2)</f>
        <v>3606.88</v>
      </c>
      <c r="G152" s="189">
        <f>ROUND($C152*G151,2)</f>
        <v>3606.88</v>
      </c>
    </row>
    <row r="153" spans="1:7">
      <c r="A153" s="255" t="s">
        <v>388</v>
      </c>
      <c r="B153" s="256" t="str">
        <f ca="1">VLOOKUP($A153,'Orçamento Sintético'!$A:$H,4,0)</f>
        <v>ARQUITETURA</v>
      </c>
      <c r="C153" s="42">
        <f ca="1">ROUND(C154/$G$512,4)</f>
        <v>0.85470000000000002</v>
      </c>
      <c r="D153" s="43">
        <f>ROUND(D154/$C154,4)</f>
        <v>8.9999999999999998E-4</v>
      </c>
      <c r="E153" s="43">
        <f>ROUND(E154/$C154,4)</f>
        <v>0.34820000000000001</v>
      </c>
      <c r="F153" s="43">
        <f>ROUND(F154/$C154,4)</f>
        <v>0.57169999999999999</v>
      </c>
      <c r="G153" s="43">
        <f>ROUND(G154/$C154,4)</f>
        <v>7.9299999999999995E-2</v>
      </c>
    </row>
    <row r="154" spans="1:7">
      <c r="A154" s="255"/>
      <c r="B154" s="256"/>
      <c r="C154" s="44">
        <f ca="1">VLOOKUP($A153,'Orçamento Sintético'!$A:$H,8,0)</f>
        <v>1157190.6200000001</v>
      </c>
      <c r="D154" s="45">
        <f>D156+D180+D196+D204+D216+D234+D326+D356+D392</f>
        <v>1005.96</v>
      </c>
      <c r="E154" s="45">
        <f>E156+E180+E196+E204+E216+E234+E326+E356+E392</f>
        <v>402886.19999999995</v>
      </c>
      <c r="F154" s="45">
        <f>F156+F180+F196+F204+F216+F234+F326+F356+F392</f>
        <v>661568.6</v>
      </c>
      <c r="G154" s="45">
        <f>G156+G180+G196+G204+G216+G234+G326+G356+G392</f>
        <v>91729.859999999986</v>
      </c>
    </row>
    <row r="155" spans="1:7">
      <c r="A155" s="252" t="s">
        <v>578</v>
      </c>
      <c r="B155" s="252" t="str">
        <f ca="1">VLOOKUP($A155,'Orçamento Sintético'!$A:$H,4,0)</f>
        <v>PAREDES E ELEMENTOS DE VEDAÇÃO</v>
      </c>
      <c r="C155" s="178">
        <f ca="1">ROUND(C156/$G$512,4)</f>
        <v>1.1900000000000001E-2</v>
      </c>
      <c r="D155" s="178">
        <f>ROUND(D156/$C156,4)</f>
        <v>0</v>
      </c>
      <c r="E155" s="178">
        <f>ROUND(E156/$C156,4)</f>
        <v>0.85609999999999997</v>
      </c>
      <c r="F155" s="178">
        <f>ROUND(F156/$C156,4)</f>
        <v>0.1439</v>
      </c>
      <c r="G155" s="178">
        <f>ROUND(G156/$C156,4)</f>
        <v>0</v>
      </c>
    </row>
    <row r="156" spans="1:7">
      <c r="A156" s="253"/>
      <c r="B156" s="253"/>
      <c r="C156" s="179">
        <f ca="1">VLOOKUP($A155,'Orçamento Sintético'!$A:$H,8,0)</f>
        <v>16153.8</v>
      </c>
      <c r="D156" s="179">
        <f>D158+D174</f>
        <v>0</v>
      </c>
      <c r="E156" s="179">
        <f>E158+E174</f>
        <v>13828.68</v>
      </c>
      <c r="F156" s="179">
        <f>F158+F174</f>
        <v>2325.12</v>
      </c>
      <c r="G156" s="179">
        <f>G158+G174</f>
        <v>0</v>
      </c>
    </row>
    <row r="157" spans="1:7">
      <c r="A157" s="252" t="s">
        <v>580</v>
      </c>
      <c r="B157" s="252" t="str">
        <f ca="1">VLOOKUP($A157,'Orçamento Sintético'!$A:$H,4,0)</f>
        <v>Alvenarias</v>
      </c>
      <c r="C157" s="177">
        <f ca="1">ROUND(C158/$G$512,4)</f>
        <v>0.01</v>
      </c>
      <c r="D157" s="177">
        <f>ROUND(D158/$C158,4)</f>
        <v>0</v>
      </c>
      <c r="E157" s="177">
        <f>ROUND(E158/$C158,4)</f>
        <v>0.82830000000000004</v>
      </c>
      <c r="F157" s="177">
        <f>ROUND(F158/$C158,4)</f>
        <v>0.17169999999999999</v>
      </c>
      <c r="G157" s="177">
        <f>ROUND(G158/$C158,4)</f>
        <v>0</v>
      </c>
    </row>
    <row r="158" spans="1:7">
      <c r="A158" s="253"/>
      <c r="B158" s="253"/>
      <c r="C158" s="179">
        <f ca="1">VLOOKUP($A157,'Orçamento Sintético'!$A:$H,8,0)</f>
        <v>13545.65</v>
      </c>
      <c r="D158" s="179">
        <f>D160+D164+D168</f>
        <v>0</v>
      </c>
      <c r="E158" s="179">
        <f>E160+E164+E168</f>
        <v>11220.53</v>
      </c>
      <c r="F158" s="179">
        <f>F160+F164+F168</f>
        <v>2325.12</v>
      </c>
      <c r="G158" s="179">
        <f>G160+G164+G168</f>
        <v>0</v>
      </c>
    </row>
    <row r="159" spans="1:7">
      <c r="A159" s="252" t="s">
        <v>582</v>
      </c>
      <c r="B159" s="252" t="str">
        <f ca="1">VLOOKUP($A159,'Orçamento Sintético'!$A:$H,4,0)</f>
        <v>Alvenaria de tijolos maciços de barro</v>
      </c>
      <c r="C159" s="177">
        <f ca="1">ROUND(C160/$G$512,4)</f>
        <v>5.8999999999999999E-3</v>
      </c>
      <c r="D159" s="181">
        <f>ROUND(D160/$C160,4)</f>
        <v>0</v>
      </c>
      <c r="E159" s="181">
        <f>ROUND(E160/$C160,4)</f>
        <v>1</v>
      </c>
      <c r="F159" s="181">
        <f>ROUND(F160/$C160,4)</f>
        <v>0</v>
      </c>
      <c r="G159" s="181">
        <f>ROUND(G160/$C160,4)</f>
        <v>0</v>
      </c>
    </row>
    <row r="160" spans="1:7">
      <c r="A160" s="253"/>
      <c r="B160" s="253"/>
      <c r="C160" s="180">
        <f ca="1">VLOOKUP($A159,'Orçamento Sintético'!$A:$H,8,0)</f>
        <v>7947</v>
      </c>
      <c r="D160" s="182">
        <f>D162</f>
        <v>0</v>
      </c>
      <c r="E160" s="182">
        <f>E162</f>
        <v>7947</v>
      </c>
      <c r="F160" s="182">
        <f>F162</f>
        <v>0</v>
      </c>
      <c r="G160" s="182">
        <f>G162</f>
        <v>0</v>
      </c>
    </row>
    <row r="161" spans="1:7" ht="18.75" customHeight="1">
      <c r="A161" s="257" t="s">
        <v>584</v>
      </c>
      <c r="B161" s="258" t="str">
        <f ca="1">VLOOKUP($A161,'Orçamento Sintético'!$A:$H,4,0)</f>
        <v>ALVENARIA DE VEDAÇÃO DE BLOCOS CERÂMICOS MACIÇOS DE 5X10X20CM (ESPESSURA 10CM) E ARGAMASSA DE ASSENTAMENTO COM PREPARO EM BETONEIRA. AF_05/2020</v>
      </c>
      <c r="C161" s="188">
        <f ca="1">ROUND(C162/$G$512,4)</f>
        <v>5.8999999999999999E-3</v>
      </c>
      <c r="D161" s="188"/>
      <c r="E161" s="188">
        <v>1</v>
      </c>
      <c r="F161" s="188"/>
      <c r="G161" s="188">
        <v>0</v>
      </c>
    </row>
    <row r="162" spans="1:7" ht="18.75" customHeight="1">
      <c r="A162" s="257"/>
      <c r="B162" s="259"/>
      <c r="C162" s="189">
        <f ca="1">VLOOKUP($A161,'Orçamento Sintético'!$A:$H,8,0)</f>
        <v>7947</v>
      </c>
      <c r="D162" s="189">
        <f>ROUND($C162*D161,2)</f>
        <v>0</v>
      </c>
      <c r="E162" s="189">
        <f>ROUND($C162*E161,2)</f>
        <v>7947</v>
      </c>
      <c r="F162" s="189">
        <f>ROUND($C162*F161,2)</f>
        <v>0</v>
      </c>
      <c r="G162" s="189">
        <f>ROUND($C162*G161,2)</f>
        <v>0</v>
      </c>
    </row>
    <row r="163" spans="1:7">
      <c r="A163" s="252" t="s">
        <v>586</v>
      </c>
      <c r="B163" s="252" t="str">
        <f ca="1">VLOOKUP($A163,'Orçamento Sintético'!$A:$H,4,0)</f>
        <v>Alvenaria de tijolos furados de barro</v>
      </c>
      <c r="C163" s="177">
        <f ca="1">ROUND(C164/$G$512,4)</f>
        <v>3.3999999999999998E-3</v>
      </c>
      <c r="D163" s="181">
        <f>ROUND(D164/$C164,4)</f>
        <v>0</v>
      </c>
      <c r="E163" s="181">
        <f>ROUND(E164/$C164,4)</f>
        <v>0.5</v>
      </c>
      <c r="F163" s="181">
        <f>ROUND(F164/$C164,4)</f>
        <v>0.5</v>
      </c>
      <c r="G163" s="181">
        <f>ROUND(G164/$C164,4)</f>
        <v>0</v>
      </c>
    </row>
    <row r="164" spans="1:7">
      <c r="A164" s="253"/>
      <c r="B164" s="253"/>
      <c r="C164" s="180">
        <f ca="1">VLOOKUP($A163,'Orçamento Sintético'!$A:$H,8,0)</f>
        <v>4650.25</v>
      </c>
      <c r="D164" s="182">
        <f>D166</f>
        <v>0</v>
      </c>
      <c r="E164" s="182">
        <f>E166</f>
        <v>2325.13</v>
      </c>
      <c r="F164" s="182">
        <f>F166</f>
        <v>2325.12</v>
      </c>
      <c r="G164" s="182">
        <f>G166</f>
        <v>0</v>
      </c>
    </row>
    <row r="165" spans="1:7" ht="18.75" customHeight="1">
      <c r="A165" s="257" t="s">
        <v>588</v>
      </c>
      <c r="B165" s="258" t="str">
        <f ca="1">VLOOKUP($A165,'Orçamento Sintético'!$A:$H,4,0)</f>
        <v>ALVENARIA DE VEDAÇÃO DE BLOCOS CERÂMICOS FURADOS NA HORIZONTAL DE 9X19X19 CM (ESPESSURA 9 CM) E ARGAMASSA DE ASSENTAMENTO COM PREPARO EM BETONEIRA. AF_12/2021</v>
      </c>
      <c r="C165" s="188">
        <f ca="1">ROUND(C166/$G$512,4)</f>
        <v>3.3999999999999998E-3</v>
      </c>
      <c r="D165" s="188"/>
      <c r="E165" s="188">
        <v>0.5</v>
      </c>
      <c r="F165" s="188">
        <v>0.5</v>
      </c>
      <c r="G165" s="188">
        <v>0</v>
      </c>
    </row>
    <row r="166" spans="1:7" ht="18.75" customHeight="1">
      <c r="A166" s="257"/>
      <c r="B166" s="259"/>
      <c r="C166" s="189">
        <f ca="1">VLOOKUP($A165,'Orçamento Sintético'!$A:$H,8,0)</f>
        <v>4650.25</v>
      </c>
      <c r="D166" s="189">
        <f>ROUND($C166*D165,2)</f>
        <v>0</v>
      </c>
      <c r="E166" s="189">
        <f>ROUND($C166*E165,2)</f>
        <v>2325.13</v>
      </c>
      <c r="F166" s="189">
        <f>TRUNC($C166*F165,2)</f>
        <v>2325.12</v>
      </c>
      <c r="G166" s="189">
        <f>ROUND($C166*G165,2)</f>
        <v>0</v>
      </c>
    </row>
    <row r="167" spans="1:7">
      <c r="A167" s="252" t="s">
        <v>590</v>
      </c>
      <c r="B167" s="252" t="str">
        <f ca="1">VLOOKUP($A167,'Orçamento Sintético'!$A:$H,4,0)</f>
        <v>Alvenaria de blocos de concreto</v>
      </c>
      <c r="C167" s="177">
        <f ca="1">ROUND(C168/$G$512,4)</f>
        <v>6.9999999999999999E-4</v>
      </c>
      <c r="D167" s="181">
        <f>ROUND(D168/$C168,4)</f>
        <v>0</v>
      </c>
      <c r="E167" s="181">
        <f>ROUND(E168/$C168,4)</f>
        <v>1</v>
      </c>
      <c r="F167" s="181">
        <f>ROUND(F168/$C168,4)</f>
        <v>0</v>
      </c>
      <c r="G167" s="181">
        <f>ROUND(G168/$C168,4)</f>
        <v>0</v>
      </c>
    </row>
    <row r="168" spans="1:7">
      <c r="A168" s="253"/>
      <c r="B168" s="253"/>
      <c r="C168" s="180">
        <f ca="1">VLOOKUP($A167,'Orçamento Sintético'!$A:$H,8,0)</f>
        <v>948.4</v>
      </c>
      <c r="D168" s="182">
        <f>D170+D172</f>
        <v>0</v>
      </c>
      <c r="E168" s="182">
        <f>E170+E172</f>
        <v>948.4</v>
      </c>
      <c r="F168" s="182">
        <f>F170+F172</f>
        <v>0</v>
      </c>
      <c r="G168" s="182">
        <f>G170+G172</f>
        <v>0</v>
      </c>
    </row>
    <row r="169" spans="1:7" ht="18.75" customHeight="1">
      <c r="A169" s="257" t="s">
        <v>592</v>
      </c>
      <c r="B169" s="258" t="str">
        <f ca="1">VLOOKUP($A169,'Orçamento Sintético'!$A:$H,4,0)</f>
        <v>ALVENARIA DE VEDAÇÃO DE BLOCOS  VAZADOS DE CONCRETO APARENTE DE 9X19X39 CM (ESPESSURA 9 CM) E ARGAMASSA DE ASSENTAMENTO COM PREPARO EM BETONEIRA. AF_12/2021</v>
      </c>
      <c r="C169" s="188">
        <f ca="1">ROUND(C170/$G$512,4)</f>
        <v>2.9999999999999997E-4</v>
      </c>
      <c r="D169" s="188"/>
      <c r="E169" s="188">
        <v>1</v>
      </c>
      <c r="F169" s="188"/>
      <c r="G169" s="188">
        <v>0</v>
      </c>
    </row>
    <row r="170" spans="1:7" ht="18.75" customHeight="1">
      <c r="A170" s="257"/>
      <c r="B170" s="259"/>
      <c r="C170" s="189">
        <f ca="1">VLOOKUP($A169,'Orçamento Sintético'!$A:$H,8,0)</f>
        <v>384.6</v>
      </c>
      <c r="D170" s="189">
        <f>ROUND($C170*D169,2)</f>
        <v>0</v>
      </c>
      <c r="E170" s="189">
        <f>ROUND($C170*E169,2)</f>
        <v>384.6</v>
      </c>
      <c r="F170" s="189">
        <f>ROUND($C170*F169,2)</f>
        <v>0</v>
      </c>
      <c r="G170" s="189">
        <f>ROUND($C170*G169,2)</f>
        <v>0</v>
      </c>
    </row>
    <row r="171" spans="1:7" ht="18.75" customHeight="1">
      <c r="A171" s="257" t="s">
        <v>594</v>
      </c>
      <c r="B171" s="258" t="str">
        <f ca="1">VLOOKUP($A171,'Orçamento Sintético'!$A:$H,4,0)</f>
        <v>ARGAMASSA TRAÇO 1:2:8 (EM VOLUME DE CIMENTO, CAL E AREIA MÉDIA ÚMIDA) PARA EMBOÇO/MASSA ÚNICA/ASSENTAMENTO DE ALVENARIA DE VEDAÇÃO, PREPARO MECÂNICO COM BETONEIRA 400 L. AF_08/2019</v>
      </c>
      <c r="C171" s="188">
        <f ca="1">ROUND(C172/$G$512,4)</f>
        <v>4.0000000000000002E-4</v>
      </c>
      <c r="D171" s="188"/>
      <c r="E171" s="188">
        <v>1</v>
      </c>
      <c r="F171" s="188"/>
      <c r="G171" s="188">
        <v>0</v>
      </c>
    </row>
    <row r="172" spans="1:7" ht="18.75" customHeight="1">
      <c r="A172" s="257"/>
      <c r="B172" s="259"/>
      <c r="C172" s="189">
        <f ca="1">VLOOKUP($A171,'Orçamento Sintético'!$A:$H,8,0)</f>
        <v>563.79999999999995</v>
      </c>
      <c r="D172" s="189">
        <f>ROUND($C172*D171,2)</f>
        <v>0</v>
      </c>
      <c r="E172" s="189">
        <f>ROUND($C172*E171,2)</f>
        <v>563.79999999999995</v>
      </c>
      <c r="F172" s="189">
        <f>ROUND($C172*F171,2)</f>
        <v>0</v>
      </c>
      <c r="G172" s="189">
        <f>ROUND($C172*G171,2)</f>
        <v>0</v>
      </c>
    </row>
    <row r="173" spans="1:7">
      <c r="A173" s="252" t="s">
        <v>596</v>
      </c>
      <c r="B173" s="252" t="str">
        <f ca="1">VLOOKUP($A173,'Orçamento Sintético'!$A:$H,4,0)</f>
        <v>Divisórias</v>
      </c>
      <c r="C173" s="177">
        <f ca="1">ROUND(C174/$G$512,4)</f>
        <v>1.9E-3</v>
      </c>
      <c r="D173" s="177">
        <f>ROUND(D174/$C174,4)</f>
        <v>0</v>
      </c>
      <c r="E173" s="177">
        <f>ROUND(E174/$C174,4)</f>
        <v>1</v>
      </c>
      <c r="F173" s="177">
        <f>ROUND(F174/$C174,4)</f>
        <v>0</v>
      </c>
      <c r="G173" s="177">
        <f>ROUND(G174/$C174,4)</f>
        <v>0</v>
      </c>
    </row>
    <row r="174" spans="1:7">
      <c r="A174" s="253"/>
      <c r="B174" s="253"/>
      <c r="C174" s="179">
        <f ca="1">VLOOKUP($A173,'Orçamento Sintético'!$A:$H,8,0)</f>
        <v>2608.15</v>
      </c>
      <c r="D174" s="179">
        <f>D176+D178</f>
        <v>0</v>
      </c>
      <c r="E174" s="179">
        <f>E176+E178</f>
        <v>2608.15</v>
      </c>
      <c r="F174" s="179">
        <f>F176+F178</f>
        <v>0</v>
      </c>
      <c r="G174" s="179">
        <f>G176+G178</f>
        <v>0</v>
      </c>
    </row>
    <row r="175" spans="1:7" ht="22.5" customHeight="1">
      <c r="A175" s="257" t="s">
        <v>598</v>
      </c>
      <c r="B175" s="258" t="str">
        <f ca="1">VLOOKUP($A175,'Orçamento Sintético'!$A:$H,4,0)</f>
        <v>Fechamento em sistema misto de steel frame não estrutural, inclusive tratamento de juntas, espessura final de aproximadamente  de 12 cm. Internamente com chapa de gesso acartonado e=12,5mm; externamente com placa cimentícia e=12,5 mm; membrana hidrófuga; e massa basecoat.</v>
      </c>
      <c r="C175" s="188">
        <f ca="1">ROUND(C176/$G$512,4)</f>
        <v>1.6999999999999999E-3</v>
      </c>
      <c r="D175" s="188"/>
      <c r="E175" s="188">
        <v>1</v>
      </c>
      <c r="F175" s="188"/>
      <c r="G175" s="188">
        <v>0</v>
      </c>
    </row>
    <row r="176" spans="1:7" ht="22.5" customHeight="1">
      <c r="A176" s="257"/>
      <c r="B176" s="259"/>
      <c r="C176" s="189">
        <f ca="1">VLOOKUP($A175,'Orçamento Sintético'!$A:$H,8,0)</f>
        <v>2281.59</v>
      </c>
      <c r="D176" s="189">
        <f>ROUND($C176*D175,2)</f>
        <v>0</v>
      </c>
      <c r="E176" s="189">
        <f>ROUND($C176*E175,2)</f>
        <v>2281.59</v>
      </c>
      <c r="F176" s="189">
        <f>ROUND($C176*F175,2)</f>
        <v>0</v>
      </c>
      <c r="G176" s="189">
        <f>ROUND($C176*G175,2)</f>
        <v>0</v>
      </c>
    </row>
    <row r="177" spans="1:7" ht="18.75" customHeight="1">
      <c r="A177" s="257" t="s">
        <v>601</v>
      </c>
      <c r="B177" s="258" t="str">
        <f ca="1">VLOOKUP($A177,'Orçamento Sintético'!$A:$H,4,0)</f>
        <v>PAREDE COM PLACAS DE GESSO ACARTONADO (DRYWALL), PARA USO INTERNO, COM DUAS FACES SIMPLES E ESTRUTURA METÁLICA COM GUIAS SIMPLES, SEM VÃOS. AF_06/2017_P</v>
      </c>
      <c r="C177" s="188">
        <f ca="1">ROUND(C178/$G$512,4)</f>
        <v>2.0000000000000001E-4</v>
      </c>
      <c r="D177" s="188"/>
      <c r="E177" s="188">
        <v>1</v>
      </c>
      <c r="F177" s="188"/>
      <c r="G177" s="188">
        <v>0</v>
      </c>
    </row>
    <row r="178" spans="1:7" ht="18.75" customHeight="1">
      <c r="A178" s="257"/>
      <c r="B178" s="259"/>
      <c r="C178" s="189">
        <f ca="1">VLOOKUP($A177,'Orçamento Sintético'!$A:$H,8,0)</f>
        <v>326.56</v>
      </c>
      <c r="D178" s="189">
        <f>ROUND($C178*D177,2)</f>
        <v>0</v>
      </c>
      <c r="E178" s="189">
        <f>ROUND($C178*E177,2)</f>
        <v>326.56</v>
      </c>
      <c r="F178" s="189">
        <f>ROUND($C178*F177,2)</f>
        <v>0</v>
      </c>
      <c r="G178" s="189">
        <f>ROUND($C178*G177,2)</f>
        <v>0</v>
      </c>
    </row>
    <row r="179" spans="1:7">
      <c r="A179" s="252" t="s">
        <v>603</v>
      </c>
      <c r="B179" s="252" t="str">
        <f ca="1">VLOOKUP($A179,'Orçamento Sintético'!$A:$H,4,0)</f>
        <v>ESQUADRIAS, PORTAS, COMPONENTES E ACESSÓRIOS</v>
      </c>
      <c r="C179" s="178">
        <f ca="1">ROUND(C180/$G$512,4)</f>
        <v>2.87E-2</v>
      </c>
      <c r="D179" s="178">
        <f>ROUND(D180/$C180,4)</f>
        <v>0</v>
      </c>
      <c r="E179" s="178">
        <f>ROUND(E180/$C180,4)</f>
        <v>0.4874</v>
      </c>
      <c r="F179" s="178">
        <f>ROUND(F180/$C180,4)</f>
        <v>0.51259999999999994</v>
      </c>
      <c r="G179" s="178">
        <f>ROUND(G180/$C180,4)</f>
        <v>0</v>
      </c>
    </row>
    <row r="180" spans="1:7">
      <c r="A180" s="253"/>
      <c r="B180" s="253"/>
      <c r="C180" s="179">
        <f ca="1">VLOOKUP($A179,'Orçamento Sintético'!$A:$H,8,0)</f>
        <v>38841.880000000005</v>
      </c>
      <c r="D180" s="179">
        <f>D182+D188</f>
        <v>0</v>
      </c>
      <c r="E180" s="179">
        <f>E182+E188</f>
        <v>18931.690000000002</v>
      </c>
      <c r="F180" s="179">
        <f>F182+F188</f>
        <v>19910.190000000002</v>
      </c>
      <c r="G180" s="179">
        <f>G182+G188</f>
        <v>0</v>
      </c>
    </row>
    <row r="181" spans="1:7">
      <c r="A181" s="252" t="s">
        <v>605</v>
      </c>
      <c r="B181" s="252" t="str">
        <f ca="1">VLOOKUP($A181,'Orçamento Sintético'!$A:$H,4,0)</f>
        <v>Esquadrias</v>
      </c>
      <c r="C181" s="177">
        <f ca="1">ROUND(C182/$G$512,4)</f>
        <v>6.9999999999999999E-4</v>
      </c>
      <c r="D181" s="177">
        <f>ROUND(D182/$C182,4)</f>
        <v>0</v>
      </c>
      <c r="E181" s="177">
        <f>ROUND(E182/$C182,4)</f>
        <v>0</v>
      </c>
      <c r="F181" s="177">
        <f>ROUND(F182/$C182,4)</f>
        <v>1</v>
      </c>
      <c r="G181" s="177">
        <f>ROUND(G182/$C182,4)</f>
        <v>0</v>
      </c>
    </row>
    <row r="182" spans="1:7">
      <c r="A182" s="253"/>
      <c r="B182" s="253"/>
      <c r="C182" s="179">
        <f ca="1">VLOOKUP($A181,'Orçamento Sintético'!$A:$H,8,0)</f>
        <v>978.5</v>
      </c>
      <c r="D182" s="179">
        <f>D184</f>
        <v>0</v>
      </c>
      <c r="E182" s="179">
        <f>E184</f>
        <v>0</v>
      </c>
      <c r="F182" s="179">
        <f>F184</f>
        <v>978.5</v>
      </c>
      <c r="G182" s="179">
        <f>G184</f>
        <v>0</v>
      </c>
    </row>
    <row r="183" spans="1:7">
      <c r="A183" s="252" t="s">
        <v>607</v>
      </c>
      <c r="B183" s="252" t="str">
        <f ca="1">VLOOKUP($A183,'Orçamento Sintético'!$A:$H,4,0)</f>
        <v>Esquadria de alumínio</v>
      </c>
      <c r="C183" s="177">
        <f ca="1">ROUND(C184/$G$512,4)</f>
        <v>6.9999999999999999E-4</v>
      </c>
      <c r="D183" s="181">
        <f>ROUND(D184/$C184,4)</f>
        <v>0</v>
      </c>
      <c r="E183" s="181">
        <f>ROUND(E184/$C184,4)</f>
        <v>0</v>
      </c>
      <c r="F183" s="181">
        <f>ROUND(F184/$C184,4)</f>
        <v>1</v>
      </c>
      <c r="G183" s="181">
        <f>ROUND(G184/$C184,4)</f>
        <v>0</v>
      </c>
    </row>
    <row r="184" spans="1:7">
      <c r="A184" s="253"/>
      <c r="B184" s="253"/>
      <c r="C184" s="180">
        <f ca="1">VLOOKUP($A183,'Orçamento Sintético'!$A:$H,8,0)</f>
        <v>978.5</v>
      </c>
      <c r="D184" s="182">
        <f>D186</f>
        <v>0</v>
      </c>
      <c r="E184" s="182">
        <f>E186</f>
        <v>0</v>
      </c>
      <c r="F184" s="182">
        <f>F186</f>
        <v>978.5</v>
      </c>
      <c r="G184" s="182">
        <f>G186</f>
        <v>0</v>
      </c>
    </row>
    <row r="185" spans="1:7">
      <c r="A185" s="257" t="s">
        <v>609</v>
      </c>
      <c r="B185" s="258" t="str">
        <f ca="1">VLOOKUP($A185,'Orçamento Sintético'!$A:$H,4,0)</f>
        <v>Copia da SINAPI (100674) - Recolocação de esquadria de alumínio. Apenas mão-de-obra</v>
      </c>
      <c r="C185" s="188">
        <f ca="1">ROUND(C186/$G$512,4)</f>
        <v>6.9999999999999999E-4</v>
      </c>
      <c r="D185" s="188"/>
      <c r="E185" s="188"/>
      <c r="F185" s="188">
        <v>1</v>
      </c>
      <c r="G185" s="188">
        <v>0</v>
      </c>
    </row>
    <row r="186" spans="1:7">
      <c r="A186" s="257"/>
      <c r="B186" s="259"/>
      <c r="C186" s="189">
        <f ca="1">VLOOKUP($A185,'Orçamento Sintético'!$A:$H,8,0)</f>
        <v>978.5</v>
      </c>
      <c r="D186" s="189">
        <f>ROUND($C186*D185,2)</f>
        <v>0</v>
      </c>
      <c r="E186" s="189">
        <f>ROUND($C186*E185,2)</f>
        <v>0</v>
      </c>
      <c r="F186" s="189">
        <f>ROUND($C186*F185,2)</f>
        <v>978.5</v>
      </c>
      <c r="G186" s="189">
        <f>ROUND($C186*G185,2)</f>
        <v>0</v>
      </c>
    </row>
    <row r="187" spans="1:7">
      <c r="A187" s="252" t="s">
        <v>612</v>
      </c>
      <c r="B187" s="252" t="str">
        <f ca="1">VLOOKUP($A187,'Orçamento Sintético'!$A:$H,4,0)</f>
        <v>Componentes e acessórios de esquadrias e portas</v>
      </c>
      <c r="C187" s="177">
        <f ca="1">ROUND(C188/$G$512,4)</f>
        <v>2.8000000000000001E-2</v>
      </c>
      <c r="D187" s="177">
        <f>ROUND(D188/$C188,4)</f>
        <v>0</v>
      </c>
      <c r="E187" s="177">
        <f>ROUND(E188/$C188,4)</f>
        <v>0.5</v>
      </c>
      <c r="F187" s="177">
        <f>ROUND(F188/$C188,4)</f>
        <v>0.5</v>
      </c>
      <c r="G187" s="177">
        <f>ROUND(G188/$C188,4)</f>
        <v>0</v>
      </c>
    </row>
    <row r="188" spans="1:7">
      <c r="A188" s="253"/>
      <c r="B188" s="253"/>
      <c r="C188" s="179">
        <f ca="1">VLOOKUP($A187,'Orçamento Sintético'!$A:$H,8,0)</f>
        <v>37863.380000000005</v>
      </c>
      <c r="D188" s="179">
        <f>D190</f>
        <v>0</v>
      </c>
      <c r="E188" s="179">
        <f>E190</f>
        <v>18931.690000000002</v>
      </c>
      <c r="F188" s="179">
        <f>F190</f>
        <v>18931.690000000002</v>
      </c>
      <c r="G188" s="179">
        <f>G190</f>
        <v>0</v>
      </c>
    </row>
    <row r="189" spans="1:7">
      <c r="A189" s="252" t="s">
        <v>614</v>
      </c>
      <c r="B189" s="252" t="str">
        <f ca="1">VLOOKUP($A189,'Orçamento Sintético'!$A:$H,4,0)</f>
        <v>Gaxetas</v>
      </c>
      <c r="C189" s="177">
        <f ca="1">ROUND(C190/$G$512,4)</f>
        <v>2.8000000000000001E-2</v>
      </c>
      <c r="D189" s="181">
        <f>ROUND(D190/$C190,4)</f>
        <v>0</v>
      </c>
      <c r="E189" s="181">
        <f>ROUND(E190/$C190,4)</f>
        <v>0.5</v>
      </c>
      <c r="F189" s="181">
        <f>ROUND(F190/$C190,4)</f>
        <v>0.5</v>
      </c>
      <c r="G189" s="181">
        <f>ROUND(G190/$C190,4)</f>
        <v>0</v>
      </c>
    </row>
    <row r="190" spans="1:7">
      <c r="A190" s="253"/>
      <c r="B190" s="253"/>
      <c r="C190" s="180">
        <f ca="1">VLOOKUP($A189,'Orçamento Sintético'!$A:$H,8,0)</f>
        <v>37863.380000000005</v>
      </c>
      <c r="D190" s="182">
        <f>D192+D194</f>
        <v>0</v>
      </c>
      <c r="E190" s="182">
        <f>E192+E194</f>
        <v>18931.690000000002</v>
      </c>
      <c r="F190" s="182">
        <f>F192+F194</f>
        <v>18931.690000000002</v>
      </c>
      <c r="G190" s="182">
        <f>G192+G194</f>
        <v>0</v>
      </c>
    </row>
    <row r="191" spans="1:7">
      <c r="A191" s="257" t="s">
        <v>616</v>
      </c>
      <c r="B191" s="258" t="str">
        <f ca="1">VLOOKUP($A191,'Orçamento Sintético'!$A:$H,4,0)</f>
        <v>Substituição de borracha de vedação tipo gaxeta em EPDM, FAA-250 (GUA 2250 – GAXETA EXTERNA FLAP) - Belmetal-Atlanta</v>
      </c>
      <c r="C191" s="188">
        <f ca="1">ROUND(C192/$G$512,4)</f>
        <v>2.58E-2</v>
      </c>
      <c r="D191" s="188"/>
      <c r="E191" s="188">
        <v>0.5</v>
      </c>
      <c r="F191" s="188">
        <v>0.5</v>
      </c>
      <c r="G191" s="188">
        <v>0</v>
      </c>
    </row>
    <row r="192" spans="1:7">
      <c r="A192" s="257"/>
      <c r="B192" s="259"/>
      <c r="C192" s="189">
        <f ca="1">VLOOKUP($A191,'Orçamento Sintético'!$A:$H,8,0)</f>
        <v>34984.980000000003</v>
      </c>
      <c r="D192" s="189">
        <f>ROUND($C192*D191,2)</f>
        <v>0</v>
      </c>
      <c r="E192" s="189">
        <f>ROUND($C192*E191,2)</f>
        <v>17492.490000000002</v>
      </c>
      <c r="F192" s="189">
        <f>ROUND($C192*F191,2)</f>
        <v>17492.490000000002</v>
      </c>
      <c r="G192" s="189">
        <f>ROUND($C192*G191,2)</f>
        <v>0</v>
      </c>
    </row>
    <row r="193" spans="1:7">
      <c r="A193" s="257" t="s">
        <v>619</v>
      </c>
      <c r="B193" s="258" t="str">
        <f ca="1">VLOOKUP($A193,'Orçamento Sintético'!$A:$H,4,0)</f>
        <v>Substituição de borracha de vedação tipo gaxeta em EPDM, ref FAA-218 (GUA 2218 – pingadeira) - Belmetal-Atlanta</v>
      </c>
      <c r="C193" s="188">
        <f ca="1">ROUND(C194/$G$512,4)</f>
        <v>2.0999999999999999E-3</v>
      </c>
      <c r="D193" s="188"/>
      <c r="E193" s="188">
        <v>0.5</v>
      </c>
      <c r="F193" s="188">
        <v>0.5</v>
      </c>
      <c r="G193" s="188">
        <v>0</v>
      </c>
    </row>
    <row r="194" spans="1:7">
      <c r="A194" s="257"/>
      <c r="B194" s="259"/>
      <c r="C194" s="189">
        <f ca="1">VLOOKUP($A193,'Orçamento Sintético'!$A:$H,8,0)</f>
        <v>2878.4</v>
      </c>
      <c r="D194" s="189">
        <f>ROUND($C194*D193,2)</f>
        <v>0</v>
      </c>
      <c r="E194" s="189">
        <f>ROUND($C194*E193,2)</f>
        <v>1439.2</v>
      </c>
      <c r="F194" s="189">
        <f>ROUND($C194*F193,2)</f>
        <v>1439.2</v>
      </c>
      <c r="G194" s="189">
        <f>ROUND($C194*G193,2)</f>
        <v>0</v>
      </c>
    </row>
    <row r="195" spans="1:7">
      <c r="A195" s="252" t="s">
        <v>622</v>
      </c>
      <c r="B195" s="252" t="str">
        <f ca="1">VLOOKUP($A195,'Orçamento Sintético'!$A:$H,4,0)</f>
        <v>VIDROS E ESPELHOS</v>
      </c>
      <c r="C195" s="178">
        <f ca="1">ROUND(C196/$G$512,4)</f>
        <v>8.6E-3</v>
      </c>
      <c r="D195" s="178">
        <f>ROUND(D196/$C196,4)</f>
        <v>0</v>
      </c>
      <c r="E195" s="178">
        <f>ROUND(E196/$C196,4)</f>
        <v>0</v>
      </c>
      <c r="F195" s="178">
        <f>ROUND(F196/$C196,4)</f>
        <v>1</v>
      </c>
      <c r="G195" s="178">
        <f>ROUND(G196/$C196,4)</f>
        <v>0</v>
      </c>
    </row>
    <row r="196" spans="1:7">
      <c r="A196" s="253"/>
      <c r="B196" s="253"/>
      <c r="C196" s="179">
        <f ca="1">VLOOKUP($A195,'Orçamento Sintético'!$A:$H,8,0)</f>
        <v>11616.5</v>
      </c>
      <c r="D196" s="179">
        <f>D198</f>
        <v>0</v>
      </c>
      <c r="E196" s="179">
        <f>E198</f>
        <v>0</v>
      </c>
      <c r="F196" s="179">
        <f>F198</f>
        <v>11616.5</v>
      </c>
      <c r="G196" s="179">
        <f>G198</f>
        <v>0</v>
      </c>
    </row>
    <row r="197" spans="1:7">
      <c r="A197" s="252" t="s">
        <v>624</v>
      </c>
      <c r="B197" s="252" t="str">
        <f ca="1">VLOOKUP($A197,'Orçamento Sintético'!$A:$H,4,0)</f>
        <v>Vidros</v>
      </c>
      <c r="C197" s="177">
        <f ca="1">ROUND(C198/$G$512,4)</f>
        <v>8.6E-3</v>
      </c>
      <c r="D197" s="177">
        <f>ROUND(D198/$C198,4)</f>
        <v>0</v>
      </c>
      <c r="E197" s="177">
        <f>ROUND(E198/$C198,4)</f>
        <v>0</v>
      </c>
      <c r="F197" s="177">
        <f>ROUND(F198/$C198,4)</f>
        <v>1</v>
      </c>
      <c r="G197" s="177">
        <f>ROUND(G198/$C198,4)</f>
        <v>0</v>
      </c>
    </row>
    <row r="198" spans="1:7">
      <c r="A198" s="253"/>
      <c r="B198" s="253"/>
      <c r="C198" s="179">
        <f ca="1">VLOOKUP($A197,'Orçamento Sintético'!$A:$H,8,0)</f>
        <v>11616.5</v>
      </c>
      <c r="D198" s="179">
        <f>D200</f>
        <v>0</v>
      </c>
      <c r="E198" s="179">
        <f>E200</f>
        <v>0</v>
      </c>
      <c r="F198" s="179">
        <f>F200</f>
        <v>11616.5</v>
      </c>
      <c r="G198" s="179">
        <f>G200</f>
        <v>0</v>
      </c>
    </row>
    <row r="199" spans="1:7">
      <c r="A199" s="252" t="s">
        <v>626</v>
      </c>
      <c r="B199" s="252" t="str">
        <f ca="1">VLOOKUP($A199,'Orçamento Sintético'!$A:$H,4,0)</f>
        <v>Vidro laminado</v>
      </c>
      <c r="C199" s="177">
        <f ca="1">ROUND(C200/$G$512,4)</f>
        <v>8.6E-3</v>
      </c>
      <c r="D199" s="181">
        <f>ROUND(D200/$C200,4)</f>
        <v>0</v>
      </c>
      <c r="E199" s="181">
        <f>ROUND(E200/$C200,4)</f>
        <v>0</v>
      </c>
      <c r="F199" s="181">
        <f>ROUND(F200/$C200,4)</f>
        <v>1</v>
      </c>
      <c r="G199" s="181">
        <f>ROUND(G200/$C200,4)</f>
        <v>0</v>
      </c>
    </row>
    <row r="200" spans="1:7">
      <c r="A200" s="253"/>
      <c r="B200" s="253"/>
      <c r="C200" s="180">
        <f ca="1">VLOOKUP($A199,'Orçamento Sintético'!$A:$H,8,0)</f>
        <v>11616.5</v>
      </c>
      <c r="D200" s="182">
        <f>D202</f>
        <v>0</v>
      </c>
      <c r="E200" s="182">
        <f>E202</f>
        <v>0</v>
      </c>
      <c r="F200" s="182">
        <f>F202</f>
        <v>11616.5</v>
      </c>
      <c r="G200" s="182">
        <f>G202</f>
        <v>0</v>
      </c>
    </row>
    <row r="201" spans="1:7">
      <c r="A201" s="257" t="s">
        <v>628</v>
      </c>
      <c r="B201" s="258" t="str">
        <f ca="1">VLOOKUP($A201,'Orçamento Sintético'!$A:$H,4,0)</f>
        <v>Copia da SINAPI (102176) - INSTALAÇÃO DE VIDRO LAMINADO, E = 6 MM (3+3), ENCAIXADO EM PERFIL U (APENAS O VIDRO)</v>
      </c>
      <c r="C201" s="188">
        <f ca="1">ROUND(C202/$G$512,4)</f>
        <v>8.6E-3</v>
      </c>
      <c r="D201" s="188"/>
      <c r="E201" s="188"/>
      <c r="F201" s="188">
        <v>1</v>
      </c>
      <c r="G201" s="188">
        <v>0</v>
      </c>
    </row>
    <row r="202" spans="1:7">
      <c r="A202" s="257"/>
      <c r="B202" s="259"/>
      <c r="C202" s="189">
        <f ca="1">VLOOKUP($A201,'Orçamento Sintético'!$A:$H,8,0)</f>
        <v>11616.5</v>
      </c>
      <c r="D202" s="189">
        <f>ROUND($C202*D201,2)</f>
        <v>0</v>
      </c>
      <c r="E202" s="189">
        <f>ROUND($C202*E201,2)</f>
        <v>0</v>
      </c>
      <c r="F202" s="189">
        <f>ROUND($C202*F201,2)</f>
        <v>11616.5</v>
      </c>
      <c r="G202" s="189">
        <f>ROUND($C202*G201,2)</f>
        <v>0</v>
      </c>
    </row>
    <row r="203" spans="1:7">
      <c r="A203" s="252" t="s">
        <v>631</v>
      </c>
      <c r="B203" s="252" t="str">
        <f ca="1">VLOOKUP($A203,'Orçamento Sintético'!$A:$H,4,0)</f>
        <v>COBERTURA E FECHAMENTO LATERAL</v>
      </c>
      <c r="C203" s="178">
        <f ca="1">ROUND(C204/$G$512,4)</f>
        <v>0.20830000000000001</v>
      </c>
      <c r="D203" s="178">
        <f>ROUND(D204/$C204,4)</f>
        <v>0</v>
      </c>
      <c r="E203" s="178">
        <f>ROUND(E204/$C204,4)</f>
        <v>5.4600000000000003E-2</v>
      </c>
      <c r="F203" s="178">
        <f>ROUND(F204/$C204,4)</f>
        <v>0.94540000000000002</v>
      </c>
      <c r="G203" s="178">
        <f>ROUND(G204/$C204,4)</f>
        <v>0</v>
      </c>
    </row>
    <row r="204" spans="1:7">
      <c r="A204" s="253"/>
      <c r="B204" s="253"/>
      <c r="C204" s="179">
        <f ca="1">VLOOKUP($A203,'Orçamento Sintético'!$A:$H,8,0)</f>
        <v>282034.08</v>
      </c>
      <c r="D204" s="179">
        <f>D206</f>
        <v>0</v>
      </c>
      <c r="E204" s="179">
        <f>E206</f>
        <v>15395.759999999998</v>
      </c>
      <c r="F204" s="179">
        <f>F206</f>
        <v>266638.32</v>
      </c>
      <c r="G204" s="179">
        <f>G206</f>
        <v>0</v>
      </c>
    </row>
    <row r="205" spans="1:7">
      <c r="A205" s="252" t="s">
        <v>633</v>
      </c>
      <c r="B205" s="252" t="str">
        <f ca="1">VLOOKUP($A205,'Orçamento Sintético'!$A:$H,4,0)</f>
        <v>TELHA TERMOACÚSTICA</v>
      </c>
      <c r="C205" s="177">
        <f ca="1">ROUND(C206/$G$512,4)</f>
        <v>0.20830000000000001</v>
      </c>
      <c r="D205" s="177">
        <f>ROUND(D206/$C206,4)</f>
        <v>0</v>
      </c>
      <c r="E205" s="177">
        <f>ROUND(E206/$C206,4)</f>
        <v>5.4600000000000003E-2</v>
      </c>
      <c r="F205" s="177">
        <f>ROUND(F206/$C206,4)</f>
        <v>0.94540000000000002</v>
      </c>
      <c r="G205" s="177">
        <f>ROUND(G206/$C206,4)</f>
        <v>0</v>
      </c>
    </row>
    <row r="206" spans="1:7">
      <c r="A206" s="253"/>
      <c r="B206" s="253"/>
      <c r="C206" s="179">
        <f ca="1">VLOOKUP($A205,'Orçamento Sintético'!$A:$H,8,0)</f>
        <v>282034.08</v>
      </c>
      <c r="D206" s="179">
        <f>D208+D210+D212+D214</f>
        <v>0</v>
      </c>
      <c r="E206" s="179">
        <f>E208+E210+E212+E214</f>
        <v>15395.759999999998</v>
      </c>
      <c r="F206" s="179">
        <f>F208+F210+F212+F214</f>
        <v>266638.32</v>
      </c>
      <c r="G206" s="179">
        <f>G208+G210+G212+G214</f>
        <v>0</v>
      </c>
    </row>
    <row r="207" spans="1:7" ht="18.75" customHeight="1">
      <c r="A207" s="257" t="s">
        <v>635</v>
      </c>
      <c r="B207" s="258" t="str">
        <f ca="1">VLOOKUP($A207,'Orçamento Sintético'!$A:$H,4,0)</f>
        <v>Copia da SINAPI (94216) - Telha termoacústica, tipo trapezoidal com núcleo isolante em PIR com espessura de 50mm, revestimento externo e interno de aço (0,50 / 0,43), pré pintado na cor branca, inclusive cumeeira e acabamentos</v>
      </c>
      <c r="C207" s="188">
        <f ca="1">ROUND(C208/$G$512,4)</f>
        <v>0.1242</v>
      </c>
      <c r="D207" s="188"/>
      <c r="E207" s="188"/>
      <c r="F207" s="188">
        <v>1</v>
      </c>
      <c r="G207" s="188">
        <v>0</v>
      </c>
    </row>
    <row r="208" spans="1:7" ht="18.75" customHeight="1">
      <c r="A208" s="257"/>
      <c r="B208" s="259"/>
      <c r="C208" s="189">
        <f ca="1">VLOOKUP($A207,'Orçamento Sintético'!$A:$H,8,0)</f>
        <v>168187.5</v>
      </c>
      <c r="D208" s="189">
        <f>ROUND($C208*D207,2)</f>
        <v>0</v>
      </c>
      <c r="E208" s="189">
        <f>ROUND($C208*E207,2)</f>
        <v>0</v>
      </c>
      <c r="F208" s="189">
        <f>ROUND($C208*F207,2)</f>
        <v>168187.5</v>
      </c>
      <c r="G208" s="189">
        <f>ROUND($C208*G207,2)</f>
        <v>0</v>
      </c>
    </row>
    <row r="209" spans="1:7" ht="18.75" customHeight="1">
      <c r="A209" s="257" t="s">
        <v>638</v>
      </c>
      <c r="B209" s="258" t="str">
        <f ca="1">VLOOKUP($A209,'Orçamento Sintético'!$A:$H,4,0)</f>
        <v>Copia da SINAPI (94216) - Telha termoacústica, tipo trapezoidal com núcleo isolante em PIR com espessura de 50mm, revestimento externo e interno de aço (0,50 / 0,43), pré pintado na cor cinza, inclusive cumeeira e acabamentos</v>
      </c>
      <c r="C209" s="188">
        <f ca="1">ROUND(C210/$G$512,4)</f>
        <v>6.4000000000000001E-2</v>
      </c>
      <c r="D209" s="188"/>
      <c r="E209" s="188"/>
      <c r="F209" s="188">
        <v>1</v>
      </c>
      <c r="G209" s="188">
        <v>0</v>
      </c>
    </row>
    <row r="210" spans="1:7" ht="18.75" customHeight="1">
      <c r="A210" s="257"/>
      <c r="B210" s="259"/>
      <c r="C210" s="189">
        <f ca="1">VLOOKUP($A209,'Orçamento Sintético'!$A:$H,8,0)</f>
        <v>86693.759999999995</v>
      </c>
      <c r="D210" s="189">
        <f>ROUND($C210*D209,2)</f>
        <v>0</v>
      </c>
      <c r="E210" s="189">
        <f>ROUND($C210*E209,2)</f>
        <v>0</v>
      </c>
      <c r="F210" s="189">
        <f>ROUND($C210*F209,2)</f>
        <v>86693.759999999995</v>
      </c>
      <c r="G210" s="189">
        <f>ROUND($C210*G209,2)</f>
        <v>0</v>
      </c>
    </row>
    <row r="211" spans="1:7" ht="18.75" customHeight="1">
      <c r="A211" s="257" t="s">
        <v>641</v>
      </c>
      <c r="B211" s="258" t="str">
        <f ca="1">VLOOKUP($A211,'Orçamento Sintético'!$A:$H,4,0)</f>
        <v>Copia da SINAPI (92580) - TRAMA DE AÇO COMPOSTA POR TERÇAS PARA TELHADOS DE ATÉ 2 ÁGUAS PARA TELHA ONDULADA DE FIBROCIMENTO, METÁLICA, PLÁSTICA OU TERMOACÚSTICA, INCLUSO TRANSPORTE VERTICAL.</v>
      </c>
      <c r="C211" s="188">
        <f ca="1">ROUND(C212/$G$512,4)</f>
        <v>1.7399999999999999E-2</v>
      </c>
      <c r="D211" s="188"/>
      <c r="E211" s="188">
        <v>0.5</v>
      </c>
      <c r="F211" s="188">
        <v>0.5</v>
      </c>
      <c r="G211" s="188">
        <v>0</v>
      </c>
    </row>
    <row r="212" spans="1:7" ht="18.75" customHeight="1">
      <c r="A212" s="257"/>
      <c r="B212" s="259"/>
      <c r="C212" s="189">
        <f ca="1">VLOOKUP($A211,'Orçamento Sintético'!$A:$H,8,0)</f>
        <v>23514.12</v>
      </c>
      <c r="D212" s="189">
        <f>ROUND($C212*D211,2)</f>
        <v>0</v>
      </c>
      <c r="E212" s="189">
        <f>ROUND($C212*E211,2)</f>
        <v>11757.06</v>
      </c>
      <c r="F212" s="189">
        <f>ROUND($C212*F211,2)</f>
        <v>11757.06</v>
      </c>
      <c r="G212" s="189">
        <f>ROUND($C212*G211,2)</f>
        <v>0</v>
      </c>
    </row>
    <row r="213" spans="1:7">
      <c r="A213" s="257" t="s">
        <v>644</v>
      </c>
      <c r="B213" s="258" t="str">
        <f ca="1">VLOOKUP($A213,'Orçamento Sintético'!$A:$H,4,0)</f>
        <v>Barra chata de estrutura complementar para instalação de telha termo acústica.</v>
      </c>
      <c r="C213" s="188">
        <f ca="1">ROUND(C214/$G$512,4)</f>
        <v>2.7000000000000001E-3</v>
      </c>
      <c r="D213" s="188"/>
      <c r="E213" s="188">
        <v>1</v>
      </c>
      <c r="F213" s="188">
        <v>0</v>
      </c>
      <c r="G213" s="188">
        <v>0</v>
      </c>
    </row>
    <row r="214" spans="1:7">
      <c r="A214" s="257"/>
      <c r="B214" s="259"/>
      <c r="C214" s="189">
        <f ca="1">VLOOKUP($A213,'Orçamento Sintético'!$A:$H,8,0)</f>
        <v>3638.7</v>
      </c>
      <c r="D214" s="189">
        <f>ROUND($C214*D213,2)</f>
        <v>0</v>
      </c>
      <c r="E214" s="189">
        <f>ROUND($C214*E213,2)</f>
        <v>3638.7</v>
      </c>
      <c r="F214" s="189">
        <f>ROUND($C214*F213,2)</f>
        <v>0</v>
      </c>
      <c r="G214" s="189">
        <f>ROUND($C214*G213,2)</f>
        <v>0</v>
      </c>
    </row>
    <row r="215" spans="1:7">
      <c r="A215" s="252" t="s">
        <v>647</v>
      </c>
      <c r="B215" s="252" t="str">
        <f ca="1">VLOOKUP($A215,'Orçamento Sintético'!$A:$H,4,0)</f>
        <v>PAVIMENTAÇÃO E PISOS DE CONCRETO</v>
      </c>
      <c r="C215" s="178">
        <f ca="1">ROUND(C216/$G$512,4)</f>
        <v>2.7000000000000001E-3</v>
      </c>
      <c r="D215" s="178">
        <f>ROUND(D216/$C216,4)</f>
        <v>0</v>
      </c>
      <c r="E215" s="178">
        <f>ROUND(E216/$C216,4)</f>
        <v>0.78169999999999995</v>
      </c>
      <c r="F215" s="178">
        <f>ROUND(F216/$C216,4)</f>
        <v>0.21829999999999999</v>
      </c>
      <c r="G215" s="178">
        <f>ROUND(G216/$C216,4)</f>
        <v>0</v>
      </c>
    </row>
    <row r="216" spans="1:7">
      <c r="A216" s="253"/>
      <c r="B216" s="253"/>
      <c r="C216" s="179">
        <f ca="1">VLOOKUP($A215,'Orçamento Sintético'!$A:$H,8,0)</f>
        <v>3673.84</v>
      </c>
      <c r="D216" s="179">
        <f>D218</f>
        <v>0</v>
      </c>
      <c r="E216" s="179">
        <f>E218</f>
        <v>2871.9799999999996</v>
      </c>
      <c r="F216" s="179">
        <f>F218</f>
        <v>801.86</v>
      </c>
      <c r="G216" s="179">
        <f>G218</f>
        <v>0</v>
      </c>
    </row>
    <row r="217" spans="1:7">
      <c r="A217" s="252" t="s">
        <v>649</v>
      </c>
      <c r="B217" s="252" t="str">
        <f ca="1">VLOOKUP($A217,'Orçamento Sintético'!$A:$H,4,0)</f>
        <v>Revestimentos</v>
      </c>
      <c r="C217" s="177">
        <f ca="1">ROUND(C218/$G$512,4)</f>
        <v>2.7000000000000001E-3</v>
      </c>
      <c r="D217" s="177">
        <f>ROUND(D218/$C218,4)</f>
        <v>0</v>
      </c>
      <c r="E217" s="177">
        <f>ROUND(E218/$C218,4)</f>
        <v>0.78169999999999995</v>
      </c>
      <c r="F217" s="177">
        <f>ROUND(F218/$C218,4)</f>
        <v>0.21829999999999999</v>
      </c>
      <c r="G217" s="177">
        <f>ROUND(G218/$C218,4)</f>
        <v>0</v>
      </c>
    </row>
    <row r="218" spans="1:7">
      <c r="A218" s="253"/>
      <c r="B218" s="253"/>
      <c r="C218" s="179">
        <f ca="1">VLOOKUP($A217,'Orçamento Sintético'!$A:$H,8,0)</f>
        <v>3673.84</v>
      </c>
      <c r="D218" s="179">
        <f>D220</f>
        <v>0</v>
      </c>
      <c r="E218" s="179">
        <f>E220</f>
        <v>2871.9799999999996</v>
      </c>
      <c r="F218" s="179">
        <f>F220</f>
        <v>801.86</v>
      </c>
      <c r="G218" s="179">
        <f>G220</f>
        <v>0</v>
      </c>
    </row>
    <row r="219" spans="1:7">
      <c r="A219" s="252" t="s">
        <v>651</v>
      </c>
      <c r="B219" s="252" t="str">
        <f ca="1">VLOOKUP($A219,'Orçamento Sintético'!$A:$H,4,0)</f>
        <v>Pisos de concreto</v>
      </c>
      <c r="C219" s="177">
        <f ca="1">ROUND(C220/$G$512,4)</f>
        <v>2.7000000000000001E-3</v>
      </c>
      <c r="D219" s="181">
        <f>ROUND(D220/$C220,4)</f>
        <v>0</v>
      </c>
      <c r="E219" s="181">
        <f>ROUND(E220/$C220,4)</f>
        <v>0.78169999999999995</v>
      </c>
      <c r="F219" s="181">
        <f>ROUND(F220/$C220,4)</f>
        <v>0.21829999999999999</v>
      </c>
      <c r="G219" s="181">
        <f>ROUND(G220/$C220,4)</f>
        <v>0</v>
      </c>
    </row>
    <row r="220" spans="1:7">
      <c r="A220" s="253"/>
      <c r="B220" s="253"/>
      <c r="C220" s="180">
        <f ca="1">VLOOKUP($A219,'Orçamento Sintético'!$A:$H,8,0)</f>
        <v>3673.84</v>
      </c>
      <c r="D220" s="182">
        <f>D222+D224+D226+D228+D230+D232</f>
        <v>0</v>
      </c>
      <c r="E220" s="182">
        <f>E222+E224+E226+E228+E230+E232</f>
        <v>2871.9799999999996</v>
      </c>
      <c r="F220" s="182">
        <f>F222+F224+F226+F228+F230+F232</f>
        <v>801.86</v>
      </c>
      <c r="G220" s="182">
        <f>G222+G224+G226+G228+G230+G232</f>
        <v>0</v>
      </c>
    </row>
    <row r="221" spans="1:7" ht="18.75" customHeight="1">
      <c r="A221" s="257" t="s">
        <v>653</v>
      </c>
      <c r="B221" s="258" t="str">
        <f ca="1">VLOOKUP($A221,'Orçamento Sintético'!$A:$H,4,0)</f>
        <v>EXECUÇÃO DE PASSEIO (CALÇADA) OU PISO DE CONCRETO COM CONCRETO MOLDADO IN LOCO, FEITO EM OBRA, ACABAMENTO CONVENCIONAL, ESPESSURA 10 CM, ARMADO. AF_07/2016</v>
      </c>
      <c r="C221" s="188">
        <f ca="1">ROUND(C222/$G$512,4)</f>
        <v>1.2999999999999999E-3</v>
      </c>
      <c r="D221" s="188"/>
      <c r="E221" s="188">
        <v>1</v>
      </c>
      <c r="F221" s="188">
        <v>0</v>
      </c>
      <c r="G221" s="188">
        <v>0</v>
      </c>
    </row>
    <row r="222" spans="1:7" ht="18.75" customHeight="1">
      <c r="A222" s="257"/>
      <c r="B222" s="259"/>
      <c r="C222" s="189">
        <f ca="1">VLOOKUP($A221,'Orçamento Sintético'!$A:$H,8,0)</f>
        <v>1732.64</v>
      </c>
      <c r="D222" s="189">
        <f>ROUND($C222*D221,2)</f>
        <v>0</v>
      </c>
      <c r="E222" s="189">
        <f>ROUND($C222*E221,2)</f>
        <v>1732.64</v>
      </c>
      <c r="F222" s="189">
        <f>ROUND($C222*F221,2)</f>
        <v>0</v>
      </c>
      <c r="G222" s="189">
        <f>ROUND($C222*G221,2)</f>
        <v>0</v>
      </c>
    </row>
    <row r="223" spans="1:7" ht="18.75" customHeight="1">
      <c r="A223" s="257" t="s">
        <v>655</v>
      </c>
      <c r="B223" s="258" t="str">
        <f ca="1">VLOOKUP($A223,'Orçamento Sintético'!$A:$H,4,0)</f>
        <v>Copia da SINAPI (94990) - Calçada/ passeio em concreto Fck=15 MPa, espessura de 7cm, incluindo lastro de brita, desempenamento e corte para junta de dilatação</v>
      </c>
      <c r="C223" s="188">
        <f ca="1">ROUND(C224/$G$512,4)</f>
        <v>6.9999999999999999E-4</v>
      </c>
      <c r="D223" s="188"/>
      <c r="E223" s="188">
        <v>0.5</v>
      </c>
      <c r="F223" s="188">
        <v>0.5</v>
      </c>
      <c r="G223" s="188">
        <v>0</v>
      </c>
    </row>
    <row r="224" spans="1:7" ht="18.75" customHeight="1">
      <c r="A224" s="257"/>
      <c r="B224" s="259"/>
      <c r="C224" s="189">
        <f ca="1">VLOOKUP($A223,'Orçamento Sintético'!$A:$H,8,0)</f>
        <v>909.87</v>
      </c>
      <c r="D224" s="189">
        <f>ROUND($C224*D223,2)</f>
        <v>0</v>
      </c>
      <c r="E224" s="189">
        <f>ROUND($C224*E223,2)</f>
        <v>454.94</v>
      </c>
      <c r="F224" s="189">
        <f>TRUNC($C224*F223,2)</f>
        <v>454.93</v>
      </c>
      <c r="G224" s="189">
        <f>ROUND($C224*G223,2)</f>
        <v>0</v>
      </c>
    </row>
    <row r="225" spans="1:8" ht="22.5" customHeight="1">
      <c r="A225" s="257" t="s">
        <v>658</v>
      </c>
      <c r="B225" s="258" t="str">
        <f ca="1">VLOOKUP($A225,'Orçamento Sintético'!$A:$H,4,0)</f>
        <v>ASSENTAMENTO DE GUIA (MEIO-FIO) EM TRECHO CURVO, CONFECCIONADA EM CONCRETO PRÉ-FABRICADO, DIMENSÕES 100X15X13X20 CM (COMPRIMENTO X BASE INFERIOR X BASE SUPERIOR X ALTURA), PARA URBANIZAÇÃO INTERNA DE EMPREENDIMENTOS. AF_06/2016_P</v>
      </c>
      <c r="C225" s="188">
        <f ca="1">ROUND(C226/$G$512,4)</f>
        <v>2.9999999999999997E-4</v>
      </c>
      <c r="D225" s="188"/>
      <c r="E225" s="188">
        <v>0.5</v>
      </c>
      <c r="F225" s="188">
        <v>0.5</v>
      </c>
      <c r="G225" s="188">
        <v>0</v>
      </c>
    </row>
    <row r="226" spans="1:8" ht="22.5" customHeight="1">
      <c r="A226" s="257"/>
      <c r="B226" s="259"/>
      <c r="C226" s="189">
        <f ca="1">VLOOKUP($A225,'Orçamento Sintético'!$A:$H,8,0)</f>
        <v>379.4</v>
      </c>
      <c r="D226" s="189">
        <f>ROUND($C226*D225,2)</f>
        <v>0</v>
      </c>
      <c r="E226" s="189">
        <f>ROUND($C226*E225,2)</f>
        <v>189.7</v>
      </c>
      <c r="F226" s="189">
        <f>ROUND($C226*F225,2)</f>
        <v>189.7</v>
      </c>
      <c r="G226" s="189">
        <f>ROUND($C226*G225,2)</f>
        <v>0</v>
      </c>
    </row>
    <row r="227" spans="1:8" ht="22.5" customHeight="1">
      <c r="A227" s="257" t="s">
        <v>660</v>
      </c>
      <c r="B227" s="258" t="str">
        <f ca="1">VLOOKUP($A227,'Orçamento Sintético'!$A:$H,4,0)</f>
        <v>ASSENTAMENTO DE GUIA (MEIO-FIO) EM TRECHO RETO, CONFECCIONADA EM CONCRETO PRÉ-FABRICADO, DIMENSÕES 100X15X13X30 CM (COMPRIMENTO X BASE INFERIOR X BASE SUPERIOR X ALTURA), PARA VIAS URBANAS (USO VIÁRIO). AF_06/2016</v>
      </c>
      <c r="C227" s="188">
        <f ca="1">ROUND(C228/$G$512,4)</f>
        <v>2.0000000000000001E-4</v>
      </c>
      <c r="D227" s="188"/>
      <c r="E227" s="188">
        <v>0.5</v>
      </c>
      <c r="F227" s="188">
        <v>0.5</v>
      </c>
      <c r="G227" s="188">
        <v>0</v>
      </c>
    </row>
    <row r="228" spans="1:8" ht="22.5" customHeight="1">
      <c r="A228" s="257"/>
      <c r="B228" s="259"/>
      <c r="C228" s="189">
        <f ca="1">VLOOKUP($A227,'Orçamento Sintético'!$A:$H,8,0)</f>
        <v>314.45999999999998</v>
      </c>
      <c r="D228" s="189">
        <f>ROUND($C228*D227,2)</f>
        <v>0</v>
      </c>
      <c r="E228" s="189">
        <f>ROUND($C228*E227,2)</f>
        <v>157.22999999999999</v>
      </c>
      <c r="F228" s="189">
        <f>ROUND($C228*F227,2)</f>
        <v>157.22999999999999</v>
      </c>
      <c r="G228" s="189">
        <f>ROUND($C228*G227,2)</f>
        <v>0</v>
      </c>
    </row>
    <row r="229" spans="1:8">
      <c r="A229" s="257" t="s">
        <v>662</v>
      </c>
      <c r="B229" s="258" t="str">
        <f ca="1">VLOOKUP($A229,'Orçamento Sintético'!$A:$H,4,0)</f>
        <v>Copia da SINAPI (96624) - LASTRO COM MATERIAL GRANULAR (PEDRA BRITADA N.1), APLICADO EM PISOS OU LAJES SOBRE SOLO, ESPESSURA DE *5 CM*.</v>
      </c>
      <c r="C229" s="188">
        <f ca="1">ROUND(C230/$G$512,4)</f>
        <v>1E-4</v>
      </c>
      <c r="D229" s="188"/>
      <c r="E229" s="188">
        <v>1</v>
      </c>
      <c r="F229" s="188">
        <v>0</v>
      </c>
      <c r="G229" s="188">
        <v>0</v>
      </c>
    </row>
    <row r="230" spans="1:8">
      <c r="A230" s="257"/>
      <c r="B230" s="259"/>
      <c r="C230" s="189">
        <f ca="1">VLOOKUP($A229,'Orçamento Sintético'!$A:$H,8,0)</f>
        <v>198.71</v>
      </c>
      <c r="D230" s="189">
        <f>ROUND($C230*D229,2)</f>
        <v>0</v>
      </c>
      <c r="E230" s="189">
        <f>ROUND($C230*E229,2)</f>
        <v>198.71</v>
      </c>
      <c r="F230" s="189">
        <f>ROUND($C230*F229,2)</f>
        <v>0</v>
      </c>
      <c r="G230" s="189">
        <f>ROUND($C230*G229,2)</f>
        <v>0</v>
      </c>
    </row>
    <row r="231" spans="1:8">
      <c r="A231" s="257" t="s">
        <v>665</v>
      </c>
      <c r="B231" s="258" t="str">
        <f ca="1">VLOOKUP($A231,'Orçamento Sintético'!$A:$H,4,0)</f>
        <v>ATERRO MANUAL DE VALAS COM SOLO ARGILO-ARENOSO E COMPACTAÇÃO MECANIZADA. AF_05/2016</v>
      </c>
      <c r="C231" s="188">
        <f ca="1">ROUND(C232/$G$512,4)</f>
        <v>1E-4</v>
      </c>
      <c r="D231" s="188"/>
      <c r="E231" s="188">
        <v>1</v>
      </c>
      <c r="F231" s="188">
        <v>0</v>
      </c>
      <c r="G231" s="188">
        <v>0</v>
      </c>
    </row>
    <row r="232" spans="1:8">
      <c r="A232" s="257"/>
      <c r="B232" s="259"/>
      <c r="C232" s="189">
        <f ca="1">VLOOKUP($A231,'Orçamento Sintético'!$A:$H,8,0)</f>
        <v>138.76</v>
      </c>
      <c r="D232" s="189">
        <f>ROUND($C232*D231,2)</f>
        <v>0</v>
      </c>
      <c r="E232" s="189">
        <f>ROUND($C232*E231,2)</f>
        <v>138.76</v>
      </c>
      <c r="F232" s="189">
        <f>ROUND($C232*F231,2)</f>
        <v>0</v>
      </c>
      <c r="G232" s="189">
        <f>ROUND($C232*G231,2)</f>
        <v>0</v>
      </c>
    </row>
    <row r="233" spans="1:8">
      <c r="A233" s="252" t="s">
        <v>667</v>
      </c>
      <c r="B233" s="252" t="str">
        <f ca="1">VLOOKUP($A233,'Orçamento Sintético'!$A:$H,4,0)</f>
        <v>REVESTIMENTOS</v>
      </c>
      <c r="C233" s="178">
        <f ca="1">ROUND(C234/$G$512,4)</f>
        <v>0.24</v>
      </c>
      <c r="D233" s="178">
        <f>ROUND(D234/$C234,4)</f>
        <v>3.0999999999999999E-3</v>
      </c>
      <c r="E233" s="178">
        <f>ROUND(E234/$C234,4)</f>
        <v>0.22109999999999999</v>
      </c>
      <c r="F233" s="178">
        <f>ROUND(F234/$C234,4)</f>
        <v>0.56740000000000002</v>
      </c>
      <c r="G233" s="178">
        <f>ROUND(G234/$C234,4)</f>
        <v>0.20849999999999999</v>
      </c>
      <c r="H233" s="46"/>
    </row>
    <row r="234" spans="1:8">
      <c r="A234" s="253"/>
      <c r="B234" s="253"/>
      <c r="C234" s="179">
        <f ca="1">VLOOKUP($A233,'Orçamento Sintético'!$A:$H,8,0)</f>
        <v>324904.20999999996</v>
      </c>
      <c r="D234" s="179">
        <f>D236+D256+D264+D274+D288</f>
        <v>1005.96</v>
      </c>
      <c r="E234" s="179">
        <f>E236+E256+E264+E274+E288</f>
        <v>71822.37</v>
      </c>
      <c r="F234" s="179">
        <f>F236+F256+F264+F274+F288</f>
        <v>184341.59</v>
      </c>
      <c r="G234" s="179">
        <f>G236+G256+G264+G274+G288</f>
        <v>67734.289999999994</v>
      </c>
      <c r="H234" s="46"/>
    </row>
    <row r="235" spans="1:8">
      <c r="A235" s="252" t="s">
        <v>669</v>
      </c>
      <c r="B235" s="252" t="str">
        <f ca="1">VLOOKUP($A235,'Orçamento Sintético'!$A:$H,4,0)</f>
        <v>Elementos e componentes de revestimentos</v>
      </c>
      <c r="C235" s="177">
        <f ca="1">ROUND(C236/$G$512,4)</f>
        <v>2.1100000000000001E-2</v>
      </c>
      <c r="D235" s="177">
        <f>ROUND(D236/$C236,4)</f>
        <v>0</v>
      </c>
      <c r="E235" s="177">
        <f>ROUND(E236/$C236,4)</f>
        <v>0.43469999999999998</v>
      </c>
      <c r="F235" s="177">
        <f>ROUND(F236/$C236,4)</f>
        <v>0.5</v>
      </c>
      <c r="G235" s="177">
        <f>ROUND(G236/$C236,4)</f>
        <v>6.5299999999999997E-2</v>
      </c>
    </row>
    <row r="236" spans="1:8">
      <c r="A236" s="253"/>
      <c r="B236" s="253"/>
      <c r="C236" s="179">
        <f ca="1">VLOOKUP($A235,'Orçamento Sintético'!$A:$H,8,0)</f>
        <v>28534.259999999995</v>
      </c>
      <c r="D236" s="179">
        <f>D238+D242+D246+D250</f>
        <v>0</v>
      </c>
      <c r="E236" s="179">
        <f>E238+E242+E246+E250</f>
        <v>12402.759999999998</v>
      </c>
      <c r="F236" s="179">
        <f>F238+F242+F246+F250</f>
        <v>14267.129999999997</v>
      </c>
      <c r="G236" s="179">
        <f>G238+G242+G246+G250</f>
        <v>1864.37</v>
      </c>
    </row>
    <row r="237" spans="1:8">
      <c r="A237" s="252" t="s">
        <v>671</v>
      </c>
      <c r="B237" s="252" t="str">
        <f ca="1">VLOOKUP($A237,'Orçamento Sintético'!$A:$H,4,0)</f>
        <v>Chapisco</v>
      </c>
      <c r="C237" s="177">
        <f ca="1">ROUND(C238/$G$512,4)</f>
        <v>8.0000000000000004E-4</v>
      </c>
      <c r="D237" s="181">
        <f>ROUND(D238/$C238,4)</f>
        <v>0</v>
      </c>
      <c r="E237" s="181">
        <f>ROUND(E238/$C238,4)</f>
        <v>0.5</v>
      </c>
      <c r="F237" s="181">
        <f>ROUND(F238/$C238,4)</f>
        <v>0.5</v>
      </c>
      <c r="G237" s="181">
        <f>ROUND(G238/$C238,4)</f>
        <v>0</v>
      </c>
    </row>
    <row r="238" spans="1:8">
      <c r="A238" s="253"/>
      <c r="B238" s="253"/>
      <c r="C238" s="180">
        <f ca="1">VLOOKUP($A237,'Orçamento Sintético'!$A:$H,8,0)</f>
        <v>1126.74</v>
      </c>
      <c r="D238" s="182">
        <f>D240</f>
        <v>0</v>
      </c>
      <c r="E238" s="182">
        <f>E240</f>
        <v>563.37</v>
      </c>
      <c r="F238" s="182">
        <f>F240</f>
        <v>563.37</v>
      </c>
      <c r="G238" s="182">
        <f>G240</f>
        <v>0</v>
      </c>
    </row>
    <row r="239" spans="1:8" ht="18.75" customHeight="1">
      <c r="A239" s="257" t="s">
        <v>673</v>
      </c>
      <c r="B239" s="258" t="str">
        <f ca="1">VLOOKUP($A239,'Orçamento Sintético'!$A:$H,4,0)</f>
        <v>CHAPISCO APLICADO EM ALVENARIA (SEM PRESENÇA DE VÃOS) E ESTRUTURAS DE CONCRETO DE FACHADA, COM COLHER DE PEDREIRO.  ARGAMASSA TRAÇO 1:3 COM PREPARO EM BETONEIRA 400L. AF_06/2014</v>
      </c>
      <c r="C239" s="188">
        <f ca="1">ROUND(C240/$G$512,4)</f>
        <v>8.0000000000000004E-4</v>
      </c>
      <c r="D239" s="188"/>
      <c r="E239" s="188">
        <v>0.5</v>
      </c>
      <c r="F239" s="188">
        <v>0.5</v>
      </c>
      <c r="G239" s="188">
        <v>0</v>
      </c>
    </row>
    <row r="240" spans="1:8" ht="18.75" customHeight="1">
      <c r="A240" s="257"/>
      <c r="B240" s="259"/>
      <c r="C240" s="189">
        <f ca="1">VLOOKUP($A239,'Orçamento Sintético'!$A:$H,8,0)</f>
        <v>1126.74</v>
      </c>
      <c r="D240" s="189">
        <f>ROUND($C240*D239,2)</f>
        <v>0</v>
      </c>
      <c r="E240" s="189">
        <f>ROUND($C240*E239,2)</f>
        <v>563.37</v>
      </c>
      <c r="F240" s="189">
        <f>ROUND($C240*F239,2)</f>
        <v>563.37</v>
      </c>
      <c r="G240" s="189">
        <f>ROUND($C240*G239,2)</f>
        <v>0</v>
      </c>
    </row>
    <row r="241" spans="1:7">
      <c r="A241" s="252" t="s">
        <v>675</v>
      </c>
      <c r="B241" s="252" t="str">
        <f ca="1">VLOOKUP($A241,'Orçamento Sintético'!$A:$H,4,0)</f>
        <v>Emboço</v>
      </c>
      <c r="C241" s="177">
        <f ca="1">ROUND(C242/$G$512,4)</f>
        <v>0.01</v>
      </c>
      <c r="D241" s="181">
        <f>ROUND(D242/$C242,4)</f>
        <v>0</v>
      </c>
      <c r="E241" s="181">
        <f>ROUND(E242/$C242,4)</f>
        <v>0.5</v>
      </c>
      <c r="F241" s="181">
        <f>ROUND(F242/$C242,4)</f>
        <v>0.5</v>
      </c>
      <c r="G241" s="181">
        <f>ROUND(G242/$C242,4)</f>
        <v>0</v>
      </c>
    </row>
    <row r="242" spans="1:7">
      <c r="A242" s="253"/>
      <c r="B242" s="253"/>
      <c r="C242" s="180">
        <f ca="1">VLOOKUP($A241,'Orçamento Sintético'!$A:$H,8,0)</f>
        <v>13554.82</v>
      </c>
      <c r="D242" s="182">
        <f>D244</f>
        <v>0</v>
      </c>
      <c r="E242" s="182">
        <f>E244</f>
        <v>6777.41</v>
      </c>
      <c r="F242" s="182">
        <f>F244</f>
        <v>6777.41</v>
      </c>
      <c r="G242" s="182">
        <f>G244</f>
        <v>0</v>
      </c>
    </row>
    <row r="243" spans="1:7" ht="22.5" customHeight="1">
      <c r="A243" s="257" t="s">
        <v>677</v>
      </c>
      <c r="B243" s="258" t="str">
        <f ca="1">VLOOKUP($A243,'Orçamento Sintético'!$A:$H,4,0)</f>
        <v>(COMPOSIÇÃO REPRESENTATIVA) DO SERVIÇO DE EMBOÇO/MASSA ÚNICA, APLICADO MANUALMENTE, TRAÇO 1:2:8, EM BETONEIRA DE 400L, PAREDES INTERNAS, COM EXECUÇÃO DE TALISCAS, EDIFICAÇÃO HABITACIONAL UNIFAMILIAR (CASAS) E EDIFICAÇÃO PÚBLICA PADRÃO. AF_12/2014</v>
      </c>
      <c r="C243" s="188">
        <f ca="1">ROUND(C244/$G$512,4)</f>
        <v>0.01</v>
      </c>
      <c r="D243" s="188"/>
      <c r="E243" s="188">
        <v>0.5</v>
      </c>
      <c r="F243" s="188">
        <v>0.5</v>
      </c>
      <c r="G243" s="188">
        <v>0</v>
      </c>
    </row>
    <row r="244" spans="1:7" ht="22.5" customHeight="1">
      <c r="A244" s="257"/>
      <c r="B244" s="259"/>
      <c r="C244" s="189">
        <f ca="1">VLOOKUP($A243,'Orçamento Sintético'!$A:$H,8,0)</f>
        <v>13554.82</v>
      </c>
      <c r="D244" s="189">
        <f>ROUND($C244*D243,2)</f>
        <v>0</v>
      </c>
      <c r="E244" s="189">
        <f>ROUND($C244*E243,2)</f>
        <v>6777.41</v>
      </c>
      <c r="F244" s="189">
        <f>ROUND($C244*F243,2)</f>
        <v>6777.41</v>
      </c>
      <c r="G244" s="189">
        <f>ROUND($C244*G243,2)</f>
        <v>0</v>
      </c>
    </row>
    <row r="245" spans="1:7">
      <c r="A245" s="252" t="s">
        <v>679</v>
      </c>
      <c r="B245" s="252" t="str">
        <f ca="1">VLOOKUP($A245,'Orçamento Sintético'!$A:$H,4,0)</f>
        <v>Selante elástico à base de poliuretano</v>
      </c>
      <c r="C245" s="177">
        <f ca="1">ROUND(C246/$G$512,4)</f>
        <v>7.4999999999999997E-3</v>
      </c>
      <c r="D245" s="181">
        <f>ROUND(D246/$C246,4)</f>
        <v>0</v>
      </c>
      <c r="E245" s="181">
        <f>ROUND(E246/$C246,4)</f>
        <v>0.5</v>
      </c>
      <c r="F245" s="181">
        <f>ROUND(F246/$C246,4)</f>
        <v>0.5</v>
      </c>
      <c r="G245" s="181">
        <f>ROUND(G246/$C246,4)</f>
        <v>0</v>
      </c>
    </row>
    <row r="246" spans="1:7">
      <c r="A246" s="253"/>
      <c r="B246" s="253"/>
      <c r="C246" s="180">
        <f ca="1">VLOOKUP($A245,'Orçamento Sintético'!$A:$H,8,0)</f>
        <v>10123.959999999999</v>
      </c>
      <c r="D246" s="182">
        <f>D248</f>
        <v>0</v>
      </c>
      <c r="E246" s="182">
        <f>E248</f>
        <v>5061.9799999999996</v>
      </c>
      <c r="F246" s="182">
        <f>F248</f>
        <v>5061.9799999999996</v>
      </c>
      <c r="G246" s="182">
        <f>G248</f>
        <v>0</v>
      </c>
    </row>
    <row r="247" spans="1:7">
      <c r="A247" s="257" t="s">
        <v>681</v>
      </c>
      <c r="B247" s="258" t="str">
        <f ca="1">VLOOKUP($A247,'Orçamento Sintético'!$A:$H,4,0)</f>
        <v>Copia da IOPES (040705) - Junta de dilatação com selante elástico monocomponente a base de poliuretano, dimensões 15x35mm, inclusive delimitador de profundidade</v>
      </c>
      <c r="C247" s="188">
        <f ca="1">ROUND(C248/$G$512,4)</f>
        <v>7.4999999999999997E-3</v>
      </c>
      <c r="D247" s="188"/>
      <c r="E247" s="188">
        <v>0.5</v>
      </c>
      <c r="F247" s="188">
        <v>0.5</v>
      </c>
      <c r="G247" s="188">
        <v>0</v>
      </c>
    </row>
    <row r="248" spans="1:7">
      <c r="A248" s="257"/>
      <c r="B248" s="259"/>
      <c r="C248" s="189">
        <f ca="1">VLOOKUP($A247,'Orçamento Sintético'!$A:$H,8,0)</f>
        <v>10123.959999999999</v>
      </c>
      <c r="D248" s="189">
        <f>ROUND($C248*D247,2)</f>
        <v>0</v>
      </c>
      <c r="E248" s="189">
        <f>ROUND($C248*E247,2)</f>
        <v>5061.9799999999996</v>
      </c>
      <c r="F248" s="189">
        <f>ROUND($C248*F247,2)</f>
        <v>5061.9799999999996</v>
      </c>
      <c r="G248" s="189">
        <f>ROUND($C248*G247,2)</f>
        <v>0</v>
      </c>
    </row>
    <row r="249" spans="1:7">
      <c r="A249" s="252" t="s">
        <v>684</v>
      </c>
      <c r="B249" s="252" t="str">
        <f ca="1">VLOOKUP($A249,'Orçamento Sintético'!$A:$H,4,0)</f>
        <v>Emassamento (massa corrida)</v>
      </c>
      <c r="C249" s="177">
        <f ca="1">ROUND(C250/$G$512,4)</f>
        <v>2.8E-3</v>
      </c>
      <c r="D249" s="181">
        <f>ROUND(D250/$C250,4)</f>
        <v>0</v>
      </c>
      <c r="E249" s="181">
        <f>ROUND(E250/$C250,4)</f>
        <v>0</v>
      </c>
      <c r="F249" s="181">
        <f>ROUND(F250/$C250,4)</f>
        <v>0.5</v>
      </c>
      <c r="G249" s="181">
        <f>ROUND(G250/$C250,4)</f>
        <v>0.5</v>
      </c>
    </row>
    <row r="250" spans="1:7">
      <c r="A250" s="253"/>
      <c r="B250" s="253"/>
      <c r="C250" s="180">
        <f ca="1">VLOOKUP($A249,'Orçamento Sintético'!$A:$H,8,0)</f>
        <v>3728.74</v>
      </c>
      <c r="D250" s="182">
        <f>D252+D254</f>
        <v>0</v>
      </c>
      <c r="E250" s="182">
        <f>E252+E254</f>
        <v>0</v>
      </c>
      <c r="F250" s="182">
        <f>F252+F254</f>
        <v>1864.37</v>
      </c>
      <c r="G250" s="182">
        <f>G252+G254</f>
        <v>1864.37</v>
      </c>
    </row>
    <row r="251" spans="1:7" ht="18.75" customHeight="1">
      <c r="A251" s="257" t="s">
        <v>686</v>
      </c>
      <c r="B251" s="258" t="str">
        <f ca="1">VLOOKUP($A251,'Orçamento Sintético'!$A:$H,4,0)</f>
        <v>APLICAÇÃO MANUAL DE MASSA ACRÍLICA EM PANOS DE FACHADA COM PRESENÇA DE VÃOS, DE EDIFÍCIOS DE MÚLTIPLOS PAVIMENTOS, DUAS DEMÃOS. AF_05/2017</v>
      </c>
      <c r="C251" s="188">
        <f ca="1">ROUND(C252/$G$512,4)</f>
        <v>1.8E-3</v>
      </c>
      <c r="D251" s="188"/>
      <c r="E251" s="188"/>
      <c r="F251" s="188">
        <v>0.5</v>
      </c>
      <c r="G251" s="188">
        <v>0.5</v>
      </c>
    </row>
    <row r="252" spans="1:7" ht="18.75" customHeight="1">
      <c r="A252" s="257"/>
      <c r="B252" s="259"/>
      <c r="C252" s="189">
        <f ca="1">VLOOKUP($A251,'Orçamento Sintético'!$A:$H,8,0)</f>
        <v>2372.7399999999998</v>
      </c>
      <c r="D252" s="189">
        <f>ROUND($C252*D251,2)</f>
        <v>0</v>
      </c>
      <c r="E252" s="189">
        <f>ROUND($C252*E251,2)</f>
        <v>0</v>
      </c>
      <c r="F252" s="189">
        <f>ROUND($C252*F251,2)</f>
        <v>1186.3699999999999</v>
      </c>
      <c r="G252" s="189">
        <f>ROUND($C252*G251,2)</f>
        <v>1186.3699999999999</v>
      </c>
    </row>
    <row r="253" spans="1:7">
      <c r="A253" s="257" t="s">
        <v>688</v>
      </c>
      <c r="B253" s="258" t="str">
        <f ca="1">VLOOKUP($A253,'Orçamento Sintético'!$A:$H,4,0)</f>
        <v>APLICAÇÃO E LIXAMENTO DE MASSA LÁTEX EM TETO, DUAS DEMÃOS. AF_06/2014</v>
      </c>
      <c r="C253" s="188">
        <f ca="1">ROUND(C254/$G$512,4)</f>
        <v>1E-3</v>
      </c>
      <c r="D253" s="188"/>
      <c r="E253" s="188"/>
      <c r="F253" s="188">
        <v>0.5</v>
      </c>
      <c r="G253" s="188">
        <v>0.5</v>
      </c>
    </row>
    <row r="254" spans="1:7">
      <c r="A254" s="257"/>
      <c r="B254" s="259"/>
      <c r="C254" s="189">
        <f ca="1">VLOOKUP($A253,'Orçamento Sintético'!$A:$H,8,0)</f>
        <v>1356</v>
      </c>
      <c r="D254" s="189">
        <f>ROUND($C254*D253,2)</f>
        <v>0</v>
      </c>
      <c r="E254" s="189">
        <f>ROUND($C254*E253,2)</f>
        <v>0</v>
      </c>
      <c r="F254" s="189">
        <f>ROUND($C254*F253,2)</f>
        <v>678</v>
      </c>
      <c r="G254" s="189">
        <f>ROUND($C254*G253,2)</f>
        <v>678</v>
      </c>
    </row>
    <row r="255" spans="1:7">
      <c r="A255" s="252" t="s">
        <v>690</v>
      </c>
      <c r="B255" s="252" t="str">
        <f ca="1">VLOOKUP($A255,'Orçamento Sintético'!$A:$H,4,0)</f>
        <v>Revestimentos de piso</v>
      </c>
      <c r="C255" s="177">
        <f ca="1">ROUND(C256/$G$512,4)</f>
        <v>2.3E-3</v>
      </c>
      <c r="D255" s="177">
        <f>ROUND(D256/$C256,4)</f>
        <v>0</v>
      </c>
      <c r="E255" s="177">
        <f>ROUND(E256/$C256,4)</f>
        <v>0</v>
      </c>
      <c r="F255" s="177">
        <f>ROUND(F256/$C256,4)</f>
        <v>8.7599999999999997E-2</v>
      </c>
      <c r="G255" s="177">
        <f>ROUND(G256/$C256,4)</f>
        <v>0.91239999999999999</v>
      </c>
    </row>
    <row r="256" spans="1:7">
      <c r="A256" s="253"/>
      <c r="B256" s="253"/>
      <c r="C256" s="179">
        <f ca="1">VLOOKUP($A255,'Orçamento Sintético'!$A:$H,8,0)</f>
        <v>3172.94</v>
      </c>
      <c r="D256" s="179">
        <f>D258</f>
        <v>0</v>
      </c>
      <c r="E256" s="179">
        <f>E258</f>
        <v>0</v>
      </c>
      <c r="F256" s="179">
        <f>F258</f>
        <v>277.83999999999997</v>
      </c>
      <c r="G256" s="179">
        <f>G258</f>
        <v>2895.1</v>
      </c>
    </row>
    <row r="257" spans="1:7">
      <c r="A257" s="252" t="s">
        <v>692</v>
      </c>
      <c r="B257" s="252" t="str">
        <f ca="1">VLOOKUP($A257,'Orçamento Sintético'!$A:$H,4,0)</f>
        <v>Cimentado</v>
      </c>
      <c r="C257" s="177">
        <f ca="1">ROUND(C258/$G$512,4)</f>
        <v>2.3E-3</v>
      </c>
      <c r="D257" s="181">
        <f>ROUND(D258/$C258,4)</f>
        <v>0</v>
      </c>
      <c r="E257" s="181">
        <f>ROUND(E258/$C258,4)</f>
        <v>0</v>
      </c>
      <c r="F257" s="181">
        <f>ROUND(F258/$C258,4)</f>
        <v>8.7599999999999997E-2</v>
      </c>
      <c r="G257" s="181">
        <f>ROUND(G258/$C258,4)</f>
        <v>0.91239999999999999</v>
      </c>
    </row>
    <row r="258" spans="1:7">
      <c r="A258" s="253"/>
      <c r="B258" s="253"/>
      <c r="C258" s="180">
        <f ca="1">VLOOKUP($A257,'Orçamento Sintético'!$A:$H,8,0)</f>
        <v>3172.94</v>
      </c>
      <c r="D258" s="182">
        <f>D260+D262</f>
        <v>0</v>
      </c>
      <c r="E258" s="182">
        <f>E260+E262</f>
        <v>0</v>
      </c>
      <c r="F258" s="182">
        <f>F260+F262</f>
        <v>277.83999999999997</v>
      </c>
      <c r="G258" s="182">
        <f>G260+G262</f>
        <v>2895.1</v>
      </c>
    </row>
    <row r="259" spans="1:7">
      <c r="A259" s="257" t="s">
        <v>694</v>
      </c>
      <c r="B259" s="258" t="str">
        <f ca="1">VLOOKUP($A259,'Orçamento Sintético'!$A:$H,4,0)</f>
        <v>PISO CIMENTADO, TRAÇO 1:3 (CIMENTO E AREIA), ACABAMENTO LISO, ESPESSURA 2,0 CM, PREPARO MECÂNICO DA ARGAMASSA. AF_09/2020</v>
      </c>
      <c r="C259" s="188">
        <f ca="1">ROUND(C260/$G$512,4)</f>
        <v>2.0000000000000001E-4</v>
      </c>
      <c r="D259" s="188"/>
      <c r="E259" s="188"/>
      <c r="F259" s="188">
        <v>1</v>
      </c>
      <c r="G259" s="188">
        <v>0</v>
      </c>
    </row>
    <row r="260" spans="1:7">
      <c r="A260" s="257"/>
      <c r="B260" s="259"/>
      <c r="C260" s="189">
        <f ca="1">VLOOKUP($A259,'Orçamento Sintético'!$A:$H,8,0)</f>
        <v>277.83999999999997</v>
      </c>
      <c r="D260" s="189">
        <f>ROUND($C260*D259,2)</f>
        <v>0</v>
      </c>
      <c r="E260" s="189">
        <f>ROUND($C260*E259,2)</f>
        <v>0</v>
      </c>
      <c r="F260" s="189">
        <f>ROUND($C260*F259,2)</f>
        <v>277.83999999999997</v>
      </c>
      <c r="G260" s="189">
        <f>ROUND($C260*G259,2)</f>
        <v>0</v>
      </c>
    </row>
    <row r="261" spans="1:7">
      <c r="A261" s="257" t="s">
        <v>696</v>
      </c>
      <c r="B261" s="258" t="str">
        <f ca="1">VLOOKUP($A261,'Orçamento Sintético'!$A:$H,4,0)</f>
        <v>LIMPEZA DE SUPERFÍCIE COM JATO DE ALTA PRESSÃO. AF_04/2019</v>
      </c>
      <c r="C261" s="188">
        <f ca="1">ROUND(C262/$G$512,4)</f>
        <v>2.0999999999999999E-3</v>
      </c>
      <c r="D261" s="188"/>
      <c r="E261" s="188"/>
      <c r="F261" s="188"/>
      <c r="G261" s="188">
        <v>1</v>
      </c>
    </row>
    <row r="262" spans="1:7">
      <c r="A262" s="257"/>
      <c r="B262" s="259"/>
      <c r="C262" s="189">
        <f ca="1">VLOOKUP($A261,'Orçamento Sintético'!$A:$H,8,0)</f>
        <v>2895.1</v>
      </c>
      <c r="D262" s="189">
        <f>ROUND($C262*D261,2)</f>
        <v>0</v>
      </c>
      <c r="E262" s="189">
        <f>ROUND($C262*E261,2)</f>
        <v>0</v>
      </c>
      <c r="F262" s="189">
        <f>ROUND($C262*F261,2)</f>
        <v>0</v>
      </c>
      <c r="G262" s="189">
        <f>ROUND($C262*G261,2)</f>
        <v>2895.1</v>
      </c>
    </row>
    <row r="263" spans="1:7">
      <c r="A263" s="252" t="s">
        <v>698</v>
      </c>
      <c r="B263" s="252" t="str">
        <f ca="1">VLOOKUP($A263,'Orçamento Sintético'!$A:$H,4,0)</f>
        <v>Revestimentos de Parede</v>
      </c>
      <c r="C263" s="177">
        <f ca="1">ROUND(C264/$G$512,4)</f>
        <v>8.7800000000000003E-2</v>
      </c>
      <c r="D263" s="177">
        <f>ROUND(D264/$C264,4)</f>
        <v>0</v>
      </c>
      <c r="E263" s="177">
        <f>ROUND(E264/$C264,4)</f>
        <v>0.5</v>
      </c>
      <c r="F263" s="177">
        <f>ROUND(F264/$C264,4)</f>
        <v>0.5</v>
      </c>
      <c r="G263" s="177">
        <f>ROUND(G264/$C264,4)</f>
        <v>0</v>
      </c>
    </row>
    <row r="264" spans="1:7">
      <c r="A264" s="253"/>
      <c r="B264" s="253"/>
      <c r="C264" s="179">
        <f ca="1">VLOOKUP($A263,'Orçamento Sintético'!$A:$H,8,0)</f>
        <v>118839.20000000001</v>
      </c>
      <c r="D264" s="179">
        <f>D266+D270</f>
        <v>0</v>
      </c>
      <c r="E264" s="179">
        <f>E266+E270</f>
        <v>59419.61</v>
      </c>
      <c r="F264" s="179">
        <f>F266+F270</f>
        <v>59419.59</v>
      </c>
      <c r="G264" s="179">
        <f>G266+G270</f>
        <v>0</v>
      </c>
    </row>
    <row r="265" spans="1:7">
      <c r="A265" s="252" t="s">
        <v>700</v>
      </c>
      <c r="B265" s="252" t="str">
        <f ca="1">VLOOKUP($A265,'Orçamento Sintético'!$A:$H,4,0)</f>
        <v>Granito</v>
      </c>
      <c r="C265" s="177">
        <f ca="1">ROUND(C266/$G$512,4)</f>
        <v>6.5600000000000006E-2</v>
      </c>
      <c r="D265" s="181">
        <f>ROUND(D266/$C266,4)</f>
        <v>0</v>
      </c>
      <c r="E265" s="181">
        <f>ROUND(E266/$C266,4)</f>
        <v>0.5</v>
      </c>
      <c r="F265" s="181">
        <f>ROUND(F266/$C266,4)</f>
        <v>0.5</v>
      </c>
      <c r="G265" s="181">
        <f>ROUND(G266/$C266,4)</f>
        <v>0</v>
      </c>
    </row>
    <row r="266" spans="1:7">
      <c r="A266" s="253"/>
      <c r="B266" s="253"/>
      <c r="C266" s="180">
        <f ca="1">VLOOKUP($A265,'Orçamento Sintético'!$A:$H,8,0)</f>
        <v>88795.55</v>
      </c>
      <c r="D266" s="182">
        <f>D268</f>
        <v>0</v>
      </c>
      <c r="E266" s="182">
        <f>E268</f>
        <v>44397.78</v>
      </c>
      <c r="F266" s="182">
        <f>F268</f>
        <v>44397.77</v>
      </c>
      <c r="G266" s="182">
        <f>G268</f>
        <v>0</v>
      </c>
    </row>
    <row r="267" spans="1:7" ht="18.75" customHeight="1">
      <c r="A267" s="257" t="s">
        <v>702</v>
      </c>
      <c r="B267" s="258" t="str">
        <f ca="1">VLOOKUP($A267,'Orçamento Sintético'!$A:$H,4,0)</f>
        <v>Recuperação de fachada em mármore, incluindo limpeza com produto específico, remoção e aplicação de novo rejunte em PU, polimento e impermeabilização com Belllinzone</v>
      </c>
      <c r="C267" s="188">
        <f ca="1">ROUND(C268/$G$512,4)</f>
        <v>6.5600000000000006E-2</v>
      </c>
      <c r="D267" s="188"/>
      <c r="E267" s="188">
        <v>0.5</v>
      </c>
      <c r="F267" s="188">
        <v>0.5</v>
      </c>
      <c r="G267" s="188"/>
    </row>
    <row r="268" spans="1:7" ht="18.75" customHeight="1">
      <c r="A268" s="257"/>
      <c r="B268" s="259"/>
      <c r="C268" s="189">
        <f ca="1">VLOOKUP($A267,'Orçamento Sintético'!$A:$H,8,0)</f>
        <v>88795.55</v>
      </c>
      <c r="D268" s="189">
        <f>ROUND($C268*D267,2)</f>
        <v>0</v>
      </c>
      <c r="E268" s="189">
        <f>ROUND($C268*E267,2)</f>
        <v>44397.78</v>
      </c>
      <c r="F268" s="189">
        <f>TRUNC($C268*F267,2)</f>
        <v>44397.77</v>
      </c>
      <c r="G268" s="189">
        <f>ROUND($C268*G267,2)</f>
        <v>0</v>
      </c>
    </row>
    <row r="269" spans="1:7">
      <c r="A269" s="252" t="s">
        <v>705</v>
      </c>
      <c r="B269" s="252" t="str">
        <f ca="1">VLOOKUP($A269,'Orçamento Sintético'!$A:$H,4,0)</f>
        <v>Pastilhas de Porcelana/cerâmica</v>
      </c>
      <c r="C269" s="177">
        <f ca="1">ROUND(C270/$G$512,4)</f>
        <v>2.2200000000000001E-2</v>
      </c>
      <c r="D269" s="181">
        <f>ROUND(D270/$C270,4)</f>
        <v>0</v>
      </c>
      <c r="E269" s="181">
        <f>ROUND(E270/$C270,4)</f>
        <v>0.5</v>
      </c>
      <c r="F269" s="181">
        <f>ROUND(F270/$C270,4)</f>
        <v>0.5</v>
      </c>
      <c r="G269" s="181">
        <f>ROUND(G270/$C270,4)</f>
        <v>0</v>
      </c>
    </row>
    <row r="270" spans="1:7">
      <c r="A270" s="253"/>
      <c r="B270" s="253"/>
      <c r="C270" s="180">
        <f ca="1">VLOOKUP($A269,'Orçamento Sintético'!$A:$H,8,0)</f>
        <v>30043.65</v>
      </c>
      <c r="D270" s="182">
        <f>D272</f>
        <v>0</v>
      </c>
      <c r="E270" s="182">
        <f>E272</f>
        <v>15021.83</v>
      </c>
      <c r="F270" s="182">
        <f>F272</f>
        <v>15021.82</v>
      </c>
      <c r="G270" s="182">
        <f>G272</f>
        <v>0</v>
      </c>
    </row>
    <row r="271" spans="1:7" ht="18.75" customHeight="1">
      <c r="A271" s="257" t="s">
        <v>707</v>
      </c>
      <c r="B271" s="258" t="str">
        <f ca="1">VLOOKUP($A271,'Orçamento Sintético'!$A:$H,4,0)</f>
        <v>Copia da SINAPI (87242 + 87747) - Pastilha de porcelana 5,0x5,0cm, linha Engenharia, cor Barents (cinza escuro), fab. Atlas (ref.M6329), assentada com argamassa pré-fabricada, incluindo rejuntamento e aditivo adesivo para argamassa</v>
      </c>
      <c r="C271" s="188">
        <f ca="1">ROUND(C272/$G$512,4)</f>
        <v>2.2200000000000001E-2</v>
      </c>
      <c r="D271" s="188"/>
      <c r="E271" s="188">
        <v>0.5</v>
      </c>
      <c r="F271" s="188">
        <v>0.5</v>
      </c>
      <c r="G271" s="188"/>
    </row>
    <row r="272" spans="1:7" ht="18.75" customHeight="1">
      <c r="A272" s="257"/>
      <c r="B272" s="259"/>
      <c r="C272" s="189">
        <f ca="1">VLOOKUP($A271,'Orçamento Sintético'!$A:$H,8,0)</f>
        <v>30043.65</v>
      </c>
      <c r="D272" s="189">
        <f>ROUND($C272*D271,2)</f>
        <v>0</v>
      </c>
      <c r="E272" s="189">
        <f>ROUND($C272*E271,2)</f>
        <v>15021.83</v>
      </c>
      <c r="F272" s="189">
        <f>TRUNC($C272*F271,2)</f>
        <v>15021.82</v>
      </c>
      <c r="G272" s="189">
        <f>ROUND($C272*G271,2)</f>
        <v>0</v>
      </c>
    </row>
    <row r="273" spans="1:7">
      <c r="A273" s="252" t="s">
        <v>710</v>
      </c>
      <c r="B273" s="252" t="str">
        <f ca="1">VLOOKUP($A273,'Orçamento Sintético'!$A:$H,4,0)</f>
        <v>Revestimentos de forro/teto</v>
      </c>
      <c r="C273" s="177">
        <f ca="1">ROUND(C274/$G$512,4)</f>
        <v>3.8100000000000002E-2</v>
      </c>
      <c r="D273" s="177">
        <f>ROUND(D274/$C274,4)</f>
        <v>0</v>
      </c>
      <c r="E273" s="177">
        <f>ROUND(E274/$C274,4)</f>
        <v>0</v>
      </c>
      <c r="F273" s="177">
        <f>ROUND(F274/$C274,4)</f>
        <v>1</v>
      </c>
      <c r="G273" s="177">
        <f>ROUND(G274/$C274,4)</f>
        <v>0</v>
      </c>
    </row>
    <row r="274" spans="1:7">
      <c r="A274" s="253"/>
      <c r="B274" s="253"/>
      <c r="C274" s="179">
        <f ca="1">VLOOKUP($A273,'Orçamento Sintético'!$A:$H,8,0)</f>
        <v>51537.09</v>
      </c>
      <c r="D274" s="179">
        <f>D276+D284</f>
        <v>0</v>
      </c>
      <c r="E274" s="179">
        <f>E276+E284</f>
        <v>0</v>
      </c>
      <c r="F274" s="179">
        <f>F276+F284</f>
        <v>51537.09</v>
      </c>
      <c r="G274" s="179">
        <f>G276+G284</f>
        <v>0</v>
      </c>
    </row>
    <row r="275" spans="1:7">
      <c r="A275" s="252" t="s">
        <v>712</v>
      </c>
      <c r="B275" s="252" t="str">
        <f ca="1">VLOOKUP($A275,'Orçamento Sintético'!$A:$H,4,0)</f>
        <v>Placas de gesso acartonado</v>
      </c>
      <c r="C275" s="177">
        <f ca="1">ROUND(C276/$G$512,4)</f>
        <v>1.3899999999999999E-2</v>
      </c>
      <c r="D275" s="181">
        <f>ROUND(D276/$C276,4)</f>
        <v>0</v>
      </c>
      <c r="E275" s="181">
        <f>ROUND(E276/$C276,4)</f>
        <v>0</v>
      </c>
      <c r="F275" s="181">
        <f>ROUND(F276/$C276,4)</f>
        <v>1</v>
      </c>
      <c r="G275" s="181">
        <f>ROUND(G276/$C276,4)</f>
        <v>0</v>
      </c>
    </row>
    <row r="276" spans="1:7">
      <c r="A276" s="253"/>
      <c r="B276" s="253"/>
      <c r="C276" s="180">
        <f ca="1">VLOOKUP($A275,'Orçamento Sintético'!$A:$H,8,0)</f>
        <v>18753.919999999998</v>
      </c>
      <c r="D276" s="182">
        <f>D278+D280+D282</f>
        <v>0</v>
      </c>
      <c r="E276" s="182">
        <f>E278+E280+E282</f>
        <v>0</v>
      </c>
      <c r="F276" s="182">
        <f>F278+F280+F282</f>
        <v>18753.919999999998</v>
      </c>
      <c r="G276" s="182">
        <f>G278+G280+G282</f>
        <v>0</v>
      </c>
    </row>
    <row r="277" spans="1:7">
      <c r="A277" s="257" t="s">
        <v>714</v>
      </c>
      <c r="B277" s="258" t="str">
        <f ca="1">VLOOKUP($A277,'Orçamento Sintético'!$A:$H,4,0)</f>
        <v>Copia da SBC (023361) - Execução de visita em forro de gesso, DM 60 x 60cm, inclusive acabamento em perfis de alumínio na cor branca</v>
      </c>
      <c r="C277" s="188">
        <f ca="1">ROUND(C278/$G$512,4)</f>
        <v>9.9000000000000008E-3</v>
      </c>
      <c r="D277" s="188"/>
      <c r="E277" s="188"/>
      <c r="F277" s="188">
        <v>1</v>
      </c>
      <c r="G277" s="188"/>
    </row>
    <row r="278" spans="1:7">
      <c r="A278" s="257"/>
      <c r="B278" s="259"/>
      <c r="C278" s="189">
        <f ca="1">VLOOKUP($A277,'Orçamento Sintético'!$A:$H,8,0)</f>
        <v>13420.8</v>
      </c>
      <c r="D278" s="189">
        <f>ROUND($C278*D277,2)</f>
        <v>0</v>
      </c>
      <c r="E278" s="189">
        <f>ROUND($C278*E277,2)</f>
        <v>0</v>
      </c>
      <c r="F278" s="189">
        <f>ROUND($C278*F277,2)</f>
        <v>13420.8</v>
      </c>
      <c r="G278" s="189">
        <f>ROUND($C278*G277,2)</f>
        <v>0</v>
      </c>
    </row>
    <row r="279" spans="1:7">
      <c r="A279" s="257" t="s">
        <v>717</v>
      </c>
      <c r="B279" s="258" t="str">
        <f ca="1">VLOOKUP($A279,'Orçamento Sintético'!$A:$H,4,0)</f>
        <v>Forro estruturado em placas de gesso acartonado, modelo D-112 unidirecional - 1ST 12,5/BR</v>
      </c>
      <c r="C279" s="188">
        <f ca="1">ROUND(C280/$G$512,4)</f>
        <v>3.5999999999999999E-3</v>
      </c>
      <c r="D279" s="188"/>
      <c r="E279" s="188"/>
      <c r="F279" s="188">
        <v>1</v>
      </c>
      <c r="G279" s="188"/>
    </row>
    <row r="280" spans="1:7">
      <c r="A280" s="257"/>
      <c r="B280" s="259"/>
      <c r="C280" s="189">
        <f ca="1">VLOOKUP($A279,'Orçamento Sintético'!$A:$H,8,0)</f>
        <v>4831.68</v>
      </c>
      <c r="D280" s="189">
        <f>ROUND($C280*D279,2)</f>
        <v>0</v>
      </c>
      <c r="E280" s="189">
        <f>ROUND($C280*E279,2)</f>
        <v>0</v>
      </c>
      <c r="F280" s="189">
        <f>ROUND($C280*F279,2)</f>
        <v>4831.68</v>
      </c>
      <c r="G280" s="189">
        <f>ROUND($C280*G279,2)</f>
        <v>0</v>
      </c>
    </row>
    <row r="281" spans="1:7">
      <c r="A281" s="257" t="s">
        <v>720</v>
      </c>
      <c r="B281" s="258" t="str">
        <f ca="1">VLOOKUP($A281,'Orçamento Sintético'!$A:$H,4,0)</f>
        <v>Tabica metálica pré pintada, para forro em gesso acartonado</v>
      </c>
      <c r="C281" s="188">
        <f ca="1">ROUND(C282/$G$512,4)</f>
        <v>4.0000000000000002E-4</v>
      </c>
      <c r="D281" s="188"/>
      <c r="E281" s="188"/>
      <c r="F281" s="188">
        <v>1</v>
      </c>
      <c r="G281" s="188"/>
    </row>
    <row r="282" spans="1:7">
      <c r="A282" s="257"/>
      <c r="B282" s="259"/>
      <c r="C282" s="189">
        <f ca="1">VLOOKUP($A281,'Orçamento Sintético'!$A:$H,8,0)</f>
        <v>501.44</v>
      </c>
      <c r="D282" s="189">
        <f>ROUND($C282*D281,2)</f>
        <v>0</v>
      </c>
      <c r="E282" s="189">
        <f>ROUND($C282*E281,2)</f>
        <v>0</v>
      </c>
      <c r="F282" s="189">
        <f>ROUND($C282*F281,2)</f>
        <v>501.44</v>
      </c>
      <c r="G282" s="189">
        <f>ROUND($C282*G281,2)</f>
        <v>0</v>
      </c>
    </row>
    <row r="283" spans="1:7">
      <c r="A283" s="252" t="s">
        <v>723</v>
      </c>
      <c r="B283" s="252" t="str">
        <f ca="1">VLOOKUP($A283,'Orçamento Sintético'!$A:$H,4,0)</f>
        <v>Materiais metálicos</v>
      </c>
      <c r="C283" s="177">
        <f ca="1">ROUND(C284/$G$512,4)</f>
        <v>2.4199999999999999E-2</v>
      </c>
      <c r="D283" s="181">
        <f>ROUND(D284/$C284,4)</f>
        <v>0</v>
      </c>
      <c r="E283" s="181">
        <f>ROUND(E284/$C284,4)</f>
        <v>0</v>
      </c>
      <c r="F283" s="181">
        <f>ROUND(F284/$C284,4)</f>
        <v>1</v>
      </c>
      <c r="G283" s="181">
        <f>ROUND(G284/$C284,4)</f>
        <v>0</v>
      </c>
    </row>
    <row r="284" spans="1:7">
      <c r="A284" s="253"/>
      <c r="B284" s="253"/>
      <c r="C284" s="180">
        <f ca="1">VLOOKUP($A283,'Orçamento Sintético'!$A:$H,8,0)</f>
        <v>32783.17</v>
      </c>
      <c r="D284" s="182">
        <f>D286</f>
        <v>0</v>
      </c>
      <c r="E284" s="182">
        <f>E286</f>
        <v>0</v>
      </c>
      <c r="F284" s="182">
        <f>F286</f>
        <v>32783.17</v>
      </c>
      <c r="G284" s="182">
        <f>G286</f>
        <v>0</v>
      </c>
    </row>
    <row r="285" spans="1:7" ht="22.5" customHeight="1">
      <c r="A285" s="257" t="s">
        <v>725</v>
      </c>
      <c r="B285" s="258" t="str">
        <f ca="1">VLOOKUP($A285,'Orçamento Sintético'!$A:$H,4,0)</f>
        <v>Copia da SINAPI (96116) - Forro em alumínio ou aluzinc composto por réguas planas e lisas, de 80mm, separação de 20mm entre réguas, pintura dupla face realizada em fábrica, cor branca, fixação composta por tirantes, porta painel e suporte regulador de nível, ref. Hunter Douglas</v>
      </c>
      <c r="C285" s="188">
        <f ca="1">ROUND(C286/$G$512,4)</f>
        <v>2.4199999999999999E-2</v>
      </c>
      <c r="D285" s="188"/>
      <c r="E285" s="188"/>
      <c r="F285" s="188">
        <v>1</v>
      </c>
      <c r="G285" s="188"/>
    </row>
    <row r="286" spans="1:7" ht="22.5" customHeight="1">
      <c r="A286" s="257"/>
      <c r="B286" s="259"/>
      <c r="C286" s="189">
        <f ca="1">VLOOKUP($A285,'Orçamento Sintético'!$A:$H,8,0)</f>
        <v>32783.17</v>
      </c>
      <c r="D286" s="189">
        <f>ROUND($C286*D285,2)</f>
        <v>0</v>
      </c>
      <c r="E286" s="189">
        <f>ROUND($C286*E285,2)</f>
        <v>0</v>
      </c>
      <c r="F286" s="189">
        <f>ROUND($C286*F285,2)</f>
        <v>32783.17</v>
      </c>
      <c r="G286" s="189">
        <f>ROUND($C286*G285,2)</f>
        <v>0</v>
      </c>
    </row>
    <row r="287" spans="1:7">
      <c r="A287" s="252" t="s">
        <v>728</v>
      </c>
      <c r="B287" s="252" t="str">
        <f ca="1">VLOOKUP($A287,'Orçamento Sintético'!$A:$H,4,0)</f>
        <v>Pinturas</v>
      </c>
      <c r="C287" s="177">
        <f ca="1">ROUND(C288/$G$512,4)</f>
        <v>9.0700000000000003E-2</v>
      </c>
      <c r="D287" s="177">
        <f>ROUND(D288/$C288,4)</f>
        <v>8.2000000000000007E-3</v>
      </c>
      <c r="E287" s="177">
        <f>ROUND(E288/$C288,4)</f>
        <v>0</v>
      </c>
      <c r="F287" s="177">
        <f>ROUND(F288/$C288,4)</f>
        <v>0.47910000000000003</v>
      </c>
      <c r="G287" s="177">
        <f>ROUND(G288/$C288,4)</f>
        <v>0.51270000000000004</v>
      </c>
    </row>
    <row r="288" spans="1:7">
      <c r="A288" s="253"/>
      <c r="B288" s="253"/>
      <c r="C288" s="179">
        <f ca="1">VLOOKUP($A287,'Orçamento Sintético'!$A:$H,8,0)</f>
        <v>122820.71999999999</v>
      </c>
      <c r="D288" s="179">
        <f>D290+D302+D310+D314+D322</f>
        <v>1005.96</v>
      </c>
      <c r="E288" s="179">
        <f>E290+E302+E310+E314+E322</f>
        <v>0</v>
      </c>
      <c r="F288" s="179">
        <f>F290+F302+F310+F314+F322</f>
        <v>58839.939999999995</v>
      </c>
      <c r="G288" s="179">
        <f>G290+G302+G310+G314+G322</f>
        <v>62974.82</v>
      </c>
    </row>
    <row r="289" spans="1:7">
      <c r="A289" s="252" t="s">
        <v>730</v>
      </c>
      <c r="B289" s="252" t="str">
        <f ca="1">VLOOKUP($A289,'Orçamento Sintético'!$A:$H,4,0)</f>
        <v>Tinta acrílica</v>
      </c>
      <c r="C289" s="177">
        <f ca="1">ROUND(C290/$G$512,4)</f>
        <v>1.66E-2</v>
      </c>
      <c r="D289" s="181">
        <f>ROUND(D290/$C290,4)</f>
        <v>4.48E-2</v>
      </c>
      <c r="E289" s="181">
        <f>ROUND(E290/$C290,4)</f>
        <v>0</v>
      </c>
      <c r="F289" s="181">
        <f>ROUND(F290/$C290,4)</f>
        <v>2.3300000000000001E-2</v>
      </c>
      <c r="G289" s="181">
        <f>ROUND(G290/$C290,4)</f>
        <v>0.93189999999999995</v>
      </c>
    </row>
    <row r="290" spans="1:7">
      <c r="A290" s="253"/>
      <c r="B290" s="253"/>
      <c r="C290" s="180">
        <f ca="1">VLOOKUP($A289,'Orçamento Sintético'!$A:$H,8,0)</f>
        <v>22446.899999999998</v>
      </c>
      <c r="D290" s="182">
        <f>D292+D294+D296+D298+D300</f>
        <v>1005.96</v>
      </c>
      <c r="E290" s="182">
        <f>E292+E294+E296+E298+E300</f>
        <v>0</v>
      </c>
      <c r="F290" s="182">
        <f>F292+F294+F296+F298+F300</f>
        <v>523.6</v>
      </c>
      <c r="G290" s="182">
        <f>G292+G294+G296+G298+G300</f>
        <v>20917.34</v>
      </c>
    </row>
    <row r="291" spans="1:7">
      <c r="A291" s="257" t="s">
        <v>732</v>
      </c>
      <c r="B291" s="258" t="str">
        <f ca="1">VLOOKUP($A291,'Orçamento Sintético'!$A:$H,4,0)</f>
        <v>APLICAÇÃO MANUAL DE PINTURA COM TINTA LÁTEX ACRÍLICA EM PAREDES, DUAS DEMÃOS. AF_06/2014</v>
      </c>
      <c r="C291" s="188">
        <f ca="1">ROUND(C292/$G$512,4)</f>
        <v>1.41E-2</v>
      </c>
      <c r="D291" s="188"/>
      <c r="E291" s="188"/>
      <c r="F291" s="188"/>
      <c r="G291" s="188">
        <v>1</v>
      </c>
    </row>
    <row r="292" spans="1:7">
      <c r="A292" s="257"/>
      <c r="B292" s="259"/>
      <c r="C292" s="189">
        <f ca="1">VLOOKUP($A291,'Orçamento Sintético'!$A:$H,8,0)</f>
        <v>19032.439999999999</v>
      </c>
      <c r="D292" s="189">
        <f>ROUND($C292*D291,2)</f>
        <v>0</v>
      </c>
      <c r="E292" s="189">
        <f>ROUND($C292*E291,2)</f>
        <v>0</v>
      </c>
      <c r="F292" s="189">
        <f>ROUND($C292*F291,2)</f>
        <v>0</v>
      </c>
      <c r="G292" s="189">
        <f>ROUND($C292*G291,2)</f>
        <v>19032.439999999999</v>
      </c>
    </row>
    <row r="293" spans="1:7">
      <c r="A293" s="257" t="s">
        <v>734</v>
      </c>
      <c r="B293" s="258" t="str">
        <f ca="1">VLOOKUP($A293,'Orçamento Sintético'!$A:$H,4,0)</f>
        <v>APLICAÇÃO DE FUNDO SELADOR ACRÍLICO EM PAREDES, UMA DEMÃO. AF_06/2014</v>
      </c>
      <c r="C293" s="188">
        <f ca="1">ROUND(C294/$G$512,4)</f>
        <v>0</v>
      </c>
      <c r="D293" s="188"/>
      <c r="E293" s="188"/>
      <c r="F293" s="188"/>
      <c r="G293" s="188">
        <v>1</v>
      </c>
    </row>
    <row r="294" spans="1:7">
      <c r="A294" s="257"/>
      <c r="B294" s="259"/>
      <c r="C294" s="189">
        <f ca="1">VLOOKUP($A293,'Orçamento Sintético'!$A:$H,8,0)</f>
        <v>60.9</v>
      </c>
      <c r="D294" s="189">
        <f>ROUND($C294*D293,2)</f>
        <v>0</v>
      </c>
      <c r="E294" s="189">
        <f>ROUND($C294*E293,2)</f>
        <v>0</v>
      </c>
      <c r="F294" s="189">
        <f>ROUND($C294*F293,2)</f>
        <v>0</v>
      </c>
      <c r="G294" s="189">
        <f>ROUND($C294*G293,2)</f>
        <v>60.9</v>
      </c>
    </row>
    <row r="295" spans="1:7">
      <c r="A295" s="257" t="s">
        <v>736</v>
      </c>
      <c r="B295" s="258" t="str">
        <f ca="1">VLOOKUP($A295,'Orçamento Sintético'!$A:$H,4,0)</f>
        <v>APLICAÇÃO MANUAL DE PINTURA COM TINTA LÁTEX ACRÍLICA EM TETO, DUAS DEMÃOS. AF_06/2014</v>
      </c>
      <c r="C295" s="188">
        <f ca="1">ROUND(C296/$G$512,4)</f>
        <v>1.2999999999999999E-3</v>
      </c>
      <c r="D295" s="188"/>
      <c r="E295" s="188"/>
      <c r="F295" s="188"/>
      <c r="G295" s="188">
        <v>1</v>
      </c>
    </row>
    <row r="296" spans="1:7">
      <c r="A296" s="257"/>
      <c r="B296" s="259"/>
      <c r="C296" s="189">
        <f ca="1">VLOOKUP($A295,'Orçamento Sintético'!$A:$H,8,0)</f>
        <v>1824</v>
      </c>
      <c r="D296" s="189">
        <f>ROUND($C296*D295,2)</f>
        <v>0</v>
      </c>
      <c r="E296" s="189">
        <f>ROUND($C296*E295,2)</f>
        <v>0</v>
      </c>
      <c r="F296" s="189">
        <f>ROUND($C296*F295,2)</f>
        <v>0</v>
      </c>
      <c r="G296" s="189">
        <f>ROUND($C296*G295,2)</f>
        <v>1824</v>
      </c>
    </row>
    <row r="297" spans="1:7">
      <c r="A297" s="257" t="s">
        <v>738</v>
      </c>
      <c r="B297" s="258" t="str">
        <f ca="1">VLOOKUP($A297,'Orçamento Sintético'!$A:$H,4,0)</f>
        <v>LIMPEZA DE SUPERFÍCIE COM JATO DE ALTA PRESSÃO. AF_04/2019</v>
      </c>
      <c r="C297" s="188">
        <f ca="1">ROUND(C298/$G$512,4)</f>
        <v>4.0000000000000002E-4</v>
      </c>
      <c r="D297" s="188"/>
      <c r="E297" s="188"/>
      <c r="F297" s="188">
        <v>1</v>
      </c>
      <c r="G297" s="188"/>
    </row>
    <row r="298" spans="1:7">
      <c r="A298" s="257"/>
      <c r="B298" s="259"/>
      <c r="C298" s="189">
        <f ca="1">VLOOKUP($A297,'Orçamento Sintético'!$A:$H,8,0)</f>
        <v>523.6</v>
      </c>
      <c r="D298" s="189">
        <f>ROUND($C298*D297,2)</f>
        <v>0</v>
      </c>
      <c r="E298" s="189">
        <f>ROUND($C298*E297,2)</f>
        <v>0</v>
      </c>
      <c r="F298" s="189">
        <f>ROUND($C298*F297,2)</f>
        <v>523.6</v>
      </c>
      <c r="G298" s="189">
        <f>ROUND($C298*G297,2)</f>
        <v>0</v>
      </c>
    </row>
    <row r="299" spans="1:7">
      <c r="A299" s="257" t="s">
        <v>739</v>
      </c>
      <c r="B299" s="258" t="str">
        <f ca="1">VLOOKUP($A299,'Orçamento Sintético'!$A:$H,4,0)</f>
        <v>Copia da SBC (012666) - Pintura de tapume externo de madeira com tinta PVA</v>
      </c>
      <c r="C299" s="188">
        <f ca="1">ROUND(C300/$G$512,4)</f>
        <v>6.9999999999999999E-4</v>
      </c>
      <c r="D299" s="188">
        <v>1</v>
      </c>
      <c r="E299" s="188"/>
      <c r="F299" s="188"/>
      <c r="G299" s="188"/>
    </row>
    <row r="300" spans="1:7">
      <c r="A300" s="257"/>
      <c r="B300" s="259"/>
      <c r="C300" s="189">
        <f ca="1">VLOOKUP($A299,'Orçamento Sintético'!$A:$H,8,0)</f>
        <v>1005.96</v>
      </c>
      <c r="D300" s="189">
        <f>ROUND($C300*D299,2)</f>
        <v>1005.96</v>
      </c>
      <c r="E300" s="189">
        <f>ROUND($C300*E299,2)</f>
        <v>0</v>
      </c>
      <c r="F300" s="189">
        <f>ROUND($C300*F299,2)</f>
        <v>0</v>
      </c>
      <c r="G300" s="189">
        <f>ROUND($C300*G299,2)</f>
        <v>0</v>
      </c>
    </row>
    <row r="301" spans="1:7">
      <c r="A301" s="252" t="s">
        <v>742</v>
      </c>
      <c r="B301" s="252" t="str">
        <f ca="1">VLOOKUP($A301,'Orçamento Sintético'!$A:$H,4,0)</f>
        <v>Sinalização horizontal de garagens e estacionamentos</v>
      </c>
      <c r="C301" s="177">
        <f ca="1">ROUND(C302/$G$512,4)</f>
        <v>2.8E-3</v>
      </c>
      <c r="D301" s="181">
        <f>ROUND(D302/$C302,4)</f>
        <v>0</v>
      </c>
      <c r="E301" s="181">
        <f>ROUND(E302/$C302,4)</f>
        <v>0</v>
      </c>
      <c r="F301" s="181">
        <f>ROUND(F302/$C302,4)</f>
        <v>0</v>
      </c>
      <c r="G301" s="181">
        <f>ROUND(G302/$C302,4)</f>
        <v>1</v>
      </c>
    </row>
    <row r="302" spans="1:7">
      <c r="A302" s="253"/>
      <c r="B302" s="253"/>
      <c r="C302" s="180">
        <f ca="1">VLOOKUP($A301,'Orçamento Sintético'!$A:$H,8,0)</f>
        <v>3748.5299999999997</v>
      </c>
      <c r="D302" s="182">
        <f>D304+D306+D308</f>
        <v>0</v>
      </c>
      <c r="E302" s="182">
        <f>E304+E306+E308</f>
        <v>0</v>
      </c>
      <c r="F302" s="182">
        <f>F304+F306+F308</f>
        <v>0</v>
      </c>
      <c r="G302" s="182">
        <f>G304+G306+G308</f>
        <v>3748.5299999999997</v>
      </c>
    </row>
    <row r="303" spans="1:7">
      <c r="A303" s="257" t="s">
        <v>744</v>
      </c>
      <c r="B303" s="258" t="str">
        <f ca="1">VLOOKUP($A303,'Orçamento Sintético'!$A:$H,4,0)</f>
        <v>Pintura de sinalização horizontal com tinta acrílica</v>
      </c>
      <c r="C303" s="188">
        <f ca="1">ROUND(C304/$G$512,4)</f>
        <v>1E-4</v>
      </c>
      <c r="D303" s="188"/>
      <c r="E303" s="188"/>
      <c r="F303" s="188"/>
      <c r="G303" s="188">
        <v>1</v>
      </c>
    </row>
    <row r="304" spans="1:7">
      <c r="A304" s="257"/>
      <c r="B304" s="259"/>
      <c r="C304" s="189">
        <f ca="1">VLOOKUP($A303,'Orçamento Sintético'!$A:$H,8,0)</f>
        <v>108.35</v>
      </c>
      <c r="D304" s="189">
        <f>ROUND($C304*D303,2)</f>
        <v>0</v>
      </c>
      <c r="E304" s="189">
        <f>ROUND($C304*E303,2)</f>
        <v>0</v>
      </c>
      <c r="F304" s="189">
        <f>ROUND($C304*F303,2)</f>
        <v>0</v>
      </c>
      <c r="G304" s="189">
        <f>ROUND($C304*G303,2)</f>
        <v>108.35</v>
      </c>
    </row>
    <row r="305" spans="1:7" ht="18.75" customHeight="1">
      <c r="A305" s="257" t="s">
        <v>747</v>
      </c>
      <c r="B305" s="258" t="str">
        <f ca="1">VLOOKUP($A305,'Orçamento Sintético'!$A:$H,4,0)</f>
        <v>Copia da SINAPI (102509) - PINTURA PARA SINALIZAÇÃO HORIZONTAL VIÁRIA COM TINTA RETRORREFLETIVA A BASE DE RESINA ACRÍLICA COM MICROESFERAS DE VIDRO, APLICAÇÃO MANUAL.</v>
      </c>
      <c r="C305" s="188">
        <f ca="1">ROUND(C306/$G$512,4)</f>
        <v>2.5999999999999999E-3</v>
      </c>
      <c r="D305" s="188"/>
      <c r="E305" s="188"/>
      <c r="F305" s="188"/>
      <c r="G305" s="188">
        <v>1</v>
      </c>
    </row>
    <row r="306" spans="1:7" ht="18.75" customHeight="1">
      <c r="A306" s="257"/>
      <c r="B306" s="259"/>
      <c r="C306" s="189">
        <f ca="1">VLOOKUP($A305,'Orçamento Sintético'!$A:$H,8,0)</f>
        <v>3475.1</v>
      </c>
      <c r="D306" s="189">
        <f>ROUND($C306*D305,2)</f>
        <v>0</v>
      </c>
      <c r="E306" s="189">
        <f>ROUND($C306*E305,2)</f>
        <v>0</v>
      </c>
      <c r="F306" s="189">
        <f>ROUND($C306*F305,2)</f>
        <v>0</v>
      </c>
      <c r="G306" s="189">
        <f>ROUND($C306*G305,2)</f>
        <v>3475.1</v>
      </c>
    </row>
    <row r="307" spans="1:7">
      <c r="A307" s="257" t="s">
        <v>750</v>
      </c>
      <c r="B307" s="258" t="str">
        <f ca="1">VLOOKUP($A307,'Orçamento Sintético'!$A:$H,4,0)</f>
        <v>Pintura de sinalização horizontal com tinta epóxi</v>
      </c>
      <c r="C307" s="188">
        <f ca="1">ROUND(C308/$G$512,4)</f>
        <v>1E-4</v>
      </c>
      <c r="D307" s="188"/>
      <c r="E307" s="188"/>
      <c r="F307" s="188"/>
      <c r="G307" s="188">
        <v>1</v>
      </c>
    </row>
    <row r="308" spans="1:7">
      <c r="A308" s="257"/>
      <c r="B308" s="259"/>
      <c r="C308" s="189">
        <f ca="1">VLOOKUP($A307,'Orçamento Sintético'!$A:$H,8,0)</f>
        <v>165.08</v>
      </c>
      <c r="D308" s="189">
        <f>ROUND($C308*D307,2)</f>
        <v>0</v>
      </c>
      <c r="E308" s="189">
        <f>ROUND($C308*E307,2)</f>
        <v>0</v>
      </c>
      <c r="F308" s="189">
        <f>ROUND($C308*F307,2)</f>
        <v>0</v>
      </c>
      <c r="G308" s="189">
        <f>ROUND($C308*G307,2)</f>
        <v>165.08</v>
      </c>
    </row>
    <row r="309" spans="1:7">
      <c r="A309" s="252" t="s">
        <v>753</v>
      </c>
      <c r="B309" s="252" t="str">
        <f ca="1">VLOOKUP($A309,'Orçamento Sintético'!$A:$H,4,0)</f>
        <v>Tinta acrílica para piso Novacor</v>
      </c>
      <c r="C309" s="177">
        <f ca="1">ROUND(C310/$G$512,4)</f>
        <v>1.89E-2</v>
      </c>
      <c r="D309" s="181">
        <f>ROUND(D310/$C310,4)</f>
        <v>0</v>
      </c>
      <c r="E309" s="181">
        <f>ROUND(E310/$C310,4)</f>
        <v>0</v>
      </c>
      <c r="F309" s="181">
        <f>ROUND(F310/$C310,4)</f>
        <v>0.5</v>
      </c>
      <c r="G309" s="181">
        <f>ROUND(G310/$C310,4)</f>
        <v>0.5</v>
      </c>
    </row>
    <row r="310" spans="1:7">
      <c r="A310" s="253"/>
      <c r="B310" s="253"/>
      <c r="C310" s="180">
        <f ca="1">VLOOKUP($A309,'Orçamento Sintético'!$A:$H,8,0)</f>
        <v>25571.31</v>
      </c>
      <c r="D310" s="182">
        <f>D312</f>
        <v>0</v>
      </c>
      <c r="E310" s="182">
        <f>E312</f>
        <v>0</v>
      </c>
      <c r="F310" s="182">
        <f>F312</f>
        <v>12785.66</v>
      </c>
      <c r="G310" s="182">
        <f>G312</f>
        <v>12785.65</v>
      </c>
    </row>
    <row r="311" spans="1:7">
      <c r="A311" s="257" t="s">
        <v>755</v>
      </c>
      <c r="B311" s="258" t="str">
        <f ca="1">VLOOKUP($A311,'Orçamento Sintético'!$A:$H,4,0)</f>
        <v>PINTURA DE PISO COM TINTA ACRÍLICA, APLICAÇÃO MANUAL, 2 DEMÃOS, INCLUSO FUNDO PREPARADOR. AF_05/2021</v>
      </c>
      <c r="C311" s="188">
        <f ca="1">ROUND(C312/$G$512,4)</f>
        <v>1.89E-2</v>
      </c>
      <c r="D311" s="188"/>
      <c r="E311" s="188"/>
      <c r="F311" s="188">
        <v>0.5</v>
      </c>
      <c r="G311" s="188">
        <v>0.5</v>
      </c>
    </row>
    <row r="312" spans="1:7">
      <c r="A312" s="257"/>
      <c r="B312" s="259"/>
      <c r="C312" s="189">
        <f ca="1">VLOOKUP($A311,'Orçamento Sintético'!$A:$H,8,0)</f>
        <v>25571.31</v>
      </c>
      <c r="D312" s="189">
        <f>ROUND($C312*D311,2)</f>
        <v>0</v>
      </c>
      <c r="E312" s="189">
        <f>ROUND($C312*E311,2)</f>
        <v>0</v>
      </c>
      <c r="F312" s="189">
        <f>ROUND($C312*F311,2)</f>
        <v>12785.66</v>
      </c>
      <c r="G312" s="189">
        <f>TRUNC($C312*G311,2)</f>
        <v>12785.65</v>
      </c>
    </row>
    <row r="313" spans="1:7">
      <c r="A313" s="252" t="s">
        <v>757</v>
      </c>
      <c r="B313" s="252" t="str">
        <f ca="1">VLOOKUP($A313,'Orçamento Sintético'!$A:$H,4,0)</f>
        <v>Tinta esmalte sintético</v>
      </c>
      <c r="C313" s="177">
        <f ca="1">ROUND(C314/$G$512,4)</f>
        <v>5.0500000000000003E-2</v>
      </c>
      <c r="D313" s="181">
        <f>ROUND(D314/$C314,4)</f>
        <v>0</v>
      </c>
      <c r="E313" s="181">
        <f>ROUND(E314/$C314,4)</f>
        <v>0</v>
      </c>
      <c r="F313" s="181">
        <f>ROUND(F314/$C314,4)</f>
        <v>0.65649999999999997</v>
      </c>
      <c r="G313" s="181">
        <f>ROUND(G314/$C314,4)</f>
        <v>0.34350000000000003</v>
      </c>
    </row>
    <row r="314" spans="1:7">
      <c r="A314" s="253"/>
      <c r="B314" s="253"/>
      <c r="C314" s="180">
        <f ca="1">VLOOKUP($A313,'Orçamento Sintético'!$A:$H,8,0)</f>
        <v>68309.03</v>
      </c>
      <c r="D314" s="182">
        <f>D316+D318+D320</f>
        <v>0</v>
      </c>
      <c r="E314" s="182">
        <f>E316+E318+E320</f>
        <v>0</v>
      </c>
      <c r="F314" s="182">
        <f>F316+F318+F320</f>
        <v>44844.439999999995</v>
      </c>
      <c r="G314" s="182">
        <f>G316+G318+G320</f>
        <v>23464.59</v>
      </c>
    </row>
    <row r="315" spans="1:7" ht="18.75" customHeight="1">
      <c r="A315" s="257" t="s">
        <v>759</v>
      </c>
      <c r="B315" s="258" t="str">
        <f ca="1">VLOOKUP($A315,'Orçamento Sintético'!$A:$H,4,0)</f>
        <v>PINTURA COM TINTA ALQUÍDICA DE ACABAMENTO (ESMALTE SINTÉTICO ACETINADO) APLICADA A ROLO OU PINCEL SOBRE SUPERFÍCIES METÁLICAS (EXCETO PERFIL) EXECUTADO EM OBRA (02 DEMÃOS). AF_01/2020</v>
      </c>
      <c r="C315" s="188">
        <f ca="1">ROUND(C316/$G$512,4)</f>
        <v>3.4700000000000002E-2</v>
      </c>
      <c r="D315" s="188"/>
      <c r="E315" s="188"/>
      <c r="F315" s="188">
        <v>0.5</v>
      </c>
      <c r="G315" s="188">
        <v>0.5</v>
      </c>
    </row>
    <row r="316" spans="1:7" ht="18.75" customHeight="1">
      <c r="A316" s="257"/>
      <c r="B316" s="259"/>
      <c r="C316" s="189">
        <f ca="1">VLOOKUP($A315,'Orçamento Sintético'!$A:$H,8,0)</f>
        <v>46929.19</v>
      </c>
      <c r="D316" s="189">
        <f>ROUND($C316*D315,2)</f>
        <v>0</v>
      </c>
      <c r="E316" s="189">
        <f>ROUND($C316*E315,2)</f>
        <v>0</v>
      </c>
      <c r="F316" s="189">
        <f>ROUND($C316*F315,2)</f>
        <v>23464.6</v>
      </c>
      <c r="G316" s="189">
        <f>TRUNC($C316*G315,2)</f>
        <v>23464.59</v>
      </c>
    </row>
    <row r="317" spans="1:7" ht="18.75" customHeight="1">
      <c r="A317" s="257" t="s">
        <v>761</v>
      </c>
      <c r="B317" s="258" t="str">
        <f ca="1">VLOOKUP($A317,'Orçamento Sintético'!$A:$H,4,0)</f>
        <v>Copia da SINAPI (100722) - PINTURA COM FUNDO PREPARADOR SUPER GALVITE, APLICADA A ROLO OU PINCEL SOBRE SUPERFÍCIES METÁLICAS, EXECUTADO EM OBRA (POR DEMÃO)</v>
      </c>
      <c r="C317" s="188">
        <f ca="1">ROUND(C318/$G$512,4)</f>
        <v>8.9999999999999993E-3</v>
      </c>
      <c r="D317" s="188"/>
      <c r="E317" s="188"/>
      <c r="F317" s="188">
        <v>1</v>
      </c>
      <c r="G317" s="188"/>
    </row>
    <row r="318" spans="1:7" ht="18.75" customHeight="1">
      <c r="A318" s="257"/>
      <c r="B318" s="259"/>
      <c r="C318" s="189">
        <f ca="1">VLOOKUP($A317,'Orçamento Sintético'!$A:$H,8,0)</f>
        <v>12124.16</v>
      </c>
      <c r="D318" s="189">
        <f>ROUND($C318*D317,2)</f>
        <v>0</v>
      </c>
      <c r="E318" s="189">
        <f>ROUND($C318*E317,2)</f>
        <v>0</v>
      </c>
      <c r="F318" s="189">
        <f>ROUND($C318*F317,2)</f>
        <v>12124.16</v>
      </c>
      <c r="G318" s="189">
        <f>ROUND($C318*G317,2)</f>
        <v>0</v>
      </c>
    </row>
    <row r="319" spans="1:7">
      <c r="A319" s="257" t="s">
        <v>764</v>
      </c>
      <c r="B319" s="258" t="str">
        <f ca="1">VLOOKUP($A319,'Orçamento Sintético'!$A:$H,4,0)</f>
        <v>LIXAMENTO MANUAL EM SUPERFÍCIES METÁLICAS EM OBRA. AF_01/2020</v>
      </c>
      <c r="C319" s="188">
        <f ca="1">ROUND(C320/$G$512,4)</f>
        <v>6.7999999999999996E-3</v>
      </c>
      <c r="D319" s="188"/>
      <c r="E319" s="188"/>
      <c r="F319" s="188">
        <v>1</v>
      </c>
      <c r="G319" s="188"/>
    </row>
    <row r="320" spans="1:7">
      <c r="A320" s="257"/>
      <c r="B320" s="259"/>
      <c r="C320" s="189">
        <f ca="1">VLOOKUP($A319,'Orçamento Sintético'!$A:$H,8,0)</f>
        <v>9255.68</v>
      </c>
      <c r="D320" s="189">
        <f>ROUND($C320*D319,2)</f>
        <v>0</v>
      </c>
      <c r="E320" s="189">
        <f>ROUND($C320*E319,2)</f>
        <v>0</v>
      </c>
      <c r="F320" s="189">
        <f>ROUND($C320*F319,2)</f>
        <v>9255.68</v>
      </c>
      <c r="G320" s="189">
        <f>ROUND($C320*G319,2)</f>
        <v>0</v>
      </c>
    </row>
    <row r="321" spans="1:7">
      <c r="A321" s="252" t="s">
        <v>766</v>
      </c>
      <c r="B321" s="252" t="str">
        <f ca="1">VLOOKUP($A321,'Orçamento Sintético'!$A:$H,4,0)</f>
        <v>Textura acrílica</v>
      </c>
      <c r="C321" s="177">
        <f ca="1">ROUND(C322/$G$512,4)</f>
        <v>2E-3</v>
      </c>
      <c r="D321" s="181">
        <f>ROUND(D322/$C322,4)</f>
        <v>0</v>
      </c>
      <c r="E321" s="181">
        <f>ROUND(E322/$C322,4)</f>
        <v>0</v>
      </c>
      <c r="F321" s="181">
        <f>ROUND(F322/$C322,4)</f>
        <v>0.25</v>
      </c>
      <c r="G321" s="181">
        <f>ROUND(G322/$C322,4)</f>
        <v>0.75</v>
      </c>
    </row>
    <row r="322" spans="1:7">
      <c r="A322" s="253"/>
      <c r="B322" s="253"/>
      <c r="C322" s="180">
        <f ca="1">VLOOKUP($A321,'Orçamento Sintético'!$A:$H,8,0)</f>
        <v>2744.95</v>
      </c>
      <c r="D322" s="182">
        <f>D324</f>
        <v>0</v>
      </c>
      <c r="E322" s="182">
        <f>E324</f>
        <v>0</v>
      </c>
      <c r="F322" s="182">
        <f>F324</f>
        <v>686.24</v>
      </c>
      <c r="G322" s="182">
        <f>G324</f>
        <v>2058.71</v>
      </c>
    </row>
    <row r="323" spans="1:7" ht="18.75" customHeight="1">
      <c r="A323" s="257" t="s">
        <v>768</v>
      </c>
      <c r="B323" s="258" t="str">
        <f ca="1">VLOOKUP($A323,'Orçamento Sintético'!$A:$H,4,0)</f>
        <v>APLICAÇÃO MANUAL DE PINTURA COM TINTA TEXTURIZADA ACRÍLICA EM PANOS CEGOS DE FACHADA (SEM PRESENÇA DE VÃOS) DE EDIFÍCIOS DE MÚLTIPLOS PAVIMENTOS, UMA COR. AF_06/2014</v>
      </c>
      <c r="C323" s="188">
        <f ca="1">ROUND(C324/$G$512,4)</f>
        <v>2E-3</v>
      </c>
      <c r="D323" s="188"/>
      <c r="E323" s="188"/>
      <c r="F323" s="188">
        <v>0.25</v>
      </c>
      <c r="G323" s="188">
        <v>0.75</v>
      </c>
    </row>
    <row r="324" spans="1:7" ht="18.75" customHeight="1">
      <c r="A324" s="257"/>
      <c r="B324" s="259"/>
      <c r="C324" s="189">
        <f ca="1">VLOOKUP($A323,'Orçamento Sintético'!$A:$H,8,0)</f>
        <v>2744.95</v>
      </c>
      <c r="D324" s="189">
        <f>ROUND($C324*D323,2)</f>
        <v>0</v>
      </c>
      <c r="E324" s="189">
        <f>ROUND($C324*E323,2)</f>
        <v>0</v>
      </c>
      <c r="F324" s="189">
        <f>ROUND($C324*F323,2)</f>
        <v>686.24</v>
      </c>
      <c r="G324" s="189">
        <f>ROUND($C324*G323,2)</f>
        <v>2058.71</v>
      </c>
    </row>
    <row r="325" spans="1:7">
      <c r="A325" s="252" t="s">
        <v>770</v>
      </c>
      <c r="B325" s="252" t="str">
        <f ca="1">VLOOKUP($A325,'Orçamento Sintético'!$A:$H,4,0)</f>
        <v>IMPERMEABILIZAÇÕES E TRATAMENTOS</v>
      </c>
      <c r="C325" s="178">
        <f ca="1">ROUND(C326/$G$512,4)</f>
        <v>0.24909999999999999</v>
      </c>
      <c r="D325" s="178">
        <f>ROUND(D326/$C326,4)</f>
        <v>0</v>
      </c>
      <c r="E325" s="178">
        <f>ROUND(E326/$C326,4)</f>
        <v>0.71499999999999997</v>
      </c>
      <c r="F325" s="178">
        <f>ROUND(F326/$C326,4)</f>
        <v>0.28499999999999998</v>
      </c>
      <c r="G325" s="178">
        <f>ROUND(G326/$C326,4)</f>
        <v>0</v>
      </c>
    </row>
    <row r="326" spans="1:7">
      <c r="A326" s="253"/>
      <c r="B326" s="253"/>
      <c r="C326" s="179">
        <f ca="1">VLOOKUP($A325,'Orçamento Sintético'!$A:$H,8,0)</f>
        <v>337315.04000000004</v>
      </c>
      <c r="D326" s="179">
        <f>D328+D332+D336+D340+D344</f>
        <v>0</v>
      </c>
      <c r="E326" s="179">
        <f>E328+E332+E336+E340+E344</f>
        <v>241188.94</v>
      </c>
      <c r="F326" s="179">
        <f>F328+F332+F336+F340+F344</f>
        <v>96126.1</v>
      </c>
      <c r="G326" s="179">
        <f>G328+G332+G336+G340+G344</f>
        <v>0</v>
      </c>
    </row>
    <row r="327" spans="1:7">
      <c r="A327" s="252" t="s">
        <v>772</v>
      </c>
      <c r="B327" s="252" t="str">
        <f ca="1">VLOOKUP($A327,'Orçamento Sintético'!$A:$H,4,0)</f>
        <v>Emulsão adesiva</v>
      </c>
      <c r="C327" s="177">
        <f ca="1">ROUND(C328/$G$512,4)</f>
        <v>1E-3</v>
      </c>
      <c r="D327" s="177">
        <f>ROUND(D328/$C328,4)</f>
        <v>0</v>
      </c>
      <c r="E327" s="177">
        <f>ROUND(E328/$C328,4)</f>
        <v>1</v>
      </c>
      <c r="F327" s="177">
        <f>ROUND(F328/$C328,4)</f>
        <v>0</v>
      </c>
      <c r="G327" s="177">
        <f>ROUND(G328/$C328,4)</f>
        <v>0</v>
      </c>
    </row>
    <row r="328" spans="1:7">
      <c r="A328" s="253"/>
      <c r="B328" s="253"/>
      <c r="C328" s="179">
        <f ca="1">VLOOKUP($A327,'Orçamento Sintético'!$A:$H,8,0)</f>
        <v>1286.6199999999999</v>
      </c>
      <c r="D328" s="179">
        <f>D330</f>
        <v>0</v>
      </c>
      <c r="E328" s="179">
        <f>E330</f>
        <v>1286.6199999999999</v>
      </c>
      <c r="F328" s="179">
        <f>F330</f>
        <v>0</v>
      </c>
      <c r="G328" s="179">
        <f>G330</f>
        <v>0</v>
      </c>
    </row>
    <row r="329" spans="1:7">
      <c r="A329" s="257" t="s">
        <v>774</v>
      </c>
      <c r="B329" s="258" t="str">
        <f ca="1">VLOOKUP($A329,'Orçamento Sintético'!$A:$H,4,0)</f>
        <v>Cópia SINAPI (98556) - Impermeabilização com revestimento impermeabilizante semi-flexível e tela de poliéster com malha 2x2mm, ref. Viaplus 1000 (2 demãos)</v>
      </c>
      <c r="C329" s="188">
        <f ca="1">ROUND(C330/$G$512,4)</f>
        <v>1E-3</v>
      </c>
      <c r="D329" s="188"/>
      <c r="E329" s="188">
        <v>1</v>
      </c>
      <c r="F329" s="188"/>
      <c r="G329" s="188"/>
    </row>
    <row r="330" spans="1:7">
      <c r="A330" s="257"/>
      <c r="B330" s="259"/>
      <c r="C330" s="189">
        <f ca="1">VLOOKUP($A329,'Orçamento Sintético'!$A:$H,8,0)</f>
        <v>1286.6199999999999</v>
      </c>
      <c r="D330" s="189">
        <f>ROUND($C330*D329,2)</f>
        <v>0</v>
      </c>
      <c r="E330" s="189">
        <f>ROUND($C330*E329,2)</f>
        <v>1286.6199999999999</v>
      </c>
      <c r="F330" s="189">
        <f>ROUND($C330*F329,2)</f>
        <v>0</v>
      </c>
      <c r="G330" s="189">
        <f>ROUND($C330*G329,2)</f>
        <v>0</v>
      </c>
    </row>
    <row r="331" spans="1:7">
      <c r="A331" s="252" t="s">
        <v>777</v>
      </c>
      <c r="B331" s="252" t="str">
        <f ca="1">VLOOKUP($A331,'Orçamento Sintético'!$A:$H,4,0)</f>
        <v>Geomanta drenante</v>
      </c>
      <c r="C331" s="177">
        <f ca="1">ROUND(C332/$G$512,4)</f>
        <v>8.0000000000000004E-4</v>
      </c>
      <c r="D331" s="177">
        <f>ROUND(D332/$C332,4)</f>
        <v>0</v>
      </c>
      <c r="E331" s="177">
        <f>ROUND(E332/$C332,4)</f>
        <v>1</v>
      </c>
      <c r="F331" s="177">
        <f>ROUND(F332/$C332,4)</f>
        <v>0</v>
      </c>
      <c r="G331" s="177">
        <f>ROUND(G332/$C332,4)</f>
        <v>0</v>
      </c>
    </row>
    <row r="332" spans="1:7">
      <c r="A332" s="253"/>
      <c r="B332" s="253"/>
      <c r="C332" s="179">
        <f ca="1">VLOOKUP($A331,'Orçamento Sintético'!$A:$H,8,0)</f>
        <v>1120.98</v>
      </c>
      <c r="D332" s="179">
        <f>D334</f>
        <v>0</v>
      </c>
      <c r="E332" s="179">
        <f>E334</f>
        <v>1120.98</v>
      </c>
      <c r="F332" s="179">
        <f>F334</f>
        <v>0</v>
      </c>
      <c r="G332" s="179">
        <f>G334</f>
        <v>0</v>
      </c>
    </row>
    <row r="333" spans="1:7">
      <c r="A333" s="257" t="s">
        <v>779</v>
      </c>
      <c r="B333" s="258" t="str">
        <f ca="1">VLOOKUP($A333,'Orçamento Sintético'!$A:$H,4,0)</f>
        <v>Copia da SINAPI (102713) - GEOTÊXTIL NÃO TECIDO 100% POLIÉSTER, RESISTÊNCIA A TRAÇÃO DE 14 KN/M (RT - 14) - FORNECIMENTO E INSTALAÇÃO.</v>
      </c>
      <c r="C333" s="188">
        <f ca="1">ROUND(C334/$G$512,4)</f>
        <v>8.0000000000000004E-4</v>
      </c>
      <c r="D333" s="188"/>
      <c r="E333" s="188">
        <v>1</v>
      </c>
      <c r="F333" s="188"/>
      <c r="G333" s="188"/>
    </row>
    <row r="334" spans="1:7">
      <c r="A334" s="257"/>
      <c r="B334" s="259"/>
      <c r="C334" s="189">
        <f ca="1">VLOOKUP($A333,'Orçamento Sintético'!$A:$H,8,0)</f>
        <v>1120.98</v>
      </c>
      <c r="D334" s="189">
        <f>ROUND($C334*D333,2)</f>
        <v>0</v>
      </c>
      <c r="E334" s="189">
        <f>ROUND($C334*E333,2)</f>
        <v>1120.98</v>
      </c>
      <c r="F334" s="189">
        <f>ROUND($C334*F333,2)</f>
        <v>0</v>
      </c>
      <c r="G334" s="189">
        <f>ROUND($C334*G333,2)</f>
        <v>0</v>
      </c>
    </row>
    <row r="335" spans="1:7">
      <c r="A335" s="252" t="s">
        <v>782</v>
      </c>
      <c r="B335" s="252" t="str">
        <f ca="1">VLOOKUP($A335,'Orçamento Sintético'!$A:$H,4,0)</f>
        <v>Manta asfáltica 4mm</v>
      </c>
      <c r="C335" s="177">
        <f ca="1">ROUND(C336/$G$512,4)</f>
        <v>0.10580000000000001</v>
      </c>
      <c r="D335" s="177">
        <f>ROUND(D336/$C336,4)</f>
        <v>0</v>
      </c>
      <c r="E335" s="177">
        <f>ROUND(E336/$C336,4)</f>
        <v>1</v>
      </c>
      <c r="F335" s="177">
        <f>ROUND(F336/$C336,4)</f>
        <v>0</v>
      </c>
      <c r="G335" s="177">
        <f>ROUND(G336/$C336,4)</f>
        <v>0</v>
      </c>
    </row>
    <row r="336" spans="1:7">
      <c r="A336" s="253"/>
      <c r="B336" s="253"/>
      <c r="C336" s="179">
        <f ca="1">VLOOKUP($A335,'Orçamento Sintético'!$A:$H,8,0)</f>
        <v>143178.15</v>
      </c>
      <c r="D336" s="179">
        <f>D338</f>
        <v>0</v>
      </c>
      <c r="E336" s="179">
        <f>E338</f>
        <v>143178.15</v>
      </c>
      <c r="F336" s="179">
        <f>F338</f>
        <v>0</v>
      </c>
      <c r="G336" s="179">
        <f>G338</f>
        <v>0</v>
      </c>
    </row>
    <row r="337" spans="1:7">
      <c r="A337" s="257" t="s">
        <v>784</v>
      </c>
      <c r="B337" s="258" t="str">
        <f ca="1">VLOOKUP($A337,'Orçamento Sintético'!$A:$H,4,0)</f>
        <v>Copia da SINAPI (98546) - Impermeabilização de superfície com manta asfáltica (com polímeros elastoméricos), e=4mm, ref. Torodin Extra, colada com asfalto derretido</v>
      </c>
      <c r="C337" s="188">
        <f ca="1">ROUND(C338/$G$512,4)</f>
        <v>0.10580000000000001</v>
      </c>
      <c r="D337" s="188"/>
      <c r="E337" s="188">
        <v>1</v>
      </c>
      <c r="F337" s="188"/>
      <c r="G337" s="188"/>
    </row>
    <row r="338" spans="1:7">
      <c r="A338" s="257"/>
      <c r="B338" s="259"/>
      <c r="C338" s="189">
        <f ca="1">VLOOKUP($A337,'Orçamento Sintético'!$A:$H,8,0)</f>
        <v>143178.15</v>
      </c>
      <c r="D338" s="189">
        <f>ROUND($C338*D337,2)</f>
        <v>0</v>
      </c>
      <c r="E338" s="189">
        <f>ROUND($C338*E337,2)</f>
        <v>143178.15</v>
      </c>
      <c r="F338" s="189">
        <f>ROUND($C338*F337,2)</f>
        <v>0</v>
      </c>
      <c r="G338" s="189">
        <f>ROUND($C338*G337,2)</f>
        <v>0</v>
      </c>
    </row>
    <row r="339" spans="1:7">
      <c r="A339" s="252" t="s">
        <v>787</v>
      </c>
      <c r="B339" s="252" t="str">
        <f ca="1">VLOOKUP($A339,'Orçamento Sintético'!$A:$H,4,0)</f>
        <v>Manta asfáltica 4mm anti-raiz</v>
      </c>
      <c r="C339" s="177">
        <f ca="1">ROUND(C340/$G$512,4)</f>
        <v>1.06E-2</v>
      </c>
      <c r="D339" s="177">
        <f>ROUND(D340/$C340,4)</f>
        <v>0</v>
      </c>
      <c r="E339" s="177">
        <f>ROUND(E340/$C340,4)</f>
        <v>1</v>
      </c>
      <c r="F339" s="177">
        <f>ROUND(F340/$C340,4)</f>
        <v>0</v>
      </c>
      <c r="G339" s="177">
        <f>ROUND(G340/$C340,4)</f>
        <v>0</v>
      </c>
    </row>
    <row r="340" spans="1:7">
      <c r="A340" s="253"/>
      <c r="B340" s="253"/>
      <c r="C340" s="179">
        <f ca="1">VLOOKUP($A339,'Orçamento Sintético'!$A:$H,8,0)</f>
        <v>14416.85</v>
      </c>
      <c r="D340" s="179">
        <f>D342</f>
        <v>0</v>
      </c>
      <c r="E340" s="179">
        <f>E342</f>
        <v>14416.85</v>
      </c>
      <c r="F340" s="179">
        <f>F342</f>
        <v>0</v>
      </c>
      <c r="G340" s="179">
        <f>G342</f>
        <v>0</v>
      </c>
    </row>
    <row r="341" spans="1:7" ht="18.75" customHeight="1">
      <c r="A341" s="257" t="s">
        <v>789</v>
      </c>
      <c r="B341" s="258" t="str">
        <f ca="1">VLOOKUP($A341,'Orçamento Sintético'!$A:$H,4,0)</f>
        <v>Copia da SINAPI (98546) - Impermeabilização de superfície com manta asfáltica antirraiz (com polímeros elastoméricos), e=4mm, ref. Torodin Extra, colada com asfalto derretido, inclusive primer</v>
      </c>
      <c r="C341" s="188">
        <f ca="1">ROUND(C342/$G$512,4)</f>
        <v>1.06E-2</v>
      </c>
      <c r="D341" s="188"/>
      <c r="E341" s="188">
        <v>1</v>
      </c>
      <c r="F341" s="188"/>
      <c r="G341" s="188"/>
    </row>
    <row r="342" spans="1:7" ht="18.75" customHeight="1">
      <c r="A342" s="257"/>
      <c r="B342" s="259"/>
      <c r="C342" s="189">
        <f ca="1">VLOOKUP($A341,'Orçamento Sintético'!$A:$H,8,0)</f>
        <v>14416.85</v>
      </c>
      <c r="D342" s="189">
        <f>ROUND($C342*D341,2)</f>
        <v>0</v>
      </c>
      <c r="E342" s="189">
        <f>ROUND($C342*E341,2)</f>
        <v>14416.85</v>
      </c>
      <c r="F342" s="189">
        <f>ROUND($C342*F341,2)</f>
        <v>0</v>
      </c>
      <c r="G342" s="189">
        <f>ROUND($C342*G341,2)</f>
        <v>0</v>
      </c>
    </row>
    <row r="343" spans="1:7">
      <c r="A343" s="252" t="s">
        <v>792</v>
      </c>
      <c r="B343" s="252" t="str">
        <f ca="1">VLOOKUP($A343,'Orçamento Sintético'!$A:$H,4,0)</f>
        <v>Proteção mecânica</v>
      </c>
      <c r="C343" s="177">
        <f ca="1">ROUND(C344/$G$512,4)</f>
        <v>0.13100000000000001</v>
      </c>
      <c r="D343" s="177">
        <f>ROUND(D344/$C344,4)</f>
        <v>0</v>
      </c>
      <c r="E343" s="177">
        <f>ROUND(E344/$C344,4)</f>
        <v>0.45789999999999997</v>
      </c>
      <c r="F343" s="177">
        <f>ROUND(F344/$C344,4)</f>
        <v>0.54210000000000003</v>
      </c>
      <c r="G343" s="177">
        <f>ROUND(G344/$C344,4)</f>
        <v>0</v>
      </c>
    </row>
    <row r="344" spans="1:7">
      <c r="A344" s="253"/>
      <c r="B344" s="253"/>
      <c r="C344" s="179">
        <f ca="1">VLOOKUP($A343,'Orçamento Sintético'!$A:$H,8,0)</f>
        <v>177312.44</v>
      </c>
      <c r="D344" s="179">
        <f>D346+D348+D350+D352+D354</f>
        <v>0</v>
      </c>
      <c r="E344" s="179">
        <f>E346+E348+E350+E352+E354</f>
        <v>81186.340000000011</v>
      </c>
      <c r="F344" s="179">
        <f>F346+F348+F350+F352+F354</f>
        <v>96126.1</v>
      </c>
      <c r="G344" s="179">
        <f>G346+G348+G350+G352+G354</f>
        <v>0</v>
      </c>
    </row>
    <row r="345" spans="1:7" ht="18.75" customHeight="1">
      <c r="A345" s="257" t="s">
        <v>794</v>
      </c>
      <c r="B345" s="258" t="str">
        <f ca="1">VLOOKUP($A345,'Orçamento Sintético'!$A:$H,4,0)</f>
        <v>Copia da SINAPI (98565) - Proteção mecânica horizontal com argamassa traço 1:4 (cimento e areia), preparo mecânico, espessura 3cm, incluso camada separadora geotextil e junta de dilatação com asfalto modificado</v>
      </c>
      <c r="C345" s="188">
        <f ca="1">ROUND(C346/$G$512,4)</f>
        <v>6.3700000000000007E-2</v>
      </c>
      <c r="D345" s="188"/>
      <c r="E345" s="188"/>
      <c r="F345" s="188">
        <v>1</v>
      </c>
      <c r="G345" s="188"/>
    </row>
    <row r="346" spans="1:7" ht="18.75" customHeight="1">
      <c r="A346" s="257"/>
      <c r="B346" s="259"/>
      <c r="C346" s="189">
        <f ca="1">VLOOKUP($A345,'Orçamento Sintético'!$A:$H,8,0)</f>
        <v>86202.06</v>
      </c>
      <c r="D346" s="189">
        <f>ROUND($C346*D345,2)</f>
        <v>0</v>
      </c>
      <c r="E346" s="189">
        <f>ROUND($C346*E345,2)</f>
        <v>0</v>
      </c>
      <c r="F346" s="189">
        <f>ROUND($C346*F345,2)</f>
        <v>86202.06</v>
      </c>
      <c r="G346" s="189">
        <f>ROUND($C346*G345,2)</f>
        <v>0</v>
      </c>
    </row>
    <row r="347" spans="1:7">
      <c r="A347" s="257" t="s">
        <v>797</v>
      </c>
      <c r="B347" s="258" t="str">
        <f ca="1">VLOOKUP($A347,'Orçamento Sintético'!$A:$H,4,0)</f>
        <v>Proteção mecânica para áreas verticais com chapisco traço 1:3 e emboço traço 1:4, com emulsão adesiva, espessura de 25 mm, Preparados em betoneira de 400 l</v>
      </c>
      <c r="C347" s="188">
        <f ca="1">ROUND(C348/$G$512,4)</f>
        <v>7.3000000000000001E-3</v>
      </c>
      <c r="D347" s="188"/>
      <c r="E347" s="188"/>
      <c r="F347" s="188">
        <v>1</v>
      </c>
      <c r="G347" s="188"/>
    </row>
    <row r="348" spans="1:7">
      <c r="A348" s="257"/>
      <c r="B348" s="259"/>
      <c r="C348" s="189">
        <f ca="1">VLOOKUP($A347,'Orçamento Sintético'!$A:$H,8,0)</f>
        <v>9924.0400000000009</v>
      </c>
      <c r="D348" s="189">
        <f>ROUND($C348*D347,2)</f>
        <v>0</v>
      </c>
      <c r="E348" s="189">
        <f>ROUND($C348*E347,2)</f>
        <v>0</v>
      </c>
      <c r="F348" s="189">
        <f>ROUND($C348*F347,2)</f>
        <v>9924.0400000000009</v>
      </c>
      <c r="G348" s="189">
        <f>ROUND($C348*G347,2)</f>
        <v>0</v>
      </c>
    </row>
    <row r="349" spans="1:7" ht="18.75" customHeight="1">
      <c r="A349" s="257" t="s">
        <v>800</v>
      </c>
      <c r="B349" s="258" t="str">
        <f ca="1">VLOOKUP($A349,'Orçamento Sintético'!$A:$H,4,0)</f>
        <v>Cópia da Sinapi (87747) - Regularização / preparação de superfície com argamassa, e = 3cm, traço 1:3 (cimento e areia), com adição de de emulsão adesiva a base de resinas especiais de alto desempenho</v>
      </c>
      <c r="C349" s="188">
        <f ca="1">ROUND(C350/$G$512,4)</f>
        <v>5.0900000000000001E-2</v>
      </c>
      <c r="D349" s="188"/>
      <c r="E349" s="188">
        <v>1</v>
      </c>
      <c r="F349" s="188"/>
      <c r="G349" s="188"/>
    </row>
    <row r="350" spans="1:7" ht="18.75" customHeight="1">
      <c r="A350" s="257"/>
      <c r="B350" s="259"/>
      <c r="C350" s="189">
        <f ca="1">VLOOKUP($A349,'Orçamento Sintético'!$A:$H,8,0)</f>
        <v>68875.5</v>
      </c>
      <c r="D350" s="189">
        <f>ROUND($C350*D349,2)</f>
        <v>0</v>
      </c>
      <c r="E350" s="189">
        <f>ROUND($C350*E349,2)</f>
        <v>68875.5</v>
      </c>
      <c r="F350" s="189">
        <f>ROUND($C350*F349,2)</f>
        <v>0</v>
      </c>
      <c r="G350" s="189">
        <f>ROUND($C350*G349,2)</f>
        <v>0</v>
      </c>
    </row>
    <row r="351" spans="1:7">
      <c r="A351" s="257" t="s">
        <v>803</v>
      </c>
      <c r="B351" s="258" t="str">
        <f ca="1">VLOOKUP($A351,'Orçamento Sintético'!$A:$H,4,0)</f>
        <v>Camada de regularização para áreas verticais com chapisco traço 1:3 e emboço traço 1:4 com emulsão adesiva espessura de 25 mm, Preparados em betoneira de 400 l</v>
      </c>
      <c r="C351" s="188">
        <f ca="1">ROUND(C352/$G$512,4)</f>
        <v>7.3000000000000001E-3</v>
      </c>
      <c r="D351" s="188"/>
      <c r="E351" s="188">
        <v>1</v>
      </c>
      <c r="F351" s="188"/>
      <c r="G351" s="188"/>
    </row>
    <row r="352" spans="1:7">
      <c r="A352" s="257"/>
      <c r="B352" s="259"/>
      <c r="C352" s="189">
        <f ca="1">VLOOKUP($A351,'Orçamento Sintético'!$A:$H,8,0)</f>
        <v>9924.0400000000009</v>
      </c>
      <c r="D352" s="189">
        <f>ROUND($C352*D351,2)</f>
        <v>0</v>
      </c>
      <c r="E352" s="189">
        <f>ROUND($C352*E351,2)</f>
        <v>9924.0400000000009</v>
      </c>
      <c r="F352" s="189">
        <f>ROUND($C352*F351,2)</f>
        <v>0</v>
      </c>
      <c r="G352" s="189">
        <f>ROUND($C352*G351,2)</f>
        <v>0</v>
      </c>
    </row>
    <row r="353" spans="1:7">
      <c r="A353" s="257" t="s">
        <v>806</v>
      </c>
      <c r="B353" s="258" t="str">
        <f ca="1">VLOOKUP($A353,'Orçamento Sintético'!$A:$H,4,0)</f>
        <v>LIMPEZA DE SUPERFÍCIE COM JATO DE ALTA PRESSÃO. AF_04/2019</v>
      </c>
      <c r="C353" s="188">
        <f ca="1">ROUND(C354/$G$512,4)</f>
        <v>1.8E-3</v>
      </c>
      <c r="D353" s="188"/>
      <c r="E353" s="188">
        <v>1</v>
      </c>
      <c r="F353" s="188"/>
      <c r="G353" s="188"/>
    </row>
    <row r="354" spans="1:7">
      <c r="A354" s="257"/>
      <c r="B354" s="259"/>
      <c r="C354" s="189">
        <f ca="1">VLOOKUP($A353,'Orçamento Sintético'!$A:$H,8,0)</f>
        <v>2386.8000000000002</v>
      </c>
      <c r="D354" s="189">
        <f>ROUND($C354*D353,2)</f>
        <v>0</v>
      </c>
      <c r="E354" s="189">
        <f>ROUND($C354*E353,2)</f>
        <v>2386.8000000000002</v>
      </c>
      <c r="F354" s="189">
        <f>ROUND($C354*F353,2)</f>
        <v>0</v>
      </c>
      <c r="G354" s="189">
        <f>ROUND($C354*G353,2)</f>
        <v>0</v>
      </c>
    </row>
    <row r="355" spans="1:7">
      <c r="A355" s="252" t="s">
        <v>807</v>
      </c>
      <c r="B355" s="252" t="str">
        <f ca="1">VLOOKUP($A355,'Orçamento Sintético'!$A:$H,4,0)</f>
        <v>ACABAMENTOS E ARREMATES</v>
      </c>
      <c r="C355" s="178">
        <f ca="1">ROUND(C356/$G$512,4)</f>
        <v>5.2999999999999999E-2</v>
      </c>
      <c r="D355" s="178">
        <f>ROUND(D356/$C356,4)</f>
        <v>0</v>
      </c>
      <c r="E355" s="178">
        <f>ROUND(E356/$C356,4)</f>
        <v>0.32069999999999999</v>
      </c>
      <c r="F355" s="178">
        <f>ROUND(F356/$C356,4)</f>
        <v>0.67930000000000001</v>
      </c>
      <c r="G355" s="178">
        <f>ROUND(G356/$C356,4)</f>
        <v>0</v>
      </c>
    </row>
    <row r="356" spans="1:7">
      <c r="A356" s="253"/>
      <c r="B356" s="253"/>
      <c r="C356" s="179">
        <f ca="1">VLOOKUP($A355,'Orçamento Sintético'!$A:$H,8,0)</f>
        <v>71730.510000000009</v>
      </c>
      <c r="D356" s="179">
        <f>D358+D368+D372+D376+D382</f>
        <v>0</v>
      </c>
      <c r="E356" s="179">
        <f>E358+E368+E372+E376+E382</f>
        <v>23007.120000000003</v>
      </c>
      <c r="F356" s="179">
        <f>F358+F368+F372+F376+F382</f>
        <v>48723.39</v>
      </c>
      <c r="G356" s="179">
        <f>G358+G368+G372+G376+G382</f>
        <v>0</v>
      </c>
    </row>
    <row r="357" spans="1:7">
      <c r="A357" s="252" t="s">
        <v>809</v>
      </c>
      <c r="B357" s="252" t="str">
        <f ca="1">VLOOKUP($A357,'Orçamento Sintético'!$A:$H,4,0)</f>
        <v>Peitoris</v>
      </c>
      <c r="C357" s="177">
        <f ca="1">ROUND(C358/$G$512,4)</f>
        <v>3.3700000000000001E-2</v>
      </c>
      <c r="D357" s="177">
        <f>ROUND(D358/$C358,4)</f>
        <v>0</v>
      </c>
      <c r="E357" s="177">
        <f>ROUND(E358/$C358,4)</f>
        <v>0</v>
      </c>
      <c r="F357" s="177">
        <f>ROUND(F358/$C358,4)</f>
        <v>1</v>
      </c>
      <c r="G357" s="177">
        <f>ROUND(G358/$C358,4)</f>
        <v>0</v>
      </c>
    </row>
    <row r="358" spans="1:7">
      <c r="A358" s="253"/>
      <c r="B358" s="253"/>
      <c r="C358" s="179">
        <f ca="1">VLOOKUP($A357,'Orçamento Sintético'!$A:$H,8,0)</f>
        <v>45582.63</v>
      </c>
      <c r="D358" s="179">
        <f>D360</f>
        <v>0</v>
      </c>
      <c r="E358" s="179">
        <f>E360</f>
        <v>0</v>
      </c>
      <c r="F358" s="179">
        <f>F360</f>
        <v>45582.63</v>
      </c>
      <c r="G358" s="179">
        <f>G360</f>
        <v>0</v>
      </c>
    </row>
    <row r="359" spans="1:7">
      <c r="A359" s="252" t="s">
        <v>811</v>
      </c>
      <c r="B359" s="252" t="str">
        <f ca="1">VLOOKUP($A359,'Orçamento Sintético'!$A:$H,4,0)</f>
        <v>Granito</v>
      </c>
      <c r="C359" s="177">
        <f ca="1">ROUND(C360/$G$512,4)</f>
        <v>3.3700000000000001E-2</v>
      </c>
      <c r="D359" s="181">
        <f>ROUND(D360/$C360,4)</f>
        <v>0</v>
      </c>
      <c r="E359" s="181">
        <f>ROUND(E360/$C360,4)</f>
        <v>0</v>
      </c>
      <c r="F359" s="181">
        <f>ROUND(F360/$C360,4)</f>
        <v>1</v>
      </c>
      <c r="G359" s="181">
        <f>ROUND(G360/$C360,4)</f>
        <v>0</v>
      </c>
    </row>
    <row r="360" spans="1:7">
      <c r="A360" s="253"/>
      <c r="B360" s="253"/>
      <c r="C360" s="180">
        <f ca="1">VLOOKUP($A359,'Orçamento Sintético'!$A:$H,8,0)</f>
        <v>45582.63</v>
      </c>
      <c r="D360" s="182">
        <f>D362+D364+D366</f>
        <v>0</v>
      </c>
      <c r="E360" s="182">
        <f>E362+E364+E366</f>
        <v>0</v>
      </c>
      <c r="F360" s="182">
        <f>F362+F364+F366</f>
        <v>45582.63</v>
      </c>
      <c r="G360" s="182">
        <f>G362+G364+G366</f>
        <v>0</v>
      </c>
    </row>
    <row r="361" spans="1:7">
      <c r="A361" s="257" t="s">
        <v>812</v>
      </c>
      <c r="B361" s="258" t="str">
        <f ca="1">VLOOKUP($A361,'Orçamento Sintético'!$A:$H,4,0)</f>
        <v>Baseado em SINAPI (101965) - Peitoril em granito polido Samoa, largura 35cm, e= 2cm, com friso pingadeira dos dois lados</v>
      </c>
      <c r="C361" s="188">
        <f ca="1">ROUND(C362/$G$512,4)</f>
        <v>1.37E-2</v>
      </c>
      <c r="D361" s="188"/>
      <c r="E361" s="188"/>
      <c r="F361" s="188">
        <v>1</v>
      </c>
      <c r="G361" s="188"/>
    </row>
    <row r="362" spans="1:7">
      <c r="A362" s="257"/>
      <c r="B362" s="259"/>
      <c r="C362" s="189">
        <f ca="1">VLOOKUP($A361,'Orçamento Sintético'!$A:$H,8,0)</f>
        <v>18542.03</v>
      </c>
      <c r="D362" s="189">
        <f>ROUND($C362*D361,2)</f>
        <v>0</v>
      </c>
      <c r="E362" s="189">
        <f>ROUND($C362*E361,2)</f>
        <v>0</v>
      </c>
      <c r="F362" s="189">
        <f>ROUND($C362*F361,2)</f>
        <v>18542.03</v>
      </c>
      <c r="G362" s="189">
        <f>ROUND($C362*G361,2)</f>
        <v>0</v>
      </c>
    </row>
    <row r="363" spans="1:7">
      <c r="A363" s="257" t="s">
        <v>815</v>
      </c>
      <c r="B363" s="258" t="str">
        <f ca="1">VLOOKUP($A363,'Orçamento Sintético'!$A:$H,4,0)</f>
        <v>Baseado em SINAPI (101965) - Peitoril em granito polido Samoa, largura 20cm, e= 2cm, com friso pingadeira de um dos lados</v>
      </c>
      <c r="C363" s="188">
        <f ca="1">ROUND(C364/$G$512,4)</f>
        <v>1.4800000000000001E-2</v>
      </c>
      <c r="D363" s="188"/>
      <c r="E363" s="188"/>
      <c r="F363" s="188">
        <v>1</v>
      </c>
      <c r="G363" s="188"/>
    </row>
    <row r="364" spans="1:7">
      <c r="A364" s="257"/>
      <c r="B364" s="259"/>
      <c r="C364" s="189">
        <f ca="1">VLOOKUP($A363,'Orçamento Sintético'!$A:$H,8,0)</f>
        <v>20041.95</v>
      </c>
      <c r="D364" s="189">
        <f>ROUND($C364*D363,2)</f>
        <v>0</v>
      </c>
      <c r="E364" s="189">
        <f>ROUND($C364*E363,2)</f>
        <v>0</v>
      </c>
      <c r="F364" s="189">
        <f>ROUND($C364*F363,2)</f>
        <v>20041.95</v>
      </c>
      <c r="G364" s="189">
        <f>ROUND($C364*G363,2)</f>
        <v>0</v>
      </c>
    </row>
    <row r="365" spans="1:7">
      <c r="A365" s="257" t="s">
        <v>818</v>
      </c>
      <c r="B365" s="258" t="str">
        <f ca="1">VLOOKUP($A365,'Orçamento Sintético'!$A:$H,4,0)</f>
        <v>Baseado em SINAPI (101965) - Peitoril em granito polido Samoa, largura 20cm, e= 2cm, com friso pingadeira dos dois lados</v>
      </c>
      <c r="C365" s="188">
        <f ca="1">ROUND(C366/$G$512,4)</f>
        <v>5.1999999999999998E-3</v>
      </c>
      <c r="D365" s="188"/>
      <c r="E365" s="188"/>
      <c r="F365" s="188">
        <v>1</v>
      </c>
      <c r="G365" s="188"/>
    </row>
    <row r="366" spans="1:7">
      <c r="A366" s="257"/>
      <c r="B366" s="259"/>
      <c r="C366" s="189">
        <f ca="1">VLOOKUP($A365,'Orçamento Sintético'!$A:$H,8,0)</f>
        <v>6998.65</v>
      </c>
      <c r="D366" s="189">
        <f>ROUND($C366*D365,2)</f>
        <v>0</v>
      </c>
      <c r="E366" s="189">
        <f>ROUND($C366*E365,2)</f>
        <v>0</v>
      </c>
      <c r="F366" s="189">
        <f>ROUND($C366*F365,2)</f>
        <v>6998.65</v>
      </c>
      <c r="G366" s="189">
        <f>ROUND($C366*G365,2)</f>
        <v>0</v>
      </c>
    </row>
    <row r="367" spans="1:7">
      <c r="A367" s="252" t="s">
        <v>821</v>
      </c>
      <c r="B367" s="252" t="str">
        <f ca="1">VLOOKUP($A367,'Orçamento Sintético'!$A:$H,4,0)</f>
        <v>Arremate de degraus</v>
      </c>
      <c r="C367" s="177">
        <f ca="1">ROUND(C368/$G$512,4)</f>
        <v>5.9999999999999995E-4</v>
      </c>
      <c r="D367" s="177">
        <f>ROUND(D368/$C368,4)</f>
        <v>0</v>
      </c>
      <c r="E367" s="177">
        <f>ROUND(E368/$C368,4)</f>
        <v>1</v>
      </c>
      <c r="F367" s="177">
        <f>ROUND(F368/$C368,4)</f>
        <v>0</v>
      </c>
      <c r="G367" s="177">
        <f>ROUND(G368/$C368,4)</f>
        <v>0</v>
      </c>
    </row>
    <row r="368" spans="1:7">
      <c r="A368" s="253"/>
      <c r="B368" s="253"/>
      <c r="C368" s="179">
        <f ca="1">VLOOKUP($A367,'Orçamento Sintético'!$A:$H,8,0)</f>
        <v>833.28</v>
      </c>
      <c r="D368" s="179">
        <f>D370</f>
        <v>0</v>
      </c>
      <c r="E368" s="179">
        <f>E370</f>
        <v>833.28</v>
      </c>
      <c r="F368" s="179">
        <f>F370</f>
        <v>0</v>
      </c>
      <c r="G368" s="179">
        <f>G370</f>
        <v>0</v>
      </c>
    </row>
    <row r="369" spans="1:7">
      <c r="A369" s="257" t="s">
        <v>823</v>
      </c>
      <c r="B369" s="258" t="str">
        <f ca="1">VLOOKUP($A369,'Orçamento Sintético'!$A:$H,4,0)</f>
        <v>GUIA DE BALIZAMENTO EM TUBO DE AÇO Ø 1.1/2" (38,1MM), PARA PINTURA ESMALTE, FIXADO EM CORRIMÃO</v>
      </c>
      <c r="C369" s="188">
        <f ca="1">ROUND(C370/$G$512,4)</f>
        <v>5.9999999999999995E-4</v>
      </c>
      <c r="D369" s="188"/>
      <c r="E369" s="188">
        <v>1</v>
      </c>
      <c r="F369" s="188"/>
      <c r="G369" s="188"/>
    </row>
    <row r="370" spans="1:7">
      <c r="A370" s="257"/>
      <c r="B370" s="259"/>
      <c r="C370" s="189">
        <f ca="1">VLOOKUP($A369,'Orçamento Sintético'!$A:$H,8,0)</f>
        <v>833.28</v>
      </c>
      <c r="D370" s="189">
        <f>ROUND($C370*D369,2)</f>
        <v>0</v>
      </c>
      <c r="E370" s="189">
        <f>ROUND($C370*E369,2)</f>
        <v>833.28</v>
      </c>
      <c r="F370" s="189">
        <f>ROUND($C370*F369,2)</f>
        <v>0</v>
      </c>
      <c r="G370" s="189">
        <f>ROUND($C370*G369,2)</f>
        <v>0</v>
      </c>
    </row>
    <row r="371" spans="1:7">
      <c r="A371" s="252" t="s">
        <v>826</v>
      </c>
      <c r="B371" s="252" t="str">
        <f ca="1">VLOOKUP($A371,'Orçamento Sintético'!$A:$H,4,0)</f>
        <v>Perfis de acabamento</v>
      </c>
      <c r="C371" s="177">
        <f ca="1">ROUND(C372/$G$512,4)</f>
        <v>2.5999999999999999E-3</v>
      </c>
      <c r="D371" s="177">
        <f>ROUND(D372/$C372,4)</f>
        <v>0</v>
      </c>
      <c r="E371" s="177">
        <f>ROUND(E372/$C372,4)</f>
        <v>1</v>
      </c>
      <c r="F371" s="177">
        <f>ROUND(F372/$C372,4)</f>
        <v>0</v>
      </c>
      <c r="G371" s="177">
        <f>ROUND(G372/$C372,4)</f>
        <v>0</v>
      </c>
    </row>
    <row r="372" spans="1:7">
      <c r="A372" s="253"/>
      <c r="B372" s="253"/>
      <c r="C372" s="179">
        <f ca="1">VLOOKUP($A371,'Orçamento Sintético'!$A:$H,8,0)</f>
        <v>3552.48</v>
      </c>
      <c r="D372" s="179">
        <f>D374</f>
        <v>0</v>
      </c>
      <c r="E372" s="179">
        <f>E374</f>
        <v>3552.48</v>
      </c>
      <c r="F372" s="179">
        <f>F374</f>
        <v>0</v>
      </c>
      <c r="G372" s="179">
        <f>G374</f>
        <v>0</v>
      </c>
    </row>
    <row r="373" spans="1:7">
      <c r="A373" s="257" t="s">
        <v>828</v>
      </c>
      <c r="B373" s="258" t="str">
        <f ca="1">VLOOKUP($A373,'Orçamento Sintético'!$A:$H,4,0)</f>
        <v>Tubo em aço carbono SAE 120x120mm #13 (2,25mm), soldados em estrutura metálica</v>
      </c>
      <c r="C373" s="188">
        <f ca="1">ROUND(C374/$G$512,4)</f>
        <v>2.5999999999999999E-3</v>
      </c>
      <c r="D373" s="188"/>
      <c r="E373" s="188">
        <v>1</v>
      </c>
      <c r="F373" s="188"/>
      <c r="G373" s="188"/>
    </row>
    <row r="374" spans="1:7">
      <c r="A374" s="257"/>
      <c r="B374" s="259"/>
      <c r="C374" s="189">
        <f ca="1">VLOOKUP($A373,'Orçamento Sintético'!$A:$H,8,0)</f>
        <v>3552.48</v>
      </c>
      <c r="D374" s="189">
        <f>ROUND($C374*D373,2)</f>
        <v>0</v>
      </c>
      <c r="E374" s="189">
        <f>ROUND($C374*E373,2)</f>
        <v>3552.48</v>
      </c>
      <c r="F374" s="189">
        <f>ROUND($C374*F373,2)</f>
        <v>0</v>
      </c>
      <c r="G374" s="189">
        <f>ROUND($C374*G373,2)</f>
        <v>0</v>
      </c>
    </row>
    <row r="375" spans="1:7">
      <c r="A375" s="252" t="s">
        <v>831</v>
      </c>
      <c r="B375" s="252" t="str">
        <f ca="1">VLOOKUP($A375,'Orçamento Sintético'!$A:$H,4,0)</f>
        <v>Rufos</v>
      </c>
      <c r="C375" s="177">
        <f ca="1">ROUND(C376/$G$512,4)</f>
        <v>2.3E-3</v>
      </c>
      <c r="D375" s="177">
        <f>ROUND(D376/$C376,4)</f>
        <v>0</v>
      </c>
      <c r="E375" s="177">
        <f>ROUND(E376/$C376,4)</f>
        <v>0</v>
      </c>
      <c r="F375" s="177">
        <f>ROUND(F376/$C376,4)</f>
        <v>1</v>
      </c>
      <c r="G375" s="177">
        <f>ROUND(G376/$C376,4)</f>
        <v>0</v>
      </c>
    </row>
    <row r="376" spans="1:7">
      <c r="A376" s="253"/>
      <c r="B376" s="253"/>
      <c r="C376" s="179">
        <f ca="1">VLOOKUP($A375,'Orçamento Sintético'!$A:$H,8,0)</f>
        <v>3140.76</v>
      </c>
      <c r="D376" s="179">
        <f>D378</f>
        <v>0</v>
      </c>
      <c r="E376" s="179">
        <f>E378</f>
        <v>0</v>
      </c>
      <c r="F376" s="179">
        <f>F378</f>
        <v>3140.76</v>
      </c>
      <c r="G376" s="179">
        <f>G378</f>
        <v>0</v>
      </c>
    </row>
    <row r="377" spans="1:7">
      <c r="A377" s="252" t="s">
        <v>833</v>
      </c>
      <c r="B377" s="252" t="str">
        <f ca="1">VLOOKUP($A377,'Orçamento Sintético'!$A:$H,4,0)</f>
        <v>Metálicos</v>
      </c>
      <c r="C377" s="177">
        <f ca="1">ROUND(C378/$G$512,4)</f>
        <v>2.3E-3</v>
      </c>
      <c r="D377" s="181">
        <f>ROUND(D378/$C378,4)</f>
        <v>0</v>
      </c>
      <c r="E377" s="181">
        <f>ROUND(E378/$C378,4)</f>
        <v>0</v>
      </c>
      <c r="F377" s="181">
        <f>ROUND(F378/$C378,4)</f>
        <v>1</v>
      </c>
      <c r="G377" s="181">
        <f>ROUND(G378/$C378,4)</f>
        <v>0</v>
      </c>
    </row>
    <row r="378" spans="1:7">
      <c r="A378" s="253"/>
      <c r="B378" s="253"/>
      <c r="C378" s="180">
        <f ca="1">VLOOKUP($A377,'Orçamento Sintético'!$A:$H,8,0)</f>
        <v>3140.76</v>
      </c>
      <c r="D378" s="182">
        <f>D380</f>
        <v>0</v>
      </c>
      <c r="E378" s="182">
        <f>E380</f>
        <v>0</v>
      </c>
      <c r="F378" s="182">
        <f>F380</f>
        <v>3140.76</v>
      </c>
      <c r="G378" s="182">
        <f>G380</f>
        <v>0</v>
      </c>
    </row>
    <row r="379" spans="1:7">
      <c r="A379" s="257" t="s">
        <v>835</v>
      </c>
      <c r="B379" s="258" t="str">
        <f ca="1">VLOOKUP($A379,'Orçamento Sintético'!$A:$H,4,0)</f>
        <v>Cópia da Sinapi (100327) - Rufo externo/interno em chapa de aço galvanizado número 24, corte de variável, incluso içamento</v>
      </c>
      <c r="C379" s="188">
        <f ca="1">ROUND(C380/$G$512,4)</f>
        <v>2.3E-3</v>
      </c>
      <c r="D379" s="188"/>
      <c r="E379" s="188"/>
      <c r="F379" s="188">
        <v>1</v>
      </c>
      <c r="G379" s="188"/>
    </row>
    <row r="380" spans="1:7">
      <c r="A380" s="257"/>
      <c r="B380" s="259"/>
      <c r="C380" s="189">
        <f ca="1">VLOOKUP($A379,'Orçamento Sintético'!$A:$H,8,0)</f>
        <v>3140.76</v>
      </c>
      <c r="D380" s="189">
        <f>ROUND($C380*D379,2)</f>
        <v>0</v>
      </c>
      <c r="E380" s="189">
        <f>ROUND($C380*E379,2)</f>
        <v>0</v>
      </c>
      <c r="F380" s="189">
        <f>ROUND($C380*F379,2)</f>
        <v>3140.76</v>
      </c>
      <c r="G380" s="189">
        <f>ROUND($C380*G379,2)</f>
        <v>0</v>
      </c>
    </row>
    <row r="381" spans="1:7">
      <c r="A381" s="252" t="s">
        <v>838</v>
      </c>
      <c r="B381" s="252" t="str">
        <f ca="1">VLOOKUP($A381,'Orçamento Sintético'!$A:$H,4,0)</f>
        <v>Pingadeiras e chapins</v>
      </c>
      <c r="C381" s="177">
        <f ca="1">ROUND(C382/$G$512,4)</f>
        <v>1.38E-2</v>
      </c>
      <c r="D381" s="177">
        <f>ROUND(D382/$C382,4)</f>
        <v>0</v>
      </c>
      <c r="E381" s="177">
        <f>ROUND(E382/$C382,4)</f>
        <v>1</v>
      </c>
      <c r="F381" s="177">
        <f>ROUND(F382/$C382,4)</f>
        <v>0</v>
      </c>
      <c r="G381" s="177">
        <f>ROUND(G382/$C382,4)</f>
        <v>0</v>
      </c>
    </row>
    <row r="382" spans="1:7">
      <c r="A382" s="253"/>
      <c r="B382" s="253"/>
      <c r="C382" s="179">
        <f ca="1">VLOOKUP($A381,'Orçamento Sintético'!$A:$H,8,0)</f>
        <v>18621.36</v>
      </c>
      <c r="D382" s="179">
        <f>D384</f>
        <v>0</v>
      </c>
      <c r="E382" s="179">
        <f>E384</f>
        <v>18621.36</v>
      </c>
      <c r="F382" s="179">
        <f>F384</f>
        <v>0</v>
      </c>
      <c r="G382" s="179">
        <f>G384</f>
        <v>0</v>
      </c>
    </row>
    <row r="383" spans="1:7">
      <c r="A383" s="252" t="s">
        <v>840</v>
      </c>
      <c r="B383" s="252" t="str">
        <f ca="1">VLOOKUP($A383,'Orçamento Sintético'!$A:$H,4,0)</f>
        <v>Pingadeiras metálicas</v>
      </c>
      <c r="C383" s="177">
        <f ca="1">ROUND(C384/$G$512,4)</f>
        <v>1.38E-2</v>
      </c>
      <c r="D383" s="181">
        <f>ROUND(D384/$C384,4)</f>
        <v>0</v>
      </c>
      <c r="E383" s="181">
        <f>ROUND(E384/$C384,4)</f>
        <v>1</v>
      </c>
      <c r="F383" s="181">
        <f>ROUND(F384/$C384,4)</f>
        <v>0</v>
      </c>
      <c r="G383" s="181">
        <f>ROUND(G384/$C384,4)</f>
        <v>0</v>
      </c>
    </row>
    <row r="384" spans="1:7">
      <c r="A384" s="253"/>
      <c r="B384" s="253"/>
      <c r="C384" s="180">
        <f ca="1">VLOOKUP($A383,'Orçamento Sintético'!$A:$H,8,0)</f>
        <v>18621.36</v>
      </c>
      <c r="D384" s="182">
        <f>D386+D388+D390</f>
        <v>0</v>
      </c>
      <c r="E384" s="182">
        <f>E386+E388+E390</f>
        <v>18621.36</v>
      </c>
      <c r="F384" s="182">
        <f>F386+F388+F390</f>
        <v>0</v>
      </c>
      <c r="G384" s="182">
        <f>G386+G388+G390</f>
        <v>0</v>
      </c>
    </row>
    <row r="385" spans="1:7">
      <c r="A385" s="257" t="s">
        <v>842</v>
      </c>
      <c r="B385" s="258" t="str">
        <f ca="1">VLOOKUP($A385,'Orçamento Sintético'!$A:$H,4,0)</f>
        <v>Pingadeira em chapa metálica galvanizada, fixado por parafusos</v>
      </c>
      <c r="C385" s="188">
        <f ca="1">ROUND(C386/$G$512,4)</f>
        <v>1.9E-3</v>
      </c>
      <c r="D385" s="188"/>
      <c r="E385" s="188">
        <v>1</v>
      </c>
      <c r="F385" s="188"/>
      <c r="G385" s="188"/>
    </row>
    <row r="386" spans="1:7">
      <c r="A386" s="257"/>
      <c r="B386" s="259"/>
      <c r="C386" s="189">
        <f ca="1">VLOOKUP($A385,'Orçamento Sintético'!$A:$H,8,0)</f>
        <v>2540.4299999999998</v>
      </c>
      <c r="D386" s="189">
        <f>ROUND($C386*D385,2)</f>
        <v>0</v>
      </c>
      <c r="E386" s="189">
        <f>ROUND($C386*E385,2)</f>
        <v>2540.4299999999998</v>
      </c>
      <c r="F386" s="189">
        <f>ROUND($C386*F385,2)</f>
        <v>0</v>
      </c>
      <c r="G386" s="189">
        <f>ROUND($C386*G385,2)</f>
        <v>0</v>
      </c>
    </row>
    <row r="387" spans="1:7">
      <c r="A387" s="257" t="s">
        <v>845</v>
      </c>
      <c r="B387" s="258" t="str">
        <f ca="1">VLOOKUP($A387,'Orçamento Sintético'!$A:$H,4,0)</f>
        <v>Copia da SBC (171615) - CANTONEIRA ACO ABAS IGUAIS 2""x2""x1/4""(4,75kgf/m)</v>
      </c>
      <c r="C387" s="188">
        <f ca="1">ROUND(C388/$G$512,4)</f>
        <v>9.1000000000000004E-3</v>
      </c>
      <c r="D387" s="188"/>
      <c r="E387" s="188">
        <v>1</v>
      </c>
      <c r="F387" s="188"/>
      <c r="G387" s="188"/>
    </row>
    <row r="388" spans="1:7">
      <c r="A388" s="257"/>
      <c r="B388" s="259"/>
      <c r="C388" s="189">
        <f ca="1">VLOOKUP($A387,'Orçamento Sintético'!$A:$H,8,0)</f>
        <v>12267.45</v>
      </c>
      <c r="D388" s="189">
        <f>ROUND($C388*D387,2)</f>
        <v>0</v>
      </c>
      <c r="E388" s="189">
        <f>ROUND($C388*E387,2)</f>
        <v>12267.45</v>
      </c>
      <c r="F388" s="189">
        <f>ROUND($C388*F387,2)</f>
        <v>0</v>
      </c>
      <c r="G388" s="189">
        <f>ROUND($C388*G387,2)</f>
        <v>0</v>
      </c>
    </row>
    <row r="389" spans="1:7">
      <c r="A389" s="257" t="s">
        <v>848</v>
      </c>
      <c r="B389" s="258" t="str">
        <f ca="1">VLOOKUP($A389,'Orçamento Sintético'!$A:$H,4,0)</f>
        <v>Recolocação de pingadeira em chapa metálica galvanizada, fixado por parafusos</v>
      </c>
      <c r="C389" s="188">
        <f ca="1">ROUND(C390/$G$512,4)</f>
        <v>2.8E-3</v>
      </c>
      <c r="D389" s="188"/>
      <c r="E389" s="188">
        <v>1</v>
      </c>
      <c r="F389" s="188"/>
      <c r="G389" s="188"/>
    </row>
    <row r="390" spans="1:7">
      <c r="A390" s="257"/>
      <c r="B390" s="259"/>
      <c r="C390" s="189">
        <f ca="1">VLOOKUP($A389,'Orçamento Sintético'!$A:$H,8,0)</f>
        <v>3813.48</v>
      </c>
      <c r="D390" s="189">
        <f>ROUND($C390*D389,2)</f>
        <v>0</v>
      </c>
      <c r="E390" s="189">
        <f>ROUND($C390*E389,2)</f>
        <v>3813.48</v>
      </c>
      <c r="F390" s="189">
        <f>ROUND($C390*F389,2)</f>
        <v>0</v>
      </c>
      <c r="G390" s="189">
        <f>ROUND($C390*G389,2)</f>
        <v>0</v>
      </c>
    </row>
    <row r="391" spans="1:7">
      <c r="A391" s="252" t="s">
        <v>851</v>
      </c>
      <c r="B391" s="252" t="str">
        <f ca="1">VLOOKUP($A391,'Orçamento Sintético'!$A:$H,4,0)</f>
        <v>EQUIPAMENTOS E ACESSÓRIOS</v>
      </c>
      <c r="C391" s="178">
        <f ca="1">ROUND(C392/$G$512,4)</f>
        <v>5.2400000000000002E-2</v>
      </c>
      <c r="D391" s="178">
        <f>ROUND(D392/$C392,4)</f>
        <v>0</v>
      </c>
      <c r="E391" s="178">
        <f>ROUND(E392/$C392,4)</f>
        <v>0.2233</v>
      </c>
      <c r="F391" s="178">
        <f>ROUND(F392/$C392,4)</f>
        <v>0.43830000000000002</v>
      </c>
      <c r="G391" s="178">
        <f>ROUND(G392/$C392,4)</f>
        <v>0.33829999999999999</v>
      </c>
    </row>
    <row r="392" spans="1:7">
      <c r="A392" s="253"/>
      <c r="B392" s="253"/>
      <c r="C392" s="179">
        <f ca="1">VLOOKUP($A391,'Orçamento Sintético'!$A:$H,8,0)</f>
        <v>70920.759999999995</v>
      </c>
      <c r="D392" s="179">
        <f>D394+D402+D408+D412+D424</f>
        <v>0</v>
      </c>
      <c r="E392" s="179">
        <f>E394+E402+E408+E412+E424</f>
        <v>15839.660000000002</v>
      </c>
      <c r="F392" s="179">
        <f>F394+F402+F408+F412+F424</f>
        <v>31085.53</v>
      </c>
      <c r="G392" s="179">
        <f>G394+G402+G408+G412+G424</f>
        <v>23995.57</v>
      </c>
    </row>
    <row r="393" spans="1:7">
      <c r="A393" s="252" t="s">
        <v>853</v>
      </c>
      <c r="B393" s="252" t="str">
        <f ca="1">VLOOKUP($A393,'Orçamento Sintético'!$A:$H,4,0)</f>
        <v>Cercas, gradis e portões</v>
      </c>
      <c r="C393" s="177">
        <f ca="1">ROUND(C394/$G$512,4)</f>
        <v>1.7899999999999999E-2</v>
      </c>
      <c r="D393" s="177">
        <f>ROUND(D394/$C394,4)</f>
        <v>0</v>
      </c>
      <c r="E393" s="177">
        <f>ROUND(E394/$C394,4)</f>
        <v>0</v>
      </c>
      <c r="F393" s="177">
        <f>ROUND(F394/$C394,4)</f>
        <v>1</v>
      </c>
      <c r="G393" s="177">
        <f>ROUND(G394/$C394,4)</f>
        <v>0</v>
      </c>
    </row>
    <row r="394" spans="1:7">
      <c r="A394" s="253"/>
      <c r="B394" s="253"/>
      <c r="C394" s="179">
        <f ca="1">VLOOKUP($A393,'Orçamento Sintético'!$A:$H,8,0)</f>
        <v>24274.6</v>
      </c>
      <c r="D394" s="179">
        <f>D396+D398+D400</f>
        <v>0</v>
      </c>
      <c r="E394" s="179">
        <f>E396+E398+E400</f>
        <v>0</v>
      </c>
      <c r="F394" s="179">
        <f>F396+F398+F400</f>
        <v>24274.6</v>
      </c>
      <c r="G394" s="179">
        <f>G396+G398+G400</f>
        <v>0</v>
      </c>
    </row>
    <row r="395" spans="1:7" ht="22.5" customHeight="1">
      <c r="A395" s="257" t="s">
        <v>855</v>
      </c>
      <c r="B395" s="258" t="str">
        <f ca="1">VLOOKUP($A395,'Orçamento Sintético'!$A:$H,4,0)</f>
        <v>Copia da CPOS (28.01.150) - Portão de abrir (0,9x2,1)m, confeccionado em tubos de aço retangulares 30x20mm, espessura de 1,2mm e espaçamento de 11cm entre barras, as travessas superiores, inferiores e de reforço serão em perfis retangulares, 50x30mm (e=1,50mm)., com fechadura elétrica  dupla</v>
      </c>
      <c r="C395" s="188">
        <f ca="1">ROUND(C396/$G$512,4)</f>
        <v>2E-3</v>
      </c>
      <c r="D395" s="188"/>
      <c r="E395" s="188"/>
      <c r="F395" s="188">
        <v>1</v>
      </c>
      <c r="G395" s="188"/>
    </row>
    <row r="396" spans="1:7" ht="22.5" customHeight="1">
      <c r="A396" s="257"/>
      <c r="B396" s="259"/>
      <c r="C396" s="189">
        <f ca="1">VLOOKUP($A395,'Orçamento Sintético'!$A:$H,8,0)</f>
        <v>2658.49</v>
      </c>
      <c r="D396" s="189">
        <f>ROUND($C396*D395,2)</f>
        <v>0</v>
      </c>
      <c r="E396" s="189">
        <f>ROUND($C396*E395,2)</f>
        <v>0</v>
      </c>
      <c r="F396" s="189">
        <f>ROUND($C396*F395,2)</f>
        <v>2658.49</v>
      </c>
      <c r="G396" s="189">
        <f>ROUND($C396*G395,2)</f>
        <v>0</v>
      </c>
    </row>
    <row r="397" spans="1:7" ht="29.25" customHeight="1">
      <c r="A397" s="257" t="s">
        <v>858</v>
      </c>
      <c r="B397" s="258" t="str">
        <f ca="1">VLOOKUP($A397,'Orçamento Sintético'!$A:$H,4,0)</f>
        <v>Copia da CPOS (28.01.150) - Portão pivotante de duas folhas (4,90 x 2,76,)m com tubos de aço retangulares 30x20mm, espessura de 1,2mm e espaçamento de 11cm entre barras, as travessas superiores são 100x50mm (e=2,25mm), para a fixação serão utilizados montantes em perfil UCD enrijecido duplo de 100x100, espessura de 2,65mm, com automatizador elétrico pivotante para portão</v>
      </c>
      <c r="C397" s="188">
        <f ca="1">ROUND(C398/$G$512,4)</f>
        <v>8.0000000000000002E-3</v>
      </c>
      <c r="D397" s="188"/>
      <c r="E397" s="188"/>
      <c r="F397" s="188">
        <v>1</v>
      </c>
      <c r="G397" s="188"/>
    </row>
    <row r="398" spans="1:7" ht="29.25" customHeight="1">
      <c r="A398" s="257"/>
      <c r="B398" s="259"/>
      <c r="C398" s="189">
        <f ca="1">VLOOKUP($A397,'Orçamento Sintético'!$A:$H,8,0)</f>
        <v>10816.11</v>
      </c>
      <c r="D398" s="189">
        <f>ROUND($C398*D397,2)</f>
        <v>0</v>
      </c>
      <c r="E398" s="189">
        <f>ROUND($C398*E397,2)</f>
        <v>0</v>
      </c>
      <c r="F398" s="189">
        <f>ROUND($C398*F397,2)</f>
        <v>10816.11</v>
      </c>
      <c r="G398" s="189">
        <f>ROUND($C398*G397,2)</f>
        <v>0</v>
      </c>
    </row>
    <row r="399" spans="1:7">
      <c r="A399" s="257" t="s">
        <v>861</v>
      </c>
      <c r="B399" s="258" t="str">
        <f ca="1">VLOOKUP($A399,'Orçamento Sintético'!$A:$H,4,0)</f>
        <v>Grade em tubos de aço retangulares 30x20mm, espessura de 1,2mm e espaçamento de 11cm entre barras.</v>
      </c>
      <c r="C399" s="188">
        <f ca="1">ROUND(C400/$G$512,4)</f>
        <v>8.0000000000000002E-3</v>
      </c>
      <c r="D399" s="188"/>
      <c r="E399" s="188"/>
      <c r="F399" s="188">
        <v>1</v>
      </c>
      <c r="G399" s="188"/>
    </row>
    <row r="400" spans="1:7">
      <c r="A400" s="257"/>
      <c r="B400" s="259"/>
      <c r="C400" s="189">
        <f ca="1">VLOOKUP($A399,'Orçamento Sintético'!$A:$H,8,0)</f>
        <v>10800</v>
      </c>
      <c r="D400" s="189">
        <f>ROUND($C400*D399,2)</f>
        <v>0</v>
      </c>
      <c r="E400" s="189">
        <f>ROUND($C400*E399,2)</f>
        <v>0</v>
      </c>
      <c r="F400" s="189">
        <f>ROUND($C400*F399,2)</f>
        <v>10800</v>
      </c>
      <c r="G400" s="189">
        <f>ROUND($C400*G399,2)</f>
        <v>0</v>
      </c>
    </row>
    <row r="401" spans="1:7">
      <c r="A401" s="252" t="s">
        <v>864</v>
      </c>
      <c r="B401" s="252" t="str">
        <f ca="1">VLOOKUP($A401,'Orçamento Sintético'!$A:$H,4,0)</f>
        <v>Brises</v>
      </c>
      <c r="C401" s="177">
        <f ca="1">ROUND(C402/$G$512,4)</f>
        <v>1.77E-2</v>
      </c>
      <c r="D401" s="177">
        <f>ROUND(D402/$C402,4)</f>
        <v>0</v>
      </c>
      <c r="E401" s="177">
        <f>ROUND(E402/$C402,4)</f>
        <v>0</v>
      </c>
      <c r="F401" s="177">
        <f>ROUND(F402/$C402,4)</f>
        <v>0</v>
      </c>
      <c r="G401" s="177">
        <f>ROUND(G402/$C402,4)</f>
        <v>1</v>
      </c>
    </row>
    <row r="402" spans="1:7">
      <c r="A402" s="253"/>
      <c r="B402" s="253"/>
      <c r="C402" s="179">
        <f ca="1">VLOOKUP($A401,'Orçamento Sintético'!$A:$H,8,0)</f>
        <v>23995.57</v>
      </c>
      <c r="D402" s="179">
        <f>D404</f>
        <v>0</v>
      </c>
      <c r="E402" s="179">
        <f>E404</f>
        <v>0</v>
      </c>
      <c r="F402" s="179">
        <f>F404</f>
        <v>0</v>
      </c>
      <c r="G402" s="179">
        <f>G404</f>
        <v>23995.57</v>
      </c>
    </row>
    <row r="403" spans="1:7">
      <c r="A403" s="252" t="s">
        <v>866</v>
      </c>
      <c r="B403" s="252" t="str">
        <f ca="1">VLOOKUP($A403,'Orçamento Sintético'!$A:$H,4,0)</f>
        <v>Metálicos</v>
      </c>
      <c r="C403" s="177">
        <f ca="1">ROUND(C404/$G$512,4)</f>
        <v>1.77E-2</v>
      </c>
      <c r="D403" s="181">
        <f>ROUND(D404/$C404,4)</f>
        <v>0</v>
      </c>
      <c r="E403" s="181">
        <f>ROUND(E404/$C404,4)</f>
        <v>0</v>
      </c>
      <c r="F403" s="181">
        <f>ROUND(F404/$C404,4)</f>
        <v>0</v>
      </c>
      <c r="G403" s="181">
        <f>ROUND(G404/$C404,4)</f>
        <v>1</v>
      </c>
    </row>
    <row r="404" spans="1:7">
      <c r="A404" s="253"/>
      <c r="B404" s="253"/>
      <c r="C404" s="180">
        <f ca="1">VLOOKUP($A403,'Orçamento Sintético'!$A:$H,8,0)</f>
        <v>23995.57</v>
      </c>
      <c r="D404" s="182">
        <f>D406</f>
        <v>0</v>
      </c>
      <c r="E404" s="182">
        <f>E406</f>
        <v>0</v>
      </c>
      <c r="F404" s="182">
        <f>F406</f>
        <v>0</v>
      </c>
      <c r="G404" s="182">
        <f>G406</f>
        <v>23995.57</v>
      </c>
    </row>
    <row r="405" spans="1:7">
      <c r="A405" s="257" t="s">
        <v>867</v>
      </c>
      <c r="B405" s="258" t="str">
        <f ca="1">VLOOKUP($A405,'Orçamento Sintético'!$A:$H,4,0)</f>
        <v>Copia da SBC (112690) - Recolocação de Brise</v>
      </c>
      <c r="C405" s="188">
        <f ca="1">ROUND(C406/$G$512,4)</f>
        <v>1.77E-2</v>
      </c>
      <c r="D405" s="188"/>
      <c r="E405" s="188"/>
      <c r="F405" s="188"/>
      <c r="G405" s="188">
        <v>1</v>
      </c>
    </row>
    <row r="406" spans="1:7">
      <c r="A406" s="257"/>
      <c r="B406" s="259"/>
      <c r="C406" s="189">
        <f ca="1">VLOOKUP($A405,'Orçamento Sintético'!$A:$H,8,0)</f>
        <v>23995.57</v>
      </c>
      <c r="D406" s="189">
        <f>ROUND($C406*D405,2)</f>
        <v>0</v>
      </c>
      <c r="E406" s="189">
        <f>ROUND($C406*E405,2)</f>
        <v>0</v>
      </c>
      <c r="F406" s="189">
        <f>ROUND($C406*F405,2)</f>
        <v>0</v>
      </c>
      <c r="G406" s="189">
        <f>ROUND($C406*G405,2)</f>
        <v>23995.57</v>
      </c>
    </row>
    <row r="407" spans="1:7">
      <c r="A407" s="252" t="s">
        <v>870</v>
      </c>
      <c r="B407" s="252" t="str">
        <f ca="1">VLOOKUP($A407,'Orçamento Sintético'!$A:$H,4,0)</f>
        <v>Alçapões</v>
      </c>
      <c r="C407" s="177">
        <f ca="1">ROUND(C408/$G$512,4)</f>
        <v>5.0000000000000001E-3</v>
      </c>
      <c r="D407" s="177">
        <f>ROUND(D408/$C408,4)</f>
        <v>0</v>
      </c>
      <c r="E407" s="177">
        <f>ROUND(E408/$C408,4)</f>
        <v>0</v>
      </c>
      <c r="F407" s="177">
        <f>ROUND(F408/$C408,4)</f>
        <v>1</v>
      </c>
      <c r="G407" s="177">
        <f>ROUND(G408/$C408,4)</f>
        <v>0</v>
      </c>
    </row>
    <row r="408" spans="1:7">
      <c r="A408" s="253"/>
      <c r="B408" s="253"/>
      <c r="C408" s="179">
        <f ca="1">VLOOKUP($A407,'Orçamento Sintético'!$A:$H,8,0)</f>
        <v>6810.93</v>
      </c>
      <c r="D408" s="179">
        <f>D410</f>
        <v>0</v>
      </c>
      <c r="E408" s="179">
        <f>E410</f>
        <v>0</v>
      </c>
      <c r="F408" s="179">
        <f>F410</f>
        <v>6810.93</v>
      </c>
      <c r="G408" s="179">
        <f>G410</f>
        <v>0</v>
      </c>
    </row>
    <row r="409" spans="1:7" ht="18.75" customHeight="1">
      <c r="A409" s="257" t="s">
        <v>872</v>
      </c>
      <c r="B409" s="258" t="str">
        <f ca="1">VLOOKUP($A409,'Orçamento Sintético'!$A:$H,4,0)</f>
        <v>Alçapão em alumínio xadrez DM 70x70 cm, antiderrapante, articulado, reforçado, formato bico de diamante, incluindo batentes, dobradiças, cadeados e borracha de vedação entre a base e a tampa</v>
      </c>
      <c r="C409" s="188">
        <f ca="1">ROUND(C410/$G$512,4)</f>
        <v>5.0000000000000001E-3</v>
      </c>
      <c r="D409" s="188"/>
      <c r="E409" s="188"/>
      <c r="F409" s="188">
        <v>1</v>
      </c>
      <c r="G409" s="188"/>
    </row>
    <row r="410" spans="1:7" ht="18.75" customHeight="1">
      <c r="A410" s="257"/>
      <c r="B410" s="259"/>
      <c r="C410" s="189">
        <f ca="1">VLOOKUP($A409,'Orçamento Sintético'!$A:$H,8,0)</f>
        <v>6810.93</v>
      </c>
      <c r="D410" s="189">
        <f>ROUND($C410*D409,2)</f>
        <v>0</v>
      </c>
      <c r="E410" s="189">
        <f>ROUND($C410*E409,2)</f>
        <v>0</v>
      </c>
      <c r="F410" s="189">
        <f>ROUND($C410*F409,2)</f>
        <v>6810.93</v>
      </c>
      <c r="G410" s="189">
        <f>ROUND($C410*G409,2)</f>
        <v>0</v>
      </c>
    </row>
    <row r="411" spans="1:7">
      <c r="A411" s="252" t="s">
        <v>875</v>
      </c>
      <c r="B411" s="252" t="str">
        <f ca="1">VLOOKUP($A411,'Orçamento Sintético'!$A:$H,4,0)</f>
        <v>Corrimãos</v>
      </c>
      <c r="C411" s="177">
        <f ca="1">ROUND(C412/$G$512,4)</f>
        <v>1.14E-2</v>
      </c>
      <c r="D411" s="177">
        <f>ROUND(D412/$C412,4)</f>
        <v>0</v>
      </c>
      <c r="E411" s="177">
        <f>ROUND(E412/$C412,4)</f>
        <v>1</v>
      </c>
      <c r="F411" s="177">
        <f>ROUND(F412/$C412,4)</f>
        <v>0</v>
      </c>
      <c r="G411" s="177">
        <f>ROUND(G412/$C412,4)</f>
        <v>0</v>
      </c>
    </row>
    <row r="412" spans="1:7">
      <c r="A412" s="253"/>
      <c r="B412" s="253"/>
      <c r="C412" s="179">
        <f ca="1">VLOOKUP($A411,'Orçamento Sintético'!$A:$H,8,0)</f>
        <v>15421.400000000001</v>
      </c>
      <c r="D412" s="179">
        <f>D414</f>
        <v>0</v>
      </c>
      <c r="E412" s="179">
        <f>E414</f>
        <v>15421.400000000001</v>
      </c>
      <c r="F412" s="179">
        <f>F414</f>
        <v>0</v>
      </c>
      <c r="G412" s="179">
        <f>G414</f>
        <v>0</v>
      </c>
    </row>
    <row r="413" spans="1:7">
      <c r="A413" s="252" t="s">
        <v>877</v>
      </c>
      <c r="B413" s="252" t="str">
        <f ca="1">VLOOKUP($A413,'Orçamento Sintético'!$A:$H,4,0)</f>
        <v>Tubo de aço industrial</v>
      </c>
      <c r="C413" s="177">
        <f ca="1">ROUND(C414/$G$512,4)</f>
        <v>1.14E-2</v>
      </c>
      <c r="D413" s="181">
        <f>ROUND(D414/$C414,4)</f>
        <v>0</v>
      </c>
      <c r="E413" s="181">
        <f>ROUND(E414/$C414,4)</f>
        <v>1</v>
      </c>
      <c r="F413" s="181">
        <f>ROUND(F414/$C414,4)</f>
        <v>0</v>
      </c>
      <c r="G413" s="181">
        <f>ROUND(G414/$C414,4)</f>
        <v>0</v>
      </c>
    </row>
    <row r="414" spans="1:7">
      <c r="A414" s="253"/>
      <c r="B414" s="253"/>
      <c r="C414" s="180">
        <f ca="1">VLOOKUP($A413,'Orçamento Sintético'!$A:$H,8,0)</f>
        <v>15421.400000000001</v>
      </c>
      <c r="D414" s="182">
        <f>D416+D418+D420+D422</f>
        <v>0</v>
      </c>
      <c r="E414" s="182">
        <f>E416+E418+E420+E422</f>
        <v>15421.400000000001</v>
      </c>
      <c r="F414" s="182">
        <f>F416+F418+F420+F422</f>
        <v>0</v>
      </c>
      <c r="G414" s="182">
        <f>G416+G418+G420+G422</f>
        <v>0</v>
      </c>
    </row>
    <row r="415" spans="1:7">
      <c r="A415" s="257" t="s">
        <v>879</v>
      </c>
      <c r="B415" s="258" t="str">
        <f ca="1">VLOOKUP($A415,'Orçamento Sintético'!$A:$H,4,0)</f>
        <v>Curva (prolongamento) para corrimão duplo de Ø 1.1/2" (38,1mm) em tubo de aço industrial, para pintura esmalte</v>
      </c>
      <c r="C415" s="188">
        <f ca="1">ROUND(C416/$G$512,4)</f>
        <v>2.0000000000000001E-4</v>
      </c>
      <c r="D415" s="188"/>
      <c r="E415" s="188">
        <v>1</v>
      </c>
      <c r="F415" s="188"/>
      <c r="G415" s="188"/>
    </row>
    <row r="416" spans="1:7">
      <c r="A416" s="257"/>
      <c r="B416" s="259"/>
      <c r="C416" s="189">
        <f ca="1">VLOOKUP($A415,'Orçamento Sintético'!$A:$H,8,0)</f>
        <v>248.73</v>
      </c>
      <c r="D416" s="189">
        <f>ROUND($C416*D415,2)</f>
        <v>0</v>
      </c>
      <c r="E416" s="189">
        <f>ROUND($C416*E415,2)</f>
        <v>248.73</v>
      </c>
      <c r="F416" s="189">
        <f>ROUND($C416*F415,2)</f>
        <v>0</v>
      </c>
      <c r="G416" s="189">
        <f>ROUND($C416*G415,2)</f>
        <v>0</v>
      </c>
    </row>
    <row r="417" spans="1:7">
      <c r="A417" s="257" t="s">
        <v>882</v>
      </c>
      <c r="B417" s="258" t="str">
        <f ca="1">VLOOKUP($A417,'Orçamento Sintético'!$A:$H,4,0)</f>
        <v xml:space="preserve"> Copia da SINAPI (99837) - Guarda-corpo em tubo de aço industrial redondo de Ø80mm e quadrado de 20x20mm e 30x30mm - altura de 1,10m com corrimão duplo</v>
      </c>
      <c r="C417" s="188">
        <f ca="1">ROUND(C418/$G$512,4)</f>
        <v>0.01</v>
      </c>
      <c r="D417" s="188"/>
      <c r="E417" s="188">
        <v>1</v>
      </c>
      <c r="F417" s="188"/>
      <c r="G417" s="188"/>
    </row>
    <row r="418" spans="1:7">
      <c r="A418" s="257"/>
      <c r="B418" s="259"/>
      <c r="C418" s="189">
        <f ca="1">VLOOKUP($A417,'Orçamento Sintético'!$A:$H,8,0)</f>
        <v>13571.85</v>
      </c>
      <c r="D418" s="189">
        <f>ROUND($C418*D417,2)</f>
        <v>0</v>
      </c>
      <c r="E418" s="189">
        <f>ROUND($C418*E417,2)</f>
        <v>13571.85</v>
      </c>
      <c r="F418" s="189">
        <f>ROUND($C418*F417,2)</f>
        <v>0</v>
      </c>
      <c r="G418" s="189">
        <f>ROUND($C418*G417,2)</f>
        <v>0</v>
      </c>
    </row>
    <row r="419" spans="1:7">
      <c r="A419" s="257" t="s">
        <v>883</v>
      </c>
      <c r="B419" s="258" t="str">
        <f ca="1">VLOOKUP($A419,'Orçamento Sintético'!$A:$H,4,0)</f>
        <v xml:space="preserve"> Copia da SINAPI (99837) - Guarda-corpo em tubo de aço industrial redondo de Ø80mm e quadrado de 20x20mm e 30x30mm - altura de 1,10m</v>
      </c>
      <c r="C419" s="188">
        <f ca="1">ROUND(C420/$G$512,4)</f>
        <v>1E-3</v>
      </c>
      <c r="D419" s="188"/>
      <c r="E419" s="188">
        <v>1</v>
      </c>
      <c r="F419" s="188"/>
      <c r="G419" s="188"/>
    </row>
    <row r="420" spans="1:7">
      <c r="A420" s="257"/>
      <c r="B420" s="259"/>
      <c r="C420" s="189">
        <f ca="1">VLOOKUP($A419,'Orçamento Sintético'!$A:$H,8,0)</f>
        <v>1366.2</v>
      </c>
      <c r="D420" s="189">
        <f>ROUND($C420*D419,2)</f>
        <v>0</v>
      </c>
      <c r="E420" s="189">
        <f>ROUND($C420*E419,2)</f>
        <v>1366.2</v>
      </c>
      <c r="F420" s="189">
        <f>ROUND($C420*F419,2)</f>
        <v>0</v>
      </c>
      <c r="G420" s="189">
        <f>ROUND($C420*G419,2)</f>
        <v>0</v>
      </c>
    </row>
    <row r="421" spans="1:7">
      <c r="A421" s="257" t="s">
        <v>884</v>
      </c>
      <c r="B421" s="258" t="str">
        <f ca="1">VLOOKUP($A421,'Orçamento Sintético'!$A:$H,4,0)</f>
        <v>Copia da SINAPI (99855) - Barra de apoio de Ø 1.1/2" (38,1mm) em tubo de aço industrial, para pintura esmalte, fixado em piso</v>
      </c>
      <c r="C421" s="188">
        <f ca="1">ROUND(C422/$G$512,4)</f>
        <v>2.0000000000000001E-4</v>
      </c>
      <c r="D421" s="188"/>
      <c r="E421" s="188">
        <v>1</v>
      </c>
      <c r="F421" s="188"/>
      <c r="G421" s="188"/>
    </row>
    <row r="422" spans="1:7">
      <c r="A422" s="257"/>
      <c r="B422" s="259"/>
      <c r="C422" s="189">
        <f ca="1">VLOOKUP($A421,'Orçamento Sintético'!$A:$H,8,0)</f>
        <v>234.62</v>
      </c>
      <c r="D422" s="189">
        <f>ROUND($C422*D421,2)</f>
        <v>0</v>
      </c>
      <c r="E422" s="189">
        <f>ROUND($C422*E421,2)</f>
        <v>234.62</v>
      </c>
      <c r="F422" s="189">
        <f>ROUND($C422*F421,2)</f>
        <v>0</v>
      </c>
      <c r="G422" s="189">
        <f>ROUND($C422*G421,2)</f>
        <v>0</v>
      </c>
    </row>
    <row r="423" spans="1:7">
      <c r="A423" s="252" t="s">
        <v>887</v>
      </c>
      <c r="B423" s="252" t="str">
        <f ca="1">VLOOKUP($A423,'Orçamento Sintético'!$A:$H,4,0)</f>
        <v>Barras de apoio</v>
      </c>
      <c r="C423" s="177">
        <f ca="1">ROUND(C424/$G$512,4)</f>
        <v>2.9999999999999997E-4</v>
      </c>
      <c r="D423" s="177">
        <f>ROUND(D424/$C424,4)</f>
        <v>0</v>
      </c>
      <c r="E423" s="177">
        <f>ROUND(E424/$C424,4)</f>
        <v>1</v>
      </c>
      <c r="F423" s="177">
        <f>ROUND(F424/$C424,4)</f>
        <v>0</v>
      </c>
      <c r="G423" s="177">
        <f>ROUND(G424/$C424,4)</f>
        <v>0</v>
      </c>
    </row>
    <row r="424" spans="1:7">
      <c r="A424" s="253"/>
      <c r="B424" s="253"/>
      <c r="C424" s="179">
        <f ca="1">VLOOKUP($A423,'Orçamento Sintético'!$A:$H,8,0)</f>
        <v>418.26</v>
      </c>
      <c r="D424" s="179">
        <f>D426</f>
        <v>0</v>
      </c>
      <c r="E424" s="179">
        <f>E426</f>
        <v>418.26</v>
      </c>
      <c r="F424" s="179">
        <f>F426</f>
        <v>0</v>
      </c>
      <c r="G424" s="179">
        <f>G426</f>
        <v>0</v>
      </c>
    </row>
    <row r="425" spans="1:7">
      <c r="A425" s="252" t="s">
        <v>889</v>
      </c>
      <c r="B425" s="252" t="str">
        <f ca="1">VLOOKUP($A425,'Orçamento Sintético'!$A:$H,4,0)</f>
        <v>Tubo de aço industrial</v>
      </c>
      <c r="C425" s="177">
        <f ca="1">ROUND(C426/$G$512,4)</f>
        <v>2.9999999999999997E-4</v>
      </c>
      <c r="D425" s="181">
        <f>ROUND(D426/$C426,4)</f>
        <v>0</v>
      </c>
      <c r="E425" s="181">
        <f>ROUND(E426/$C426,4)</f>
        <v>1</v>
      </c>
      <c r="F425" s="181">
        <f>ROUND(F426/$C426,4)</f>
        <v>0</v>
      </c>
      <c r="G425" s="181">
        <f>ROUND(G426/$C426,4)</f>
        <v>0</v>
      </c>
    </row>
    <row r="426" spans="1:7">
      <c r="A426" s="253"/>
      <c r="B426" s="253"/>
      <c r="C426" s="180">
        <f ca="1">VLOOKUP($A425,'Orçamento Sintético'!$A:$H,8,0)</f>
        <v>418.26</v>
      </c>
      <c r="D426" s="182">
        <f>D428</f>
        <v>0</v>
      </c>
      <c r="E426" s="182">
        <f>E428</f>
        <v>418.26</v>
      </c>
      <c r="F426" s="182">
        <f>F428</f>
        <v>0</v>
      </c>
      <c r="G426" s="182">
        <f>G428</f>
        <v>0</v>
      </c>
    </row>
    <row r="427" spans="1:7">
      <c r="A427" s="257" t="s">
        <v>890</v>
      </c>
      <c r="B427" s="258" t="str">
        <f ca="1">VLOOKUP($A427,'Orçamento Sintético'!$A:$H,4,0)</f>
        <v>Barra de apoio para o alçapão em tubo de aço de 1 1/2" chumbado na laje, 80 cm de altura e largura de 24 cm de largura</v>
      </c>
      <c r="C427" s="188">
        <f ca="1">ROUND(C428/$G$512,4)</f>
        <v>2.9999999999999997E-4</v>
      </c>
      <c r="D427" s="188"/>
      <c r="E427" s="188">
        <v>1</v>
      </c>
      <c r="F427" s="188"/>
      <c r="G427" s="188"/>
    </row>
    <row r="428" spans="1:7">
      <c r="A428" s="257"/>
      <c r="B428" s="259"/>
      <c r="C428" s="189">
        <f ca="1">VLOOKUP($A427,'Orçamento Sintético'!$A:$H,8,0)</f>
        <v>418.26</v>
      </c>
      <c r="D428" s="189">
        <f>ROUND($C428*D427,2)</f>
        <v>0</v>
      </c>
      <c r="E428" s="189">
        <f>ROUND($C428*E427,2)</f>
        <v>418.26</v>
      </c>
      <c r="F428" s="189">
        <f>ROUND($C428*F427,2)</f>
        <v>0</v>
      </c>
      <c r="G428" s="189">
        <f>ROUND($C428*G427,2)</f>
        <v>0</v>
      </c>
    </row>
    <row r="429" spans="1:7">
      <c r="A429" s="255" t="s">
        <v>390</v>
      </c>
      <c r="B429" s="256" t="str">
        <f ca="1">VLOOKUP($A429,'Orçamento Sintético'!$A:$H,4,0)</f>
        <v>SERVIÇOS COMPLEMENTARES</v>
      </c>
      <c r="C429" s="42">
        <f ca="1">ROUND(C430/$G$512,4)</f>
        <v>5.9999999999999995E-4</v>
      </c>
      <c r="D429" s="43">
        <f>ROUND(D430/$C430,4)</f>
        <v>0</v>
      </c>
      <c r="E429" s="43">
        <f>ROUND(E430/$C430,4)</f>
        <v>0</v>
      </c>
      <c r="F429" s="43">
        <f>ROUND(F430/$C430,4)</f>
        <v>0.48049999999999998</v>
      </c>
      <c r="G429" s="43">
        <f>ROUND(G430/$C430,4)</f>
        <v>0.51949999999999996</v>
      </c>
    </row>
    <row r="430" spans="1:7">
      <c r="A430" s="255"/>
      <c r="B430" s="256"/>
      <c r="C430" s="44">
        <f ca="1">VLOOKUP($A429,'Orçamento Sintético'!$A:$H,8,0)</f>
        <v>873.18000000000006</v>
      </c>
      <c r="D430" s="45">
        <f>D432</f>
        <v>0</v>
      </c>
      <c r="E430" s="45">
        <f>E432</f>
        <v>0</v>
      </c>
      <c r="F430" s="45">
        <f>F432</f>
        <v>419.58</v>
      </c>
      <c r="G430" s="45">
        <f>G432</f>
        <v>453.6</v>
      </c>
    </row>
    <row r="431" spans="1:7">
      <c r="A431" s="252" t="s">
        <v>893</v>
      </c>
      <c r="B431" s="252" t="str">
        <f ca="1">VLOOKUP($A431,'Orçamento Sintético'!$A:$H,4,0)</f>
        <v>LIMPEZA DA OBRA</v>
      </c>
      <c r="C431" s="178">
        <f ca="1">ROUND(C432/$G$512,4)</f>
        <v>5.9999999999999995E-4</v>
      </c>
      <c r="D431" s="178">
        <f>ROUND(D432/$C432,4)</f>
        <v>0</v>
      </c>
      <c r="E431" s="178">
        <f>ROUND(E432/$C432,4)</f>
        <v>0</v>
      </c>
      <c r="F431" s="178">
        <f>ROUND(F432/$C432,4)</f>
        <v>0.48049999999999998</v>
      </c>
      <c r="G431" s="178">
        <f>ROUND(G432/$C432,4)</f>
        <v>0.51949999999999996</v>
      </c>
    </row>
    <row r="432" spans="1:7">
      <c r="A432" s="253"/>
      <c r="B432" s="253"/>
      <c r="C432" s="179">
        <f ca="1">VLOOKUP($A431,'Orçamento Sintético'!$A:$H,8,0)</f>
        <v>873.18000000000006</v>
      </c>
      <c r="D432" s="179">
        <f>D434+D436</f>
        <v>0</v>
      </c>
      <c r="E432" s="179">
        <f>E434+E436</f>
        <v>0</v>
      </c>
      <c r="F432" s="179">
        <f>F434+F436</f>
        <v>419.58</v>
      </c>
      <c r="G432" s="179">
        <f>G434+G436</f>
        <v>453.6</v>
      </c>
    </row>
    <row r="433" spans="1:7">
      <c r="A433" s="257" t="s">
        <v>895</v>
      </c>
      <c r="B433" s="258" t="str">
        <f ca="1">VLOOKUP($A433,'Orçamento Sintético'!$A:$H,4,0)</f>
        <v>Copia da SINAPI (99806) - LIMPEZA DE BRISE METÁLICO COM PANO ÚMIDO</v>
      </c>
      <c r="C433" s="188">
        <f ca="1">ROUND(C434/$G$512,4)</f>
        <v>2.9999999999999997E-4</v>
      </c>
      <c r="D433" s="188"/>
      <c r="E433" s="188"/>
      <c r="F433" s="188">
        <v>1</v>
      </c>
      <c r="G433" s="188"/>
    </row>
    <row r="434" spans="1:7">
      <c r="A434" s="257"/>
      <c r="B434" s="259"/>
      <c r="C434" s="189">
        <f ca="1">VLOOKUP($A433,'Orçamento Sintético'!$A:$H,8,0)</f>
        <v>419.58</v>
      </c>
      <c r="D434" s="189">
        <f>ROUND($C434*D433,2)</f>
        <v>0</v>
      </c>
      <c r="E434" s="189">
        <f>ROUND($C434*E433,2)</f>
        <v>0</v>
      </c>
      <c r="F434" s="189">
        <f>ROUND($C434*F433,2)</f>
        <v>419.58</v>
      </c>
      <c r="G434" s="189">
        <f>ROUND($C434*G433,2)</f>
        <v>0</v>
      </c>
    </row>
    <row r="435" spans="1:7">
      <c r="A435" s="257" t="s">
        <v>898</v>
      </c>
      <c r="B435" s="258" t="str">
        <f ca="1">VLOOKUP($A435,'Orçamento Sintético'!$A:$H,4,0)</f>
        <v>LIMPEZA DE PISO CERÂMICO OU PORCELANATO COM PANO ÚMIDO. AF_04/2019</v>
      </c>
      <c r="C435" s="188">
        <f ca="1">ROUND(C436/$G$512,4)</f>
        <v>2.9999999999999997E-4</v>
      </c>
      <c r="D435" s="188"/>
      <c r="E435" s="188"/>
      <c r="F435" s="188"/>
      <c r="G435" s="188">
        <v>1</v>
      </c>
    </row>
    <row r="436" spans="1:7">
      <c r="A436" s="257"/>
      <c r="B436" s="259"/>
      <c r="C436" s="189">
        <f ca="1">VLOOKUP($A435,'Orçamento Sintético'!$A:$H,8,0)</f>
        <v>453.6</v>
      </c>
      <c r="D436" s="189">
        <f>ROUND($C436*D435,2)</f>
        <v>0</v>
      </c>
      <c r="E436" s="189">
        <f>ROUND($C436*E435,2)</f>
        <v>0</v>
      </c>
      <c r="F436" s="189">
        <f>ROUND($C436*F435,2)</f>
        <v>0</v>
      </c>
      <c r="G436" s="189">
        <f>ROUND($C436*G435,2)</f>
        <v>453.6</v>
      </c>
    </row>
    <row r="437" spans="1:7">
      <c r="A437" s="255" t="s">
        <v>392</v>
      </c>
      <c r="B437" s="256" t="str">
        <f ca="1">VLOOKUP($A437,'Orçamento Sintético'!$A:$H,4,0)</f>
        <v>COMUNICAÇÃO VISUAL</v>
      </c>
      <c r="C437" s="42">
        <f ca="1">ROUND(C438/$G$512,4)</f>
        <v>5.0000000000000001E-4</v>
      </c>
      <c r="D437" s="43">
        <f>ROUND(D438/$C438,4)</f>
        <v>0</v>
      </c>
      <c r="E437" s="43">
        <f>ROUND(E438/$C438,4)</f>
        <v>0</v>
      </c>
      <c r="F437" s="43">
        <f>ROUND(F438/$C438,4)</f>
        <v>0</v>
      </c>
      <c r="G437" s="43">
        <f>ROUND(G438/$C438,4)</f>
        <v>1</v>
      </c>
    </row>
    <row r="438" spans="1:7">
      <c r="A438" s="255"/>
      <c r="B438" s="256"/>
      <c r="C438" s="44">
        <f ca="1">VLOOKUP($A437,'Orçamento Sintético'!$A:$H,8,0)</f>
        <v>629.08000000000004</v>
      </c>
      <c r="D438" s="45">
        <f>D440</f>
        <v>0</v>
      </c>
      <c r="E438" s="45">
        <f>E440</f>
        <v>0</v>
      </c>
      <c r="F438" s="45">
        <f>F440</f>
        <v>0</v>
      </c>
      <c r="G438" s="45">
        <f>G440</f>
        <v>629.08000000000004</v>
      </c>
    </row>
    <row r="439" spans="1:7">
      <c r="A439" s="252" t="s">
        <v>900</v>
      </c>
      <c r="B439" s="252" t="str">
        <f ca="1">VLOOKUP($A439,'Orçamento Sintético'!$A:$H,4,0)</f>
        <v>PLACAS</v>
      </c>
      <c r="C439" s="178">
        <f ca="1">ROUND(C440/$G$512,4)</f>
        <v>5.0000000000000001E-4</v>
      </c>
      <c r="D439" s="178">
        <f>ROUND(D440/$C440,4)</f>
        <v>0</v>
      </c>
      <c r="E439" s="178">
        <f>ROUND(E440/$C440,4)</f>
        <v>0</v>
      </c>
      <c r="F439" s="178">
        <f>ROUND(F440/$C440,4)</f>
        <v>0</v>
      </c>
      <c r="G439" s="178">
        <f>ROUND(G440/$C440,4)</f>
        <v>1</v>
      </c>
    </row>
    <row r="440" spans="1:7">
      <c r="A440" s="253"/>
      <c r="B440" s="253"/>
      <c r="C440" s="179">
        <f ca="1">VLOOKUP($A439,'Orçamento Sintético'!$A:$H,8,0)</f>
        <v>629.08000000000004</v>
      </c>
      <c r="D440" s="179">
        <f>D442</f>
        <v>0</v>
      </c>
      <c r="E440" s="179">
        <f>E442</f>
        <v>0</v>
      </c>
      <c r="F440" s="179">
        <f>F442</f>
        <v>0</v>
      </c>
      <c r="G440" s="179">
        <f>G442</f>
        <v>629.08000000000004</v>
      </c>
    </row>
    <row r="441" spans="1:7">
      <c r="A441" s="252" t="s">
        <v>902</v>
      </c>
      <c r="B441" s="252" t="str">
        <f ca="1">VLOOKUP($A441,'Orçamento Sintético'!$A:$H,4,0)</f>
        <v>Letreiro</v>
      </c>
      <c r="C441" s="177">
        <f ca="1">ROUND(C442/$G$512,4)</f>
        <v>5.0000000000000001E-4</v>
      </c>
      <c r="D441" s="177">
        <f>ROUND(D442/$C442,4)</f>
        <v>0</v>
      </c>
      <c r="E441" s="177">
        <f>ROUND(E442/$C442,4)</f>
        <v>0</v>
      </c>
      <c r="F441" s="177">
        <f>ROUND(F442/$C442,4)</f>
        <v>0</v>
      </c>
      <c r="G441" s="177">
        <f>ROUND(G442/$C442,4)</f>
        <v>1</v>
      </c>
    </row>
    <row r="442" spans="1:7">
      <c r="A442" s="253"/>
      <c r="B442" s="253"/>
      <c r="C442" s="179">
        <f ca="1">VLOOKUP($A441,'Orçamento Sintético'!$A:$H,8,0)</f>
        <v>629.08000000000004</v>
      </c>
      <c r="D442" s="179">
        <f>D444</f>
        <v>0</v>
      </c>
      <c r="E442" s="179">
        <f>E444</f>
        <v>0</v>
      </c>
      <c r="F442" s="179">
        <f>F444</f>
        <v>0</v>
      </c>
      <c r="G442" s="179">
        <f>G444</f>
        <v>629.08000000000004</v>
      </c>
    </row>
    <row r="443" spans="1:7">
      <c r="A443" s="257" t="s">
        <v>904</v>
      </c>
      <c r="B443" s="258" t="str">
        <f ca="1">VLOOKUP($A443,'Orçamento Sintético'!$A:$H,4,0)</f>
        <v>Revitalização e reinstalação do letreiro de fachada</v>
      </c>
      <c r="C443" s="188">
        <f ca="1">ROUND(C444/$G$512,4)</f>
        <v>5.0000000000000001E-4</v>
      </c>
      <c r="D443" s="188"/>
      <c r="E443" s="188"/>
      <c r="F443" s="188"/>
      <c r="G443" s="188">
        <v>1</v>
      </c>
    </row>
    <row r="444" spans="1:7">
      <c r="A444" s="257"/>
      <c r="B444" s="259"/>
      <c r="C444" s="189">
        <f ca="1">VLOOKUP($A443,'Orçamento Sintético'!$A:$H,8,0)</f>
        <v>629.08000000000004</v>
      </c>
      <c r="D444" s="189">
        <f>ROUND($C444*D443,2)</f>
        <v>0</v>
      </c>
      <c r="E444" s="189">
        <f>ROUND($C444*E443,2)</f>
        <v>0</v>
      </c>
      <c r="F444" s="189">
        <f>ROUND($C444*F443,2)</f>
        <v>0</v>
      </c>
      <c r="G444" s="189">
        <f>ROUND($C444*G443,2)</f>
        <v>629.08000000000004</v>
      </c>
    </row>
    <row r="445" spans="1:7">
      <c r="A445" s="255" t="s">
        <v>394</v>
      </c>
      <c r="B445" s="256" t="str">
        <f ca="1">VLOOKUP($A445,'Orçamento Sintético'!$A:$H,4,0)</f>
        <v>INSTALAÇÕES HIDRÁULICAS E SANITÁRIAS</v>
      </c>
      <c r="C445" s="42">
        <f ca="1">ROUND(C446/$G$512,4)</f>
        <v>6.3E-3</v>
      </c>
      <c r="D445" s="43">
        <f>ROUND(D446/$C446,4)</f>
        <v>0</v>
      </c>
      <c r="E445" s="43">
        <f>ROUND(E446/$C446,4)</f>
        <v>0.37230000000000002</v>
      </c>
      <c r="F445" s="43">
        <f>ROUND(F446/$C446,4)</f>
        <v>0.62770000000000004</v>
      </c>
      <c r="G445" s="43">
        <f>ROUND(G446/$C446,4)</f>
        <v>0</v>
      </c>
    </row>
    <row r="446" spans="1:7">
      <c r="A446" s="255"/>
      <c r="B446" s="256"/>
      <c r="C446" s="44">
        <f ca="1">VLOOKUP($A445,'Orçamento Sintético'!$A:$H,8,0)</f>
        <v>8486.48</v>
      </c>
      <c r="D446" s="45">
        <f>D448</f>
        <v>0</v>
      </c>
      <c r="E446" s="45">
        <f>E448</f>
        <v>3159.24</v>
      </c>
      <c r="F446" s="45">
        <f>F448</f>
        <v>5327.24</v>
      </c>
      <c r="G446" s="45">
        <f>G448</f>
        <v>0</v>
      </c>
    </row>
    <row r="447" spans="1:7">
      <c r="A447" s="252" t="s">
        <v>907</v>
      </c>
      <c r="B447" s="252" t="str">
        <f ca="1">VLOOKUP($A447,'Orçamento Sintético'!$A:$H,4,0)</f>
        <v>DRENAGEM E ÁGUA PLUVIAL</v>
      </c>
      <c r="C447" s="178">
        <f ca="1">ROUND(C448/$G$512,4)</f>
        <v>6.3E-3</v>
      </c>
      <c r="D447" s="178">
        <f>ROUND(D448/$C448,4)</f>
        <v>0</v>
      </c>
      <c r="E447" s="178">
        <f>ROUND(E448/$C448,4)</f>
        <v>0.37230000000000002</v>
      </c>
      <c r="F447" s="178">
        <f>ROUND(F448/$C448,4)</f>
        <v>0.62770000000000004</v>
      </c>
      <c r="G447" s="178">
        <f>ROUND(G448/$C448,4)</f>
        <v>0</v>
      </c>
    </row>
    <row r="448" spans="1:7">
      <c r="A448" s="253"/>
      <c r="B448" s="253"/>
      <c r="C448" s="179">
        <f ca="1">VLOOKUP($A447,'Orçamento Sintético'!$A:$H,8,0)</f>
        <v>8486.48</v>
      </c>
      <c r="D448" s="179">
        <f>D450+D460</f>
        <v>0</v>
      </c>
      <c r="E448" s="179">
        <f>E450+E460</f>
        <v>3159.24</v>
      </c>
      <c r="F448" s="179">
        <f>F450+F460</f>
        <v>5327.24</v>
      </c>
      <c r="G448" s="179">
        <f>G450+G460</f>
        <v>0</v>
      </c>
    </row>
    <row r="449" spans="1:7">
      <c r="A449" s="252" t="s">
        <v>909</v>
      </c>
      <c r="B449" s="252" t="str">
        <f ca="1">VLOOKUP($A449,'Orçamento Sintético'!$A:$H,4,0)</f>
        <v>Tubos e Conexões em PVC Rígido</v>
      </c>
      <c r="C449" s="177">
        <f ca="1">ROUND(C450/$G$512,4)</f>
        <v>4.7000000000000002E-3</v>
      </c>
      <c r="D449" s="177">
        <f>ROUND(D450/$C450,4)</f>
        <v>0</v>
      </c>
      <c r="E449" s="177">
        <f>ROUND(E450/$C450,4)</f>
        <v>0.5</v>
      </c>
      <c r="F449" s="177">
        <f>ROUND(F450/$C450,4)</f>
        <v>0.5</v>
      </c>
      <c r="G449" s="177">
        <f>ROUND(G450/$C450,4)</f>
        <v>0</v>
      </c>
    </row>
    <row r="450" spans="1:7">
      <c r="A450" s="253"/>
      <c r="B450" s="253"/>
      <c r="C450" s="179">
        <f ca="1">VLOOKUP($A449,'Orçamento Sintético'!$A:$H,8,0)</f>
        <v>6318.48</v>
      </c>
      <c r="D450" s="179">
        <f>D452+D454+D456+D458</f>
        <v>0</v>
      </c>
      <c r="E450" s="179">
        <f>E452+E454+E456+E458</f>
        <v>3159.24</v>
      </c>
      <c r="F450" s="179">
        <f>F452+F454+F456+F458</f>
        <v>3159.24</v>
      </c>
      <c r="G450" s="179">
        <f>G452+G454+G456+G458</f>
        <v>0</v>
      </c>
    </row>
    <row r="451" spans="1:7">
      <c r="A451" s="257" t="s">
        <v>911</v>
      </c>
      <c r="B451" s="258" t="str">
        <f ca="1">VLOOKUP($A451,'Orçamento Sintético'!$A:$H,4,0)</f>
        <v>Ventilação do caixão perdido com tubos de PVC e tela anti-inseto</v>
      </c>
      <c r="C451" s="188">
        <f ca="1">ROUND(C452/$G$512,4)</f>
        <v>5.9999999999999995E-4</v>
      </c>
      <c r="D451" s="188"/>
      <c r="E451" s="188">
        <v>0.5</v>
      </c>
      <c r="F451" s="188">
        <v>0.5</v>
      </c>
      <c r="G451" s="188"/>
    </row>
    <row r="452" spans="1:7">
      <c r="A452" s="257"/>
      <c r="B452" s="259"/>
      <c r="C452" s="189">
        <f ca="1">VLOOKUP($A451,'Orçamento Sintético'!$A:$H,8,0)</f>
        <v>848.88</v>
      </c>
      <c r="D452" s="189">
        <f>ROUND($C452*D451,2)</f>
        <v>0</v>
      </c>
      <c r="E452" s="189">
        <f>ROUND($C452*E451,2)</f>
        <v>424.44</v>
      </c>
      <c r="F452" s="189">
        <f>ROUND($C452*F451,2)</f>
        <v>424.44</v>
      </c>
      <c r="G452" s="189">
        <f>ROUND($C452*G451,2)</f>
        <v>0</v>
      </c>
    </row>
    <row r="453" spans="1:7">
      <c r="A453" s="257" t="s">
        <v>914</v>
      </c>
      <c r="B453" s="258" t="str">
        <f ca="1">VLOOKUP($A453,'Orçamento Sintético'!$A:$H,4,0)</f>
        <v>Copia da SINAPI (89673) - REDUÇÃO EXCÊNTRICA, PVC, ÁGUA PLUVIAL, DN 100 X 75 MM, JUNTA ELÁSTICA, FORNECIDO E INSTALAÇÃO</v>
      </c>
      <c r="C453" s="188">
        <f ca="1">ROUND(C454/$G$512,4)</f>
        <v>1.1000000000000001E-3</v>
      </c>
      <c r="D453" s="188"/>
      <c r="E453" s="188">
        <v>0.5</v>
      </c>
      <c r="F453" s="188">
        <v>0.5</v>
      </c>
      <c r="G453" s="188"/>
    </row>
    <row r="454" spans="1:7">
      <c r="A454" s="257"/>
      <c r="B454" s="259"/>
      <c r="C454" s="189">
        <f ca="1">VLOOKUP($A453,'Orçamento Sintético'!$A:$H,8,0)</f>
        <v>1456</v>
      </c>
      <c r="D454" s="189">
        <f>ROUND($C454*D453,2)</f>
        <v>0</v>
      </c>
      <c r="E454" s="189">
        <f>ROUND($C454*E453,2)</f>
        <v>728</v>
      </c>
      <c r="F454" s="189">
        <f>ROUND($C454*F453,2)</f>
        <v>728</v>
      </c>
      <c r="G454" s="189">
        <f>ROUND($C454*G453,2)</f>
        <v>0</v>
      </c>
    </row>
    <row r="455" spans="1:7" ht="18.75" customHeight="1">
      <c r="A455" s="257" t="s">
        <v>917</v>
      </c>
      <c r="B455" s="258" t="str">
        <f ca="1">VLOOKUP($A455,'Orçamento Sintético'!$A:$H,4,0)</f>
        <v>CURVA CURTA 90 GRAUS, PVC, SERIE NORMAL, ESGOTO PREDIAL, DN 75 MM, JUNTA ELÁSTICA, FORNECIDO E INSTALADO EM PRUMADA DE ESGOTO SANITÁRIO OU VENTILAÇÃO. AF_12/2014</v>
      </c>
      <c r="C455" s="188">
        <f ca="1">ROUND(C456/$G$512,4)</f>
        <v>1.8E-3</v>
      </c>
      <c r="D455" s="188"/>
      <c r="E455" s="188">
        <v>0.5</v>
      </c>
      <c r="F455" s="188">
        <v>0.5</v>
      </c>
      <c r="G455" s="188"/>
    </row>
    <row r="456" spans="1:7" ht="18.75" customHeight="1">
      <c r="A456" s="257"/>
      <c r="B456" s="259"/>
      <c r="C456" s="189">
        <f ca="1">VLOOKUP($A455,'Orçamento Sintético'!$A:$H,8,0)</f>
        <v>2412</v>
      </c>
      <c r="D456" s="189">
        <f>ROUND($C456*D455,2)</f>
        <v>0</v>
      </c>
      <c r="E456" s="189">
        <f>ROUND($C456*E455,2)</f>
        <v>1206</v>
      </c>
      <c r="F456" s="189">
        <f>ROUND($C456*F455,2)</f>
        <v>1206</v>
      </c>
      <c r="G456" s="189">
        <f>ROUND($C456*G455,2)</f>
        <v>0</v>
      </c>
    </row>
    <row r="457" spans="1:7" ht="18.75" customHeight="1">
      <c r="A457" s="257" t="s">
        <v>919</v>
      </c>
      <c r="B457" s="258" t="str">
        <f ca="1">VLOOKUP($A457,'Orçamento Sintético'!$A:$H,4,0)</f>
        <v>LUVA SIMPLES, PVC, SERIE R, ÁGUA PLUVIAL, DN 75 MM, JUNTA ELÁSTICA, FORNECIDO E INSTALADO EM CONDUTORES VERTICAIS DE ÁGUAS PLUVIAIS. AF_12/2014</v>
      </c>
      <c r="C457" s="188">
        <f ca="1">ROUND(C458/$G$512,4)</f>
        <v>1.1999999999999999E-3</v>
      </c>
      <c r="D457" s="188"/>
      <c r="E457" s="188">
        <v>0.5</v>
      </c>
      <c r="F457" s="188">
        <v>0.5</v>
      </c>
      <c r="G457" s="188"/>
    </row>
    <row r="458" spans="1:7" ht="18.75" customHeight="1">
      <c r="A458" s="257"/>
      <c r="B458" s="259"/>
      <c r="C458" s="189">
        <f ca="1">VLOOKUP($A457,'Orçamento Sintético'!$A:$H,8,0)</f>
        <v>1601.6</v>
      </c>
      <c r="D458" s="189">
        <f>ROUND($C458*D457,2)</f>
        <v>0</v>
      </c>
      <c r="E458" s="189">
        <f>ROUND($C458*E457,2)</f>
        <v>800.8</v>
      </c>
      <c r="F458" s="189">
        <f>ROUND($C458*F457,2)</f>
        <v>800.8</v>
      </c>
      <c r="G458" s="189">
        <f>ROUND($C458*G457,2)</f>
        <v>0</v>
      </c>
    </row>
    <row r="459" spans="1:7">
      <c r="A459" s="252" t="s">
        <v>921</v>
      </c>
      <c r="B459" s="252" t="str">
        <f ca="1">VLOOKUP($A459,'Orçamento Sintético'!$A:$H,4,0)</f>
        <v>Caixas e Ralos</v>
      </c>
      <c r="C459" s="177">
        <f ca="1">ROUND(C460/$G$512,4)</f>
        <v>1.6000000000000001E-3</v>
      </c>
      <c r="D459" s="177">
        <f>ROUND(D460/$C460,4)</f>
        <v>0</v>
      </c>
      <c r="E459" s="177">
        <f>ROUND(E460/$C460,4)</f>
        <v>0</v>
      </c>
      <c r="F459" s="177">
        <f>ROUND(F460/$C460,4)</f>
        <v>1</v>
      </c>
      <c r="G459" s="177">
        <f>ROUND(G460/$C460,4)</f>
        <v>0</v>
      </c>
    </row>
    <row r="460" spans="1:7">
      <c r="A460" s="253"/>
      <c r="B460" s="253"/>
      <c r="C460" s="179">
        <f ca="1">VLOOKUP($A459,'Orçamento Sintético'!$A:$H,8,0)</f>
        <v>2168</v>
      </c>
      <c r="D460" s="179">
        <f>D462</f>
        <v>0</v>
      </c>
      <c r="E460" s="179">
        <f>E462</f>
        <v>0</v>
      </c>
      <c r="F460" s="179">
        <f>F462</f>
        <v>2168</v>
      </c>
      <c r="G460" s="179">
        <f>G462</f>
        <v>0</v>
      </c>
    </row>
    <row r="461" spans="1:7">
      <c r="A461" s="252" t="s">
        <v>923</v>
      </c>
      <c r="B461" s="252" t="str">
        <f ca="1">VLOOKUP($A461,'Orçamento Sintético'!$A:$H,4,0)</f>
        <v>Ralos</v>
      </c>
      <c r="C461" s="177">
        <f ca="1">ROUND(C462/$G$512,4)</f>
        <v>1.6000000000000001E-3</v>
      </c>
      <c r="D461" s="181">
        <f>ROUND(D462/$C462,4)</f>
        <v>0</v>
      </c>
      <c r="E461" s="181">
        <f>ROUND(E462/$C462,4)</f>
        <v>0</v>
      </c>
      <c r="F461" s="181">
        <f>ROUND(F462/$C462,4)</f>
        <v>1</v>
      </c>
      <c r="G461" s="181">
        <f>ROUND(G462/$C462,4)</f>
        <v>0</v>
      </c>
    </row>
    <row r="462" spans="1:7">
      <c r="A462" s="253"/>
      <c r="B462" s="253"/>
      <c r="C462" s="180">
        <f ca="1">VLOOKUP($A461,'Orçamento Sintético'!$A:$H,8,0)</f>
        <v>2168</v>
      </c>
      <c r="D462" s="182">
        <f>D464</f>
        <v>0</v>
      </c>
      <c r="E462" s="182">
        <f>E464</f>
        <v>0</v>
      </c>
      <c r="F462" s="182">
        <f>F464</f>
        <v>2168</v>
      </c>
      <c r="G462" s="182">
        <f>G464</f>
        <v>0</v>
      </c>
    </row>
    <row r="463" spans="1:7">
      <c r="A463" s="252" t="s">
        <v>925</v>
      </c>
      <c r="B463" s="252" t="str">
        <f ca="1">VLOOKUP($A463,'Orçamento Sintético'!$A:$H,4,0)</f>
        <v>Ralo Hemisférico</v>
      </c>
      <c r="C463" s="183">
        <f ca="1">ROUND(C464/$G$512,4)</f>
        <v>1.6000000000000001E-3</v>
      </c>
      <c r="D463" s="184">
        <f>ROUND(D464/$C464,4)</f>
        <v>0</v>
      </c>
      <c r="E463" s="184">
        <f>ROUND(E464/$C464,4)</f>
        <v>0</v>
      </c>
      <c r="F463" s="184">
        <f>ROUND(F464/$C464,4)</f>
        <v>1</v>
      </c>
      <c r="G463" s="184">
        <f>ROUND(G464/$C464,4)</f>
        <v>0</v>
      </c>
    </row>
    <row r="464" spans="1:7">
      <c r="A464" s="253"/>
      <c r="B464" s="253"/>
      <c r="C464" s="185">
        <f ca="1">VLOOKUP($A463,'Orçamento Sintético'!$A:$H,8,0)</f>
        <v>2168</v>
      </c>
      <c r="D464" s="186">
        <f>D466</f>
        <v>0</v>
      </c>
      <c r="E464" s="186">
        <f>E466</f>
        <v>0</v>
      </c>
      <c r="F464" s="186">
        <f>F466</f>
        <v>2168</v>
      </c>
      <c r="G464" s="186">
        <f>G466</f>
        <v>0</v>
      </c>
    </row>
    <row r="465" spans="1:7">
      <c r="A465" s="257" t="s">
        <v>927</v>
      </c>
      <c r="B465" s="258" t="str">
        <f ca="1">VLOOKUP($A465,'Orçamento Sintético'!$A:$H,4,0)</f>
        <v>Ralo FoFo semiesférico, 100mm, para calhas e lajes</v>
      </c>
      <c r="C465" s="188">
        <f ca="1">ROUND(C466/$G$512,4)</f>
        <v>1.6000000000000001E-3</v>
      </c>
      <c r="D465" s="188"/>
      <c r="E465" s="188"/>
      <c r="F465" s="188">
        <v>1</v>
      </c>
      <c r="G465" s="188"/>
    </row>
    <row r="466" spans="1:7">
      <c r="A466" s="257"/>
      <c r="B466" s="259"/>
      <c r="C466" s="189">
        <f ca="1">VLOOKUP($A465,'Orçamento Sintético'!$A:$H,8,0)</f>
        <v>2168</v>
      </c>
      <c r="D466" s="189">
        <f>ROUND($C466*D465,2)</f>
        <v>0</v>
      </c>
      <c r="E466" s="189">
        <f>ROUND($C466*E465,2)</f>
        <v>0</v>
      </c>
      <c r="F466" s="189">
        <f>ROUND($C466*F465,2)</f>
        <v>2168</v>
      </c>
      <c r="G466" s="189">
        <f>ROUND($C466*G465,2)</f>
        <v>0</v>
      </c>
    </row>
    <row r="467" spans="1:7">
      <c r="A467" s="255" t="s">
        <v>396</v>
      </c>
      <c r="B467" s="256" t="str">
        <f ca="1">VLOOKUP($A467,'Orçamento Sintético'!$A:$H,4,0)</f>
        <v>INSTALAÇÕES ELÉTRICAS E ELETRÔNICAS</v>
      </c>
      <c r="C467" s="42">
        <f ca="1">ROUND(C468/$G$512,4)</f>
        <v>2.8999999999999998E-3</v>
      </c>
      <c r="D467" s="43">
        <f>ROUND(D468/$C468,4)</f>
        <v>0</v>
      </c>
      <c r="E467" s="43">
        <f>ROUND(E468/$C468,4)</f>
        <v>0.1875</v>
      </c>
      <c r="F467" s="43">
        <f>ROUND(F468/$C468,4)</f>
        <v>0.38519999999999999</v>
      </c>
      <c r="G467" s="43">
        <f>ROUND(G468/$C468,4)</f>
        <v>0.42730000000000001</v>
      </c>
    </row>
    <row r="468" spans="1:7">
      <c r="A468" s="255"/>
      <c r="B468" s="256"/>
      <c r="C468" s="44">
        <f ca="1">VLOOKUP($A467,'Orçamento Sintético'!$A:$H,8,0)</f>
        <v>3893.41</v>
      </c>
      <c r="D468" s="45">
        <f>D470+D486+D490+D502</f>
        <v>0</v>
      </c>
      <c r="E468" s="45">
        <f>E470+E486+E490+E502</f>
        <v>730.18000000000006</v>
      </c>
      <c r="F468" s="45">
        <f>F470+F486+F490+F502</f>
        <v>1499.59</v>
      </c>
      <c r="G468" s="45">
        <f>G470+G486+G490+G502</f>
        <v>1663.6399999999999</v>
      </c>
    </row>
    <row r="469" spans="1:7">
      <c r="A469" s="252" t="s">
        <v>930</v>
      </c>
      <c r="B469" s="252" t="str">
        <f ca="1">VLOOKUP($A469,'Orçamento Sintético'!$A:$H,4,0)</f>
        <v>INSTALAÇÕES ELÉTRICAS</v>
      </c>
      <c r="C469" s="178">
        <f ca="1">ROUND(C470/$G$512,4)</f>
        <v>5.9999999999999995E-4</v>
      </c>
      <c r="D469" s="178">
        <f>ROUND(D470/$C470,4)</f>
        <v>0</v>
      </c>
      <c r="E469" s="178">
        <f>ROUND(E470/$C470,4)</f>
        <v>0</v>
      </c>
      <c r="F469" s="178">
        <f>ROUND(F470/$C470,4)</f>
        <v>0.3992</v>
      </c>
      <c r="G469" s="178">
        <f>ROUND(G470/$C470,4)</f>
        <v>0.6008</v>
      </c>
    </row>
    <row r="470" spans="1:7">
      <c r="A470" s="253"/>
      <c r="B470" s="253"/>
      <c r="C470" s="179">
        <f ca="1">VLOOKUP($A469,'Orçamento Sintético'!$A:$H,8,0)</f>
        <v>813.51</v>
      </c>
      <c r="D470" s="179">
        <f>D472+D478</f>
        <v>0</v>
      </c>
      <c r="E470" s="179">
        <f>E472+E478</f>
        <v>0</v>
      </c>
      <c r="F470" s="179">
        <f>F472+F478</f>
        <v>324.73</v>
      </c>
      <c r="G470" s="179">
        <f>G472+G478</f>
        <v>488.78</v>
      </c>
    </row>
    <row r="471" spans="1:7">
      <c r="A471" s="252" t="s">
        <v>932</v>
      </c>
      <c r="B471" s="252" t="str">
        <f ca="1">VLOOKUP($A471,'Orçamento Sintético'!$A:$H,4,0)</f>
        <v>Sistemas de Iluminação</v>
      </c>
      <c r="C471" s="177">
        <f ca="1">ROUND(C472/$G$512,4)</f>
        <v>5.0000000000000001E-4</v>
      </c>
      <c r="D471" s="177">
        <f>ROUND(D472/$C472,4)</f>
        <v>0</v>
      </c>
      <c r="E471" s="177">
        <f>ROUND(E472/$C472,4)</f>
        <v>0</v>
      </c>
      <c r="F471" s="177">
        <f>ROUND(F472/$C472,4)</f>
        <v>0.2</v>
      </c>
      <c r="G471" s="177">
        <f>ROUND(G472/$C472,4)</f>
        <v>0.8</v>
      </c>
    </row>
    <row r="472" spans="1:7">
      <c r="A472" s="253"/>
      <c r="B472" s="253"/>
      <c r="C472" s="179">
        <f ca="1">VLOOKUP($A471,'Orçamento Sintético'!$A:$H,8,0)</f>
        <v>610.98</v>
      </c>
      <c r="D472" s="179">
        <f>D474</f>
        <v>0</v>
      </c>
      <c r="E472" s="179">
        <f>E474</f>
        <v>0</v>
      </c>
      <c r="F472" s="179">
        <f>F474</f>
        <v>122.2</v>
      </c>
      <c r="G472" s="179">
        <f>G474</f>
        <v>488.78</v>
      </c>
    </row>
    <row r="473" spans="1:7">
      <c r="A473" s="252" t="s">
        <v>934</v>
      </c>
      <c r="B473" s="252" t="str">
        <f ca="1">VLOOKUP($A473,'Orçamento Sintético'!$A:$H,4,0)</f>
        <v>Luminárias</v>
      </c>
      <c r="C473" s="177">
        <f ca="1">ROUND(C474/$G$512,4)</f>
        <v>5.0000000000000001E-4</v>
      </c>
      <c r="D473" s="181">
        <f>ROUND(D474/$C474,4)</f>
        <v>0</v>
      </c>
      <c r="E473" s="181">
        <f>ROUND(E474/$C474,4)</f>
        <v>0</v>
      </c>
      <c r="F473" s="181">
        <f>ROUND(F474/$C474,4)</f>
        <v>0.2</v>
      </c>
      <c r="G473" s="181">
        <f>ROUND(G474/$C474,4)</f>
        <v>0.8</v>
      </c>
    </row>
    <row r="474" spans="1:7">
      <c r="A474" s="253"/>
      <c r="B474" s="253"/>
      <c r="C474" s="180">
        <f ca="1">VLOOKUP($A473,'Orçamento Sintético'!$A:$H,8,0)</f>
        <v>610.98</v>
      </c>
      <c r="D474" s="182">
        <f>D476</f>
        <v>0</v>
      </c>
      <c r="E474" s="182">
        <f>E476</f>
        <v>0</v>
      </c>
      <c r="F474" s="182">
        <f>F476</f>
        <v>122.2</v>
      </c>
      <c r="G474" s="182">
        <f>G476</f>
        <v>488.78</v>
      </c>
    </row>
    <row r="475" spans="1:7">
      <c r="A475" s="257" t="s">
        <v>936</v>
      </c>
      <c r="B475" s="258" t="str">
        <f ca="1">VLOOKUP($A475,'Orçamento Sintético'!$A:$H,4,0)</f>
        <v>Copia da SINAPI (97590) - REINSTALAÇÃO DE LUMINÁRIA</v>
      </c>
      <c r="C475" s="188">
        <f ca="1">ROUND(C476/$G$512,4)</f>
        <v>5.0000000000000001E-4</v>
      </c>
      <c r="D475" s="188"/>
      <c r="E475" s="188"/>
      <c r="F475" s="188">
        <v>0.2</v>
      </c>
      <c r="G475" s="188">
        <v>0.8</v>
      </c>
    </row>
    <row r="476" spans="1:7">
      <c r="A476" s="257"/>
      <c r="B476" s="259"/>
      <c r="C476" s="189">
        <f ca="1">VLOOKUP($A475,'Orçamento Sintético'!$A:$H,8,0)</f>
        <v>610.98</v>
      </c>
      <c r="D476" s="189">
        <f>ROUND($C476*D475,2)</f>
        <v>0</v>
      </c>
      <c r="E476" s="189">
        <f>ROUND($C476*E475,2)</f>
        <v>0</v>
      </c>
      <c r="F476" s="189">
        <f>ROUND($C476*F475,2)</f>
        <v>122.2</v>
      </c>
      <c r="G476" s="189">
        <f>ROUND($C476*G475,2)</f>
        <v>488.78</v>
      </c>
    </row>
    <row r="477" spans="1:7">
      <c r="A477" s="252" t="s">
        <v>939</v>
      </c>
      <c r="B477" s="252" t="str">
        <f ca="1">VLOOKUP($A477,'Orçamento Sintético'!$A:$H,4,0)</f>
        <v>Condutores Elétricos</v>
      </c>
      <c r="C477" s="177">
        <f ca="1">ROUND(C478/$G$512,4)</f>
        <v>1E-4</v>
      </c>
      <c r="D477" s="177">
        <f>ROUND(D478/$C478,4)</f>
        <v>0</v>
      </c>
      <c r="E477" s="177">
        <f>ROUND(E478/$C478,4)</f>
        <v>0</v>
      </c>
      <c r="F477" s="177">
        <f>ROUND(F478/$C478,4)</f>
        <v>1</v>
      </c>
      <c r="G477" s="177">
        <f>ROUND(G478/$C478,4)</f>
        <v>0</v>
      </c>
    </row>
    <row r="478" spans="1:7">
      <c r="A478" s="253"/>
      <c r="B478" s="253"/>
      <c r="C478" s="179">
        <f ca="1">VLOOKUP($A477,'Orçamento Sintético'!$A:$H,8,0)</f>
        <v>202.53</v>
      </c>
      <c r="D478" s="179">
        <f>D480</f>
        <v>0</v>
      </c>
      <c r="E478" s="179">
        <f>E480</f>
        <v>0</v>
      </c>
      <c r="F478" s="179">
        <f>F480</f>
        <v>202.53</v>
      </c>
      <c r="G478" s="179">
        <f>G480</f>
        <v>0</v>
      </c>
    </row>
    <row r="479" spans="1:7">
      <c r="A479" s="252" t="s">
        <v>941</v>
      </c>
      <c r="B479" s="252" t="str">
        <f ca="1">VLOOKUP($A479,'Orçamento Sintético'!$A:$H,4,0)</f>
        <v>Cabos PVC</v>
      </c>
      <c r="C479" s="177">
        <f ca="1">ROUND(C480/$G$512,4)</f>
        <v>1E-4</v>
      </c>
      <c r="D479" s="181">
        <f>ROUND(D480/$C480,4)</f>
        <v>0</v>
      </c>
      <c r="E479" s="181">
        <f>ROUND(E480/$C480,4)</f>
        <v>0</v>
      </c>
      <c r="F479" s="181">
        <f>ROUND(F480/$C480,4)</f>
        <v>1</v>
      </c>
      <c r="G479" s="181">
        <f>ROUND(G480/$C480,4)</f>
        <v>0</v>
      </c>
    </row>
    <row r="480" spans="1:7">
      <c r="A480" s="253"/>
      <c r="B480" s="253"/>
      <c r="C480" s="180">
        <f ca="1">VLOOKUP($A479,'Orçamento Sintético'!$A:$H,8,0)</f>
        <v>202.53</v>
      </c>
      <c r="D480" s="182">
        <f>D482+D484</f>
        <v>0</v>
      </c>
      <c r="E480" s="182">
        <f>E482+E484</f>
        <v>0</v>
      </c>
      <c r="F480" s="182">
        <f>F482+F484</f>
        <v>202.53</v>
      </c>
      <c r="G480" s="182">
        <f>G482+G484</f>
        <v>0</v>
      </c>
    </row>
    <row r="481" spans="1:7">
      <c r="A481" s="257" t="s">
        <v>943</v>
      </c>
      <c r="B481" s="258" t="str">
        <f ca="1">VLOOKUP($A481,'Orçamento Sintético'!$A:$H,4,0)</f>
        <v>CABO DE COBRE FLEXÍVEL ISOLADO, 2,5 MM², ANTI-CHAMA 0,6/1,0 KV, PARA CIRCUITOS TERMINAIS - FORNECIMENTO E INSTALAÇÃO. AF_12/2015</v>
      </c>
      <c r="C481" s="188">
        <f ca="1">ROUND(C482/$G$512,4)</f>
        <v>1E-4</v>
      </c>
      <c r="D481" s="188"/>
      <c r="E481" s="188"/>
      <c r="F481" s="188">
        <v>1</v>
      </c>
      <c r="G481" s="188"/>
    </row>
    <row r="482" spans="1:7">
      <c r="A482" s="257"/>
      <c r="B482" s="259"/>
      <c r="C482" s="189">
        <f ca="1">VLOOKUP($A481,'Orçamento Sintético'!$A:$H,8,0)</f>
        <v>190.08</v>
      </c>
      <c r="D482" s="189">
        <f>ROUND($C482*D481,2)</f>
        <v>0</v>
      </c>
      <c r="E482" s="189">
        <f>ROUND($C482*E481,2)</f>
        <v>0</v>
      </c>
      <c r="F482" s="189">
        <f>ROUND($C482*F481,2)</f>
        <v>190.08</v>
      </c>
      <c r="G482" s="189">
        <f>ROUND($C482*G481,2)</f>
        <v>0</v>
      </c>
    </row>
    <row r="483" spans="1:7">
      <c r="A483" s="257" t="s">
        <v>945</v>
      </c>
      <c r="B483" s="258" t="str">
        <f ca="1">VLOOKUP($A483,'Orçamento Sintético'!$A:$H,4,0)</f>
        <v>Copia da SINAPI (91924) - CABO DE COBRE FLEXÍVEL ISOLADO, 1 MM², ANTI-CHAMA 450/750 V, PARA CIRCUITOS TERMINAIS - FORNECIMENTO E INSTALAÇÃO.</v>
      </c>
      <c r="C483" s="188">
        <f ca="1">ROUND(C484/$G$512,4)</f>
        <v>0</v>
      </c>
      <c r="D483" s="188"/>
      <c r="E483" s="188"/>
      <c r="F483" s="188">
        <v>1</v>
      </c>
      <c r="G483" s="188"/>
    </row>
    <row r="484" spans="1:7">
      <c r="A484" s="257"/>
      <c r="B484" s="259"/>
      <c r="C484" s="189">
        <f ca="1">VLOOKUP($A483,'Orçamento Sintético'!$A:$H,8,0)</f>
        <v>12.45</v>
      </c>
      <c r="D484" s="189">
        <f>ROUND($C484*D483,2)</f>
        <v>0</v>
      </c>
      <c r="E484" s="189">
        <f>ROUND($C484*E483,2)</f>
        <v>0</v>
      </c>
      <c r="F484" s="189">
        <f>ROUND($C484*F483,2)</f>
        <v>12.45</v>
      </c>
      <c r="G484" s="189">
        <f>ROUND($C484*G483,2)</f>
        <v>0</v>
      </c>
    </row>
    <row r="485" spans="1:7">
      <c r="A485" s="252" t="s">
        <v>948</v>
      </c>
      <c r="B485" s="252" t="str">
        <f ca="1">VLOOKUP($A485,'Orçamento Sintético'!$A:$H,4,0)</f>
        <v>PROTEÇÃO CONTRA DESCARGAS ATMOSFÉRICAS</v>
      </c>
      <c r="C485" s="178">
        <f ca="1">ROUND(C486/$G$512,4)</f>
        <v>1.6999999999999999E-3</v>
      </c>
      <c r="D485" s="178">
        <f>ROUND(D486/$C486,4)</f>
        <v>0</v>
      </c>
      <c r="E485" s="178">
        <f>ROUND(E486/$C486,4)</f>
        <v>0</v>
      </c>
      <c r="F485" s="178">
        <f>ROUND(F486/$C486,4)</f>
        <v>0.5</v>
      </c>
      <c r="G485" s="178">
        <f>ROUND(G486/$C486,4)</f>
        <v>0.5</v>
      </c>
    </row>
    <row r="486" spans="1:7">
      <c r="A486" s="253"/>
      <c r="B486" s="253"/>
      <c r="C486" s="179">
        <f ca="1">VLOOKUP($A485,'Orçamento Sintético'!$A:$H,8,0)</f>
        <v>2349.7199999999998</v>
      </c>
      <c r="D486" s="179">
        <f>D488</f>
        <v>0</v>
      </c>
      <c r="E486" s="179">
        <f>E488</f>
        <v>0</v>
      </c>
      <c r="F486" s="179">
        <f>F488</f>
        <v>1174.8599999999999</v>
      </c>
      <c r="G486" s="179">
        <f>G488</f>
        <v>1174.8599999999999</v>
      </c>
    </row>
    <row r="487" spans="1:7">
      <c r="A487" s="257" t="s">
        <v>950</v>
      </c>
      <c r="B487" s="258" t="str">
        <f ca="1">VLOOKUP($A487,'Orçamento Sintético'!$A:$H,4,0)</f>
        <v>Reinstalação do sistema de proteção contra descargas atmosféricas</v>
      </c>
      <c r="C487" s="188">
        <f ca="1">ROUND(C488/$G$512,4)</f>
        <v>1.6999999999999999E-3</v>
      </c>
      <c r="D487" s="188"/>
      <c r="E487" s="188"/>
      <c r="F487" s="188">
        <v>0.5</v>
      </c>
      <c r="G487" s="188">
        <v>0.5</v>
      </c>
    </row>
    <row r="488" spans="1:7">
      <c r="A488" s="257"/>
      <c r="B488" s="259"/>
      <c r="C488" s="189">
        <f ca="1">VLOOKUP($A487,'Orçamento Sintético'!$A:$H,8,0)</f>
        <v>2349.7199999999998</v>
      </c>
      <c r="D488" s="189">
        <f>ROUND($C488*D487,2)</f>
        <v>0</v>
      </c>
      <c r="E488" s="189">
        <f>ROUND($C488*E487,2)</f>
        <v>0</v>
      </c>
      <c r="F488" s="189">
        <f>ROUND($C488*F487,2)</f>
        <v>1174.8599999999999</v>
      </c>
      <c r="G488" s="189">
        <f>ROUND($C488*G487,2)</f>
        <v>1174.8599999999999</v>
      </c>
    </row>
    <row r="489" spans="1:7">
      <c r="A489" s="252" t="s">
        <v>953</v>
      </c>
      <c r="B489" s="252" t="str">
        <f ca="1">VLOOKUP($A489,'Orçamento Sintético'!$A:$H,4,0)</f>
        <v>CONDUTOS</v>
      </c>
      <c r="C489" s="178">
        <f ca="1">ROUND(C490/$G$512,4)</f>
        <v>5.0000000000000001E-4</v>
      </c>
      <c r="D489" s="178">
        <f>ROUND(D490/$C490,4)</f>
        <v>0</v>
      </c>
      <c r="E489" s="178">
        <f>ROUND(E490/$C490,4)</f>
        <v>1</v>
      </c>
      <c r="F489" s="178">
        <f>ROUND(F490/$C490,4)</f>
        <v>0</v>
      </c>
      <c r="G489" s="178">
        <f>ROUND(G490/$C490,4)</f>
        <v>0</v>
      </c>
    </row>
    <row r="490" spans="1:7">
      <c r="A490" s="253"/>
      <c r="B490" s="253"/>
      <c r="C490" s="179">
        <f ca="1">VLOOKUP($A489,'Orçamento Sintético'!$A:$H,8,0)</f>
        <v>611.68000000000006</v>
      </c>
      <c r="D490" s="179">
        <f>D492+D498</f>
        <v>0</v>
      </c>
      <c r="E490" s="179">
        <f>E492+E498</f>
        <v>611.68000000000006</v>
      </c>
      <c r="F490" s="179">
        <f>F492+F498</f>
        <v>0</v>
      </c>
      <c r="G490" s="179">
        <f>G492+G498</f>
        <v>0</v>
      </c>
    </row>
    <row r="491" spans="1:7">
      <c r="A491" s="252" t="s">
        <v>955</v>
      </c>
      <c r="B491" s="252" t="str">
        <f ca="1">VLOOKUP($A491,'Orçamento Sintético'!$A:$H,4,0)</f>
        <v>Eletrodutos</v>
      </c>
      <c r="C491" s="177">
        <f ca="1">ROUND(C492/$G$512,4)</f>
        <v>2.9999999999999997E-4</v>
      </c>
      <c r="D491" s="177">
        <f>ROUND(D492/$C492,4)</f>
        <v>0</v>
      </c>
      <c r="E491" s="177">
        <f>ROUND(E492/$C492,4)</f>
        <v>1</v>
      </c>
      <c r="F491" s="177">
        <f>ROUND(F492/$C492,4)</f>
        <v>0</v>
      </c>
      <c r="G491" s="177">
        <f>ROUND(G492/$C492,4)</f>
        <v>0</v>
      </c>
    </row>
    <row r="492" spans="1:7">
      <c r="A492" s="253"/>
      <c r="B492" s="253"/>
      <c r="C492" s="179">
        <f ca="1">VLOOKUP($A491,'Orçamento Sintético'!$A:$H,8,0)</f>
        <v>359.82</v>
      </c>
      <c r="D492" s="179">
        <f>D494</f>
        <v>0</v>
      </c>
      <c r="E492" s="179">
        <f>E494</f>
        <v>359.82</v>
      </c>
      <c r="F492" s="179">
        <f>F494</f>
        <v>0</v>
      </c>
      <c r="G492" s="179">
        <f>G494</f>
        <v>0</v>
      </c>
    </row>
    <row r="493" spans="1:7">
      <c r="A493" s="252" t="s">
        <v>957</v>
      </c>
      <c r="B493" s="252" t="str">
        <f ca="1">VLOOKUP($A493,'Orçamento Sintético'!$A:$H,4,0)</f>
        <v>Metálico rígido</v>
      </c>
      <c r="C493" s="177">
        <f ca="1">ROUND(C494/$G$512,4)</f>
        <v>2.9999999999999997E-4</v>
      </c>
      <c r="D493" s="181">
        <f>ROUND(D494/$C494,4)</f>
        <v>0</v>
      </c>
      <c r="E493" s="181">
        <f>ROUND(E494/$C494,4)</f>
        <v>1</v>
      </c>
      <c r="F493" s="181">
        <f>ROUND(F494/$C494,4)</f>
        <v>0</v>
      </c>
      <c r="G493" s="181">
        <f>ROUND(G494/$C494,4)</f>
        <v>0</v>
      </c>
    </row>
    <row r="494" spans="1:7">
      <c r="A494" s="253"/>
      <c r="B494" s="253"/>
      <c r="C494" s="180">
        <f ca="1">VLOOKUP($A493,'Orçamento Sintético'!$A:$H,8,0)</f>
        <v>359.82</v>
      </c>
      <c r="D494" s="182">
        <f>D496</f>
        <v>0</v>
      </c>
      <c r="E494" s="182">
        <f>E496</f>
        <v>359.82</v>
      </c>
      <c r="F494" s="182">
        <f>F496</f>
        <v>0</v>
      </c>
      <c r="G494" s="182">
        <f>G496</f>
        <v>0</v>
      </c>
    </row>
    <row r="495" spans="1:7" ht="18.75" customHeight="1">
      <c r="A495" s="257" t="s">
        <v>959</v>
      </c>
      <c r="B495" s="258" t="str">
        <f ca="1">VLOOKUP($A495,'Orçamento Sintético'!$A:$H,4,0)</f>
        <v>Copia da SINAPI (95746) - Eletroduto rígido de aço carbono, sem costura, com revestimento protetor de zinco aplicado à quente, extremidades rosqueadas, classe pesada, Ø25 mm (3/4" BSPP), fab. Apolo - fornecimento e instalação</v>
      </c>
      <c r="C495" s="188">
        <f ca="1">ROUND(C496/$G$512,4)</f>
        <v>2.9999999999999997E-4</v>
      </c>
      <c r="D495" s="188"/>
      <c r="E495" s="188">
        <v>1</v>
      </c>
      <c r="F495" s="188"/>
      <c r="G495" s="188"/>
    </row>
    <row r="496" spans="1:7" ht="18.75" customHeight="1">
      <c r="A496" s="257"/>
      <c r="B496" s="259"/>
      <c r="C496" s="189">
        <f ca="1">VLOOKUP($A495,'Orçamento Sintético'!$A:$H,8,0)</f>
        <v>359.82</v>
      </c>
      <c r="D496" s="189">
        <f>ROUND($C496*D495,2)</f>
        <v>0</v>
      </c>
      <c r="E496" s="189">
        <f>ROUND($C496*E495,2)</f>
        <v>359.82</v>
      </c>
      <c r="F496" s="189">
        <f>ROUND($C496*F495,2)</f>
        <v>0</v>
      </c>
      <c r="G496" s="189">
        <f>ROUND($C496*G495,2)</f>
        <v>0</v>
      </c>
    </row>
    <row r="497" spans="1:7">
      <c r="A497" s="252" t="s">
        <v>962</v>
      </c>
      <c r="B497" s="252" t="str">
        <f ca="1">VLOOKUP($A497,'Orçamento Sintético'!$A:$H,4,0)</f>
        <v>Caixa de embutir em alvenaria</v>
      </c>
      <c r="C497" s="177">
        <f ca="1">ROUND(C498/$G$512,4)</f>
        <v>2.0000000000000001E-4</v>
      </c>
      <c r="D497" s="177">
        <f>ROUND(D498/$C498,4)</f>
        <v>0</v>
      </c>
      <c r="E497" s="177">
        <f>ROUND(E498/$C498,4)</f>
        <v>1</v>
      </c>
      <c r="F497" s="177">
        <f>ROUND(F498/$C498,4)</f>
        <v>0</v>
      </c>
      <c r="G497" s="177">
        <f>ROUND(G498/$C498,4)</f>
        <v>0</v>
      </c>
    </row>
    <row r="498" spans="1:7">
      <c r="A498" s="253"/>
      <c r="B498" s="253"/>
      <c r="C498" s="179">
        <f ca="1">VLOOKUP($A497,'Orçamento Sintético'!$A:$H,8,0)</f>
        <v>251.86</v>
      </c>
      <c r="D498" s="179">
        <f>D500</f>
        <v>0</v>
      </c>
      <c r="E498" s="179">
        <f>E500</f>
        <v>251.86</v>
      </c>
      <c r="F498" s="179">
        <f>F500</f>
        <v>0</v>
      </c>
      <c r="G498" s="179">
        <f>G500</f>
        <v>0</v>
      </c>
    </row>
    <row r="499" spans="1:7">
      <c r="A499" s="257" t="s">
        <v>964</v>
      </c>
      <c r="B499" s="258" t="str">
        <f ca="1">VLOOKUP($A499,'Orçamento Sintético'!$A:$H,4,0)</f>
        <v>Cópia da SBC (061437) - Caixa de passagem de piso com tampa, em alumínio, 15x15x10cm, marca Tramontina, modelo 56123002</v>
      </c>
      <c r="C499" s="188">
        <f ca="1">ROUND(C500/$G$512,4)</f>
        <v>2.0000000000000001E-4</v>
      </c>
      <c r="D499" s="188"/>
      <c r="E499" s="188">
        <v>1</v>
      </c>
      <c r="F499" s="188"/>
      <c r="G499" s="188"/>
    </row>
    <row r="500" spans="1:7">
      <c r="A500" s="257"/>
      <c r="B500" s="259"/>
      <c r="C500" s="189">
        <f ca="1">VLOOKUP($A499,'Orçamento Sintético'!$A:$H,8,0)</f>
        <v>251.86</v>
      </c>
      <c r="D500" s="189">
        <f>ROUND($C500*D499,2)</f>
        <v>0</v>
      </c>
      <c r="E500" s="189">
        <f>ROUND($C500*E499,2)</f>
        <v>251.86</v>
      </c>
      <c r="F500" s="189">
        <f>ROUND($C500*F499,2)</f>
        <v>0</v>
      </c>
      <c r="G500" s="189">
        <f>ROUND($C500*G499,2)</f>
        <v>0</v>
      </c>
    </row>
    <row r="501" spans="1:7">
      <c r="A501" s="252" t="s">
        <v>967</v>
      </c>
      <c r="B501" s="252" t="str">
        <f ca="1">VLOOKUP($A501,'Orçamento Sintético'!$A:$H,4,0)</f>
        <v>SERVIÇOS DIVERSOS</v>
      </c>
      <c r="C501" s="178">
        <f ca="1">ROUND(C502/$G$512,4)</f>
        <v>1E-4</v>
      </c>
      <c r="D501" s="178">
        <f>ROUND(D502/$C502,4)</f>
        <v>0</v>
      </c>
      <c r="E501" s="178">
        <f>ROUND(E502/$C502,4)</f>
        <v>1</v>
      </c>
      <c r="F501" s="178">
        <f>ROUND(F502/$C502,4)</f>
        <v>0</v>
      </c>
      <c r="G501" s="178">
        <f>ROUND(G502/$C502,4)</f>
        <v>0</v>
      </c>
    </row>
    <row r="502" spans="1:7">
      <c r="A502" s="253"/>
      <c r="B502" s="253"/>
      <c r="C502" s="179">
        <f ca="1">VLOOKUP($A501,'Orçamento Sintético'!$A:$H,8,0)</f>
        <v>118.5</v>
      </c>
      <c r="D502" s="179">
        <f>D504+D506</f>
        <v>0</v>
      </c>
      <c r="E502" s="179">
        <f>E504+E506</f>
        <v>118.5</v>
      </c>
      <c r="F502" s="179">
        <f>F504+F506</f>
        <v>0</v>
      </c>
      <c r="G502" s="179">
        <f>G504+G506</f>
        <v>0</v>
      </c>
    </row>
    <row r="503" spans="1:7">
      <c r="A503" s="257" t="s">
        <v>969</v>
      </c>
      <c r="B503" s="258" t="str">
        <f ca="1">VLOOKUP($A503,'Orçamento Sintético'!$A:$H,4,0)</f>
        <v>ESCAVAÇÃO MANUAL DE VALA COM PROFUNDIDADE MENOR OU IGUAL A 1,30 M. AF_02/2021</v>
      </c>
      <c r="C503" s="188">
        <f ca="1">ROUND(C504/$G$512,4)</f>
        <v>1E-4</v>
      </c>
      <c r="D503" s="188"/>
      <c r="E503" s="188">
        <v>1</v>
      </c>
      <c r="F503" s="188"/>
      <c r="G503" s="188"/>
    </row>
    <row r="504" spans="1:7">
      <c r="A504" s="257"/>
      <c r="B504" s="259"/>
      <c r="C504" s="189">
        <f ca="1">VLOOKUP($A503,'Orçamento Sintético'!$A:$H,8,0)</f>
        <v>73.77</v>
      </c>
      <c r="D504" s="189">
        <f>ROUND($C504*D503,2)</f>
        <v>0</v>
      </c>
      <c r="E504" s="189">
        <f>ROUND($C504*E503,2)</f>
        <v>73.77</v>
      </c>
      <c r="F504" s="189">
        <f>ROUND($C504*F503,2)</f>
        <v>0</v>
      </c>
      <c r="G504" s="189">
        <f>ROUND($C504*G503,2)</f>
        <v>0</v>
      </c>
    </row>
    <row r="505" spans="1:7">
      <c r="A505" s="257" t="s">
        <v>971</v>
      </c>
      <c r="B505" s="258" t="str">
        <f ca="1">VLOOKUP($A505,'Orçamento Sintético'!$A:$H,4,0)</f>
        <v>REATERRO MANUAL APILOADO COM SOQUETE. AF_10/2017</v>
      </c>
      <c r="C505" s="188">
        <f ca="1">ROUND(C506/$G$512,4)</f>
        <v>0</v>
      </c>
      <c r="D505" s="188"/>
      <c r="E505" s="188">
        <v>1</v>
      </c>
      <c r="F505" s="188"/>
      <c r="G505" s="188"/>
    </row>
    <row r="506" spans="1:7">
      <c r="A506" s="257"/>
      <c r="B506" s="259"/>
      <c r="C506" s="189">
        <f ca="1">VLOOKUP($A505,'Orçamento Sintético'!$A:$H,8,0)</f>
        <v>44.73</v>
      </c>
      <c r="D506" s="189">
        <f>ROUND($C506*D505,2)</f>
        <v>0</v>
      </c>
      <c r="E506" s="189">
        <f>ROUND($C506*E505,2)</f>
        <v>44.73</v>
      </c>
      <c r="F506" s="189">
        <f>ROUND($C506*F505,2)</f>
        <v>0</v>
      </c>
      <c r="G506" s="189">
        <f>ROUND($C506*G505,2)</f>
        <v>0</v>
      </c>
    </row>
    <row r="507" spans="1:7" ht="12.75" customHeight="1">
      <c r="A507" s="269" t="s">
        <v>176</v>
      </c>
      <c r="B507" s="269"/>
      <c r="C507" s="1"/>
      <c r="D507" s="47">
        <f>ROUND(D508/$G$512,4)</f>
        <v>7.6700000000000004E-2</v>
      </c>
      <c r="E507" s="47">
        <f>ROUND(E508/$G$512,4)</f>
        <v>0.32350000000000001</v>
      </c>
      <c r="F507" s="47">
        <f>ROUND(F508/$G$512,4)</f>
        <v>0.51849999999999996</v>
      </c>
      <c r="G507" s="47">
        <f>ROUND(G508/$G$512,4)</f>
        <v>8.1299999999999997E-2</v>
      </c>
    </row>
    <row r="508" spans="1:7" ht="12.75" customHeight="1">
      <c r="A508" s="272" t="s">
        <v>177</v>
      </c>
      <c r="B508" s="272"/>
      <c r="C508" s="1"/>
      <c r="D508" s="48">
        <f>D10+D22+D142+D154+D430+D438+D446+D468</f>
        <v>103782.57</v>
      </c>
      <c r="E508" s="48">
        <f>E10+E22+E142+E154+E430+E438+E446+E468</f>
        <v>438006.61999999994</v>
      </c>
      <c r="F508" s="48">
        <f>F10+F22+F142+F154+F430+F438+F446+F468</f>
        <v>701994.85999999987</v>
      </c>
      <c r="G508" s="48">
        <f>G10+G22+G142+G154+G430+G438+G446+G468</f>
        <v>110092.39</v>
      </c>
    </row>
    <row r="509" spans="1:7" ht="12.75" customHeight="1">
      <c r="A509" s="270" t="s">
        <v>105</v>
      </c>
      <c r="B509" s="270"/>
      <c r="C509" s="1"/>
      <c r="D509" s="49">
        <f ca="1">TRUNC(D508*'Composição de BDI'!$D$23,2)</f>
        <v>22956.7</v>
      </c>
      <c r="E509" s="49">
        <f ca="1">TRUNC(E508*'Composição de BDI'!$D$23,2)</f>
        <v>96887.06</v>
      </c>
      <c r="F509" s="49">
        <f ca="1">TRUNC(F508*'Composição de BDI'!$D$23,2)</f>
        <v>155281.26</v>
      </c>
      <c r="G509" s="49">
        <f ca="1">TRUNC(G508*'Composição de BDI'!$D$23,2)</f>
        <v>24352.43</v>
      </c>
    </row>
    <row r="510" spans="1:7" ht="12.75" customHeight="1">
      <c r="A510" s="271" t="s">
        <v>178</v>
      </c>
      <c r="B510" s="271"/>
      <c r="C510" s="50"/>
      <c r="D510" s="51">
        <f>TRUNC(SUM(D508:D509),2)</f>
        <v>126739.27</v>
      </c>
      <c r="E510" s="51">
        <f>TRUNC(SUM(E508:E509),2)</f>
        <v>534893.68000000005</v>
      </c>
      <c r="F510" s="51">
        <f>TRUNC(SUM(F508:F509),2)</f>
        <v>857276.12</v>
      </c>
      <c r="G510" s="51">
        <f>TRUNC(SUM(G508:G509),2)</f>
        <v>134444.82</v>
      </c>
    </row>
    <row r="511" spans="1:7" ht="12.75" customHeight="1">
      <c r="A511" s="269" t="s">
        <v>179</v>
      </c>
      <c r="B511" s="269"/>
      <c r="C511" s="1"/>
      <c r="D511" s="47">
        <f>D507</f>
        <v>7.6700000000000004E-2</v>
      </c>
      <c r="E511" s="47">
        <f t="shared" ref="E511:G512" si="0">D511+E507</f>
        <v>0.4002</v>
      </c>
      <c r="F511" s="47">
        <f t="shared" si="0"/>
        <v>0.91869999999999996</v>
      </c>
      <c r="G511" s="47">
        <f t="shared" si="0"/>
        <v>1</v>
      </c>
    </row>
    <row r="512" spans="1:7" ht="12.75" customHeight="1">
      <c r="A512" s="270" t="s">
        <v>180</v>
      </c>
      <c r="B512" s="270"/>
      <c r="C512" s="1"/>
      <c r="D512" s="48">
        <f>D508</f>
        <v>103782.57</v>
      </c>
      <c r="E512" s="48">
        <f t="shared" si="0"/>
        <v>541789.18999999994</v>
      </c>
      <c r="F512" s="48">
        <f t="shared" si="0"/>
        <v>1243784.0499999998</v>
      </c>
      <c r="G512" s="48">
        <f t="shared" si="0"/>
        <v>1353876.4399999997</v>
      </c>
    </row>
    <row r="513" spans="1:7" ht="12.75" customHeight="1">
      <c r="A513" s="271" t="s">
        <v>181</v>
      </c>
      <c r="B513" s="271"/>
      <c r="C513" s="50"/>
      <c r="D513" s="51">
        <f>D510</f>
        <v>126739.27</v>
      </c>
      <c r="E513" s="51">
        <f>D513+E510</f>
        <v>661632.95000000007</v>
      </c>
      <c r="F513" s="51">
        <f>E513+F510</f>
        <v>1518909.07</v>
      </c>
      <c r="G513" s="51">
        <f>F513+G510</f>
        <v>1653353.8900000001</v>
      </c>
    </row>
  </sheetData>
  <sheetCalcPr fullCalcOnLoad="1"/>
  <mergeCells count="507">
    <mergeCell ref="A512:B512"/>
    <mergeCell ref="A513:B513"/>
    <mergeCell ref="A503:A504"/>
    <mergeCell ref="B503:B504"/>
    <mergeCell ref="A505:A506"/>
    <mergeCell ref="B505:B506"/>
    <mergeCell ref="A507:B507"/>
    <mergeCell ref="A508:B508"/>
    <mergeCell ref="A509:B509"/>
    <mergeCell ref="A510:B510"/>
    <mergeCell ref="A511:B511"/>
    <mergeCell ref="A493:A494"/>
    <mergeCell ref="B493:B494"/>
    <mergeCell ref="A495:A496"/>
    <mergeCell ref="B495:B496"/>
    <mergeCell ref="A497:A498"/>
    <mergeCell ref="B497:B498"/>
    <mergeCell ref="A499:A500"/>
    <mergeCell ref="B499:B500"/>
    <mergeCell ref="A501:A502"/>
    <mergeCell ref="B501:B502"/>
    <mergeCell ref="A483:A484"/>
    <mergeCell ref="B483:B484"/>
    <mergeCell ref="A485:A486"/>
    <mergeCell ref="B485:B486"/>
    <mergeCell ref="A487:A488"/>
    <mergeCell ref="B487:B488"/>
    <mergeCell ref="A489:A490"/>
    <mergeCell ref="B489:B490"/>
    <mergeCell ref="A491:A492"/>
    <mergeCell ref="B491:B492"/>
    <mergeCell ref="A473:A474"/>
    <mergeCell ref="B473:B474"/>
    <mergeCell ref="A475:A476"/>
    <mergeCell ref="B475:B476"/>
    <mergeCell ref="A477:A478"/>
    <mergeCell ref="B477:B478"/>
    <mergeCell ref="A479:A480"/>
    <mergeCell ref="B479:B480"/>
    <mergeCell ref="A481:A482"/>
    <mergeCell ref="B481:B482"/>
    <mergeCell ref="A463:A464"/>
    <mergeCell ref="B463:B464"/>
    <mergeCell ref="A465:A466"/>
    <mergeCell ref="B465:B466"/>
    <mergeCell ref="A467:A468"/>
    <mergeCell ref="B467:B468"/>
    <mergeCell ref="A469:A470"/>
    <mergeCell ref="B469:B470"/>
    <mergeCell ref="A471:A472"/>
    <mergeCell ref="B471:B472"/>
    <mergeCell ref="A453:A454"/>
    <mergeCell ref="B453:B454"/>
    <mergeCell ref="A455:A456"/>
    <mergeCell ref="B455:B456"/>
    <mergeCell ref="A457:A458"/>
    <mergeCell ref="B457:B458"/>
    <mergeCell ref="A459:A460"/>
    <mergeCell ref="B459:B460"/>
    <mergeCell ref="A461:A462"/>
    <mergeCell ref="B461:B462"/>
    <mergeCell ref="A443:A444"/>
    <mergeCell ref="B443:B444"/>
    <mergeCell ref="A445:A446"/>
    <mergeCell ref="B445:B446"/>
    <mergeCell ref="A447:A448"/>
    <mergeCell ref="B447:B448"/>
    <mergeCell ref="A449:A450"/>
    <mergeCell ref="B449:B450"/>
    <mergeCell ref="A451:A452"/>
    <mergeCell ref="B451:B452"/>
    <mergeCell ref="A433:A434"/>
    <mergeCell ref="B433:B434"/>
    <mergeCell ref="A435:A436"/>
    <mergeCell ref="B435:B436"/>
    <mergeCell ref="A437:A438"/>
    <mergeCell ref="B437:B438"/>
    <mergeCell ref="A439:A440"/>
    <mergeCell ref="B439:B440"/>
    <mergeCell ref="A441:A442"/>
    <mergeCell ref="B441:B442"/>
    <mergeCell ref="A423:A424"/>
    <mergeCell ref="B423:B424"/>
    <mergeCell ref="A425:A426"/>
    <mergeCell ref="B425:B426"/>
    <mergeCell ref="A427:A428"/>
    <mergeCell ref="B427:B428"/>
    <mergeCell ref="A429:A430"/>
    <mergeCell ref="B429:B430"/>
    <mergeCell ref="A431:A432"/>
    <mergeCell ref="B431:B432"/>
    <mergeCell ref="A413:A414"/>
    <mergeCell ref="B413:B414"/>
    <mergeCell ref="A415:A416"/>
    <mergeCell ref="B415:B416"/>
    <mergeCell ref="A417:A418"/>
    <mergeCell ref="B417:B418"/>
    <mergeCell ref="A419:A420"/>
    <mergeCell ref="B419:B420"/>
    <mergeCell ref="A421:A422"/>
    <mergeCell ref="B421:B422"/>
    <mergeCell ref="A403:A404"/>
    <mergeCell ref="B403:B404"/>
    <mergeCell ref="A405:A406"/>
    <mergeCell ref="B405:B406"/>
    <mergeCell ref="A407:A408"/>
    <mergeCell ref="B407:B408"/>
    <mergeCell ref="A409:A410"/>
    <mergeCell ref="B409:B410"/>
    <mergeCell ref="A411:A412"/>
    <mergeCell ref="B411:B412"/>
    <mergeCell ref="A393:A394"/>
    <mergeCell ref="B393:B394"/>
    <mergeCell ref="A395:A396"/>
    <mergeCell ref="B395:B396"/>
    <mergeCell ref="A397:A398"/>
    <mergeCell ref="B397:B398"/>
    <mergeCell ref="A399:A400"/>
    <mergeCell ref="B399:B400"/>
    <mergeCell ref="A401:A402"/>
    <mergeCell ref="B401:B402"/>
    <mergeCell ref="A383:A384"/>
    <mergeCell ref="B383:B384"/>
    <mergeCell ref="A385:A386"/>
    <mergeCell ref="B385:B386"/>
    <mergeCell ref="A387:A388"/>
    <mergeCell ref="B387:B388"/>
    <mergeCell ref="A389:A390"/>
    <mergeCell ref="B389:B390"/>
    <mergeCell ref="A391:A392"/>
    <mergeCell ref="B391:B392"/>
    <mergeCell ref="A373:A374"/>
    <mergeCell ref="B373:B374"/>
    <mergeCell ref="A375:A376"/>
    <mergeCell ref="B375:B376"/>
    <mergeCell ref="A377:A378"/>
    <mergeCell ref="B377:B378"/>
    <mergeCell ref="A379:A380"/>
    <mergeCell ref="B379:B380"/>
    <mergeCell ref="A381:A382"/>
    <mergeCell ref="B381:B382"/>
    <mergeCell ref="A363:A364"/>
    <mergeCell ref="B363:B364"/>
    <mergeCell ref="A365:A366"/>
    <mergeCell ref="B365:B366"/>
    <mergeCell ref="A367:A368"/>
    <mergeCell ref="B367:B368"/>
    <mergeCell ref="A369:A370"/>
    <mergeCell ref="B369:B370"/>
    <mergeCell ref="A371:A372"/>
    <mergeCell ref="B371:B372"/>
    <mergeCell ref="A353:A354"/>
    <mergeCell ref="B353:B354"/>
    <mergeCell ref="A355:A356"/>
    <mergeCell ref="B355:B356"/>
    <mergeCell ref="A357:A358"/>
    <mergeCell ref="B357:B358"/>
    <mergeCell ref="A359:A360"/>
    <mergeCell ref="B359:B360"/>
    <mergeCell ref="A361:A362"/>
    <mergeCell ref="B361:B362"/>
    <mergeCell ref="A343:A344"/>
    <mergeCell ref="B343:B344"/>
    <mergeCell ref="A345:A346"/>
    <mergeCell ref="B345:B346"/>
    <mergeCell ref="A347:A348"/>
    <mergeCell ref="B347:B348"/>
    <mergeCell ref="A349:A350"/>
    <mergeCell ref="B349:B350"/>
    <mergeCell ref="A351:A352"/>
    <mergeCell ref="B351:B352"/>
    <mergeCell ref="A333:A334"/>
    <mergeCell ref="B333:B334"/>
    <mergeCell ref="A335:A336"/>
    <mergeCell ref="B335:B336"/>
    <mergeCell ref="A337:A338"/>
    <mergeCell ref="B337:B338"/>
    <mergeCell ref="A339:A340"/>
    <mergeCell ref="B339:B340"/>
    <mergeCell ref="A341:A342"/>
    <mergeCell ref="B341:B342"/>
    <mergeCell ref="A323:A324"/>
    <mergeCell ref="B323:B324"/>
    <mergeCell ref="A325:A326"/>
    <mergeCell ref="B325:B326"/>
    <mergeCell ref="A327:A328"/>
    <mergeCell ref="B327:B328"/>
    <mergeCell ref="A329:A330"/>
    <mergeCell ref="B329:B330"/>
    <mergeCell ref="A331:A332"/>
    <mergeCell ref="B331:B332"/>
    <mergeCell ref="A313:A314"/>
    <mergeCell ref="B313:B314"/>
    <mergeCell ref="A315:A316"/>
    <mergeCell ref="B315:B316"/>
    <mergeCell ref="A317:A318"/>
    <mergeCell ref="B317:B318"/>
    <mergeCell ref="A319:A320"/>
    <mergeCell ref="B319:B320"/>
    <mergeCell ref="A321:A322"/>
    <mergeCell ref="B321:B322"/>
    <mergeCell ref="A303:A304"/>
    <mergeCell ref="B303:B304"/>
    <mergeCell ref="A305:A306"/>
    <mergeCell ref="B305:B306"/>
    <mergeCell ref="A307:A308"/>
    <mergeCell ref="B307:B308"/>
    <mergeCell ref="A309:A310"/>
    <mergeCell ref="B309:B310"/>
    <mergeCell ref="A311:A312"/>
    <mergeCell ref="B311:B312"/>
    <mergeCell ref="A293:A294"/>
    <mergeCell ref="B293:B294"/>
    <mergeCell ref="A295:A296"/>
    <mergeCell ref="B295:B296"/>
    <mergeCell ref="A297:A298"/>
    <mergeCell ref="B297:B298"/>
    <mergeCell ref="A299:A300"/>
    <mergeCell ref="B299:B300"/>
    <mergeCell ref="A301:A302"/>
    <mergeCell ref="B301:B302"/>
    <mergeCell ref="A283:A284"/>
    <mergeCell ref="B283:B284"/>
    <mergeCell ref="A285:A286"/>
    <mergeCell ref="B285:B286"/>
    <mergeCell ref="A287:A288"/>
    <mergeCell ref="B287:B288"/>
    <mergeCell ref="A289:A290"/>
    <mergeCell ref="B289:B290"/>
    <mergeCell ref="A291:A292"/>
    <mergeCell ref="B291:B292"/>
    <mergeCell ref="A273:A274"/>
    <mergeCell ref="B273:B274"/>
    <mergeCell ref="A275:A276"/>
    <mergeCell ref="B275:B276"/>
    <mergeCell ref="A277:A278"/>
    <mergeCell ref="B277:B278"/>
    <mergeCell ref="A279:A280"/>
    <mergeCell ref="B279:B280"/>
    <mergeCell ref="A281:A282"/>
    <mergeCell ref="B281:B282"/>
    <mergeCell ref="A263:A264"/>
    <mergeCell ref="B263:B264"/>
    <mergeCell ref="A265:A266"/>
    <mergeCell ref="B265:B266"/>
    <mergeCell ref="A267:A268"/>
    <mergeCell ref="B267:B268"/>
    <mergeCell ref="A269:A270"/>
    <mergeCell ref="B269:B270"/>
    <mergeCell ref="A271:A272"/>
    <mergeCell ref="B271:B272"/>
    <mergeCell ref="A253:A254"/>
    <mergeCell ref="B253:B254"/>
    <mergeCell ref="A255:A256"/>
    <mergeCell ref="B255:B256"/>
    <mergeCell ref="A257:A258"/>
    <mergeCell ref="B257:B258"/>
    <mergeCell ref="A259:A260"/>
    <mergeCell ref="B259:B260"/>
    <mergeCell ref="A261:A262"/>
    <mergeCell ref="B261:B262"/>
    <mergeCell ref="A243:A244"/>
    <mergeCell ref="B243:B244"/>
    <mergeCell ref="A245:A246"/>
    <mergeCell ref="B245:B246"/>
    <mergeCell ref="A247:A248"/>
    <mergeCell ref="B247:B248"/>
    <mergeCell ref="A249:A250"/>
    <mergeCell ref="B249:B250"/>
    <mergeCell ref="A251:A252"/>
    <mergeCell ref="B251:B252"/>
    <mergeCell ref="A233:A234"/>
    <mergeCell ref="B233:B234"/>
    <mergeCell ref="A235:A236"/>
    <mergeCell ref="B235:B236"/>
    <mergeCell ref="A237:A238"/>
    <mergeCell ref="B237:B238"/>
    <mergeCell ref="A239:A240"/>
    <mergeCell ref="B239:B240"/>
    <mergeCell ref="A241:A242"/>
    <mergeCell ref="B241:B242"/>
    <mergeCell ref="A223:A224"/>
    <mergeCell ref="B223:B224"/>
    <mergeCell ref="A225:A226"/>
    <mergeCell ref="B225:B226"/>
    <mergeCell ref="A227:A228"/>
    <mergeCell ref="B227:B228"/>
    <mergeCell ref="A229:A230"/>
    <mergeCell ref="B229:B230"/>
    <mergeCell ref="A231:A232"/>
    <mergeCell ref="B231:B232"/>
    <mergeCell ref="A213:A214"/>
    <mergeCell ref="B213:B214"/>
    <mergeCell ref="A215:A216"/>
    <mergeCell ref="B215:B216"/>
    <mergeCell ref="A217:A218"/>
    <mergeCell ref="B217:B218"/>
    <mergeCell ref="A219:A220"/>
    <mergeCell ref="B219:B220"/>
    <mergeCell ref="A221:A222"/>
    <mergeCell ref="B221:B222"/>
    <mergeCell ref="A203:A204"/>
    <mergeCell ref="B203:B204"/>
    <mergeCell ref="A205:A206"/>
    <mergeCell ref="B205:B206"/>
    <mergeCell ref="A207:A208"/>
    <mergeCell ref="B207:B208"/>
    <mergeCell ref="A209:A210"/>
    <mergeCell ref="B209:B210"/>
    <mergeCell ref="A211:A212"/>
    <mergeCell ref="B211:B212"/>
    <mergeCell ref="A193:A194"/>
    <mergeCell ref="B193:B194"/>
    <mergeCell ref="A195:A196"/>
    <mergeCell ref="B195:B196"/>
    <mergeCell ref="A197:A198"/>
    <mergeCell ref="B197:B198"/>
    <mergeCell ref="A199:A200"/>
    <mergeCell ref="B199:B200"/>
    <mergeCell ref="A201:A202"/>
    <mergeCell ref="B201:B202"/>
    <mergeCell ref="A183:A184"/>
    <mergeCell ref="B183:B184"/>
    <mergeCell ref="A185:A186"/>
    <mergeCell ref="B185:B186"/>
    <mergeCell ref="A187:A188"/>
    <mergeCell ref="B187:B188"/>
    <mergeCell ref="A189:A190"/>
    <mergeCell ref="B189:B190"/>
    <mergeCell ref="A191:A192"/>
    <mergeCell ref="B191:B192"/>
    <mergeCell ref="A173:A174"/>
    <mergeCell ref="B173:B174"/>
    <mergeCell ref="A175:A176"/>
    <mergeCell ref="B175:B176"/>
    <mergeCell ref="A177:A178"/>
    <mergeCell ref="B177:B178"/>
    <mergeCell ref="A179:A180"/>
    <mergeCell ref="B179:B180"/>
    <mergeCell ref="A181:A182"/>
    <mergeCell ref="B181:B182"/>
    <mergeCell ref="A163:A164"/>
    <mergeCell ref="B163:B164"/>
    <mergeCell ref="A165:A166"/>
    <mergeCell ref="B165:B166"/>
    <mergeCell ref="A167:A168"/>
    <mergeCell ref="B167:B168"/>
    <mergeCell ref="A169:A170"/>
    <mergeCell ref="B169:B170"/>
    <mergeCell ref="A171:A172"/>
    <mergeCell ref="B171:B172"/>
    <mergeCell ref="A153:A154"/>
    <mergeCell ref="B153:B154"/>
    <mergeCell ref="A155:A156"/>
    <mergeCell ref="B155:B156"/>
    <mergeCell ref="A157:A158"/>
    <mergeCell ref="B157:B158"/>
    <mergeCell ref="A159:A160"/>
    <mergeCell ref="B159:B160"/>
    <mergeCell ref="A161:A162"/>
    <mergeCell ref="B161:B162"/>
    <mergeCell ref="A143:A144"/>
    <mergeCell ref="B143:B144"/>
    <mergeCell ref="A145:A146"/>
    <mergeCell ref="B145:B146"/>
    <mergeCell ref="A147:A148"/>
    <mergeCell ref="B147:B148"/>
    <mergeCell ref="A149:A150"/>
    <mergeCell ref="B149:B150"/>
    <mergeCell ref="A151:A152"/>
    <mergeCell ref="B151:B152"/>
    <mergeCell ref="A133:A134"/>
    <mergeCell ref="B133:B134"/>
    <mergeCell ref="A135:A136"/>
    <mergeCell ref="B135:B136"/>
    <mergeCell ref="A137:A138"/>
    <mergeCell ref="B137:B138"/>
    <mergeCell ref="A139:A140"/>
    <mergeCell ref="B139:B140"/>
    <mergeCell ref="A141:A142"/>
    <mergeCell ref="B141:B142"/>
    <mergeCell ref="A123:A124"/>
    <mergeCell ref="B123:B124"/>
    <mergeCell ref="A125:A126"/>
    <mergeCell ref="B125:B126"/>
    <mergeCell ref="A127:A128"/>
    <mergeCell ref="B127:B128"/>
    <mergeCell ref="A129:A130"/>
    <mergeCell ref="B129:B130"/>
    <mergeCell ref="A131:A132"/>
    <mergeCell ref="B131:B132"/>
    <mergeCell ref="A113:A114"/>
    <mergeCell ref="B113:B114"/>
    <mergeCell ref="A115:A116"/>
    <mergeCell ref="B115:B116"/>
    <mergeCell ref="A117:A118"/>
    <mergeCell ref="B117:B118"/>
    <mergeCell ref="A119:A120"/>
    <mergeCell ref="B119:B120"/>
    <mergeCell ref="A121:A122"/>
    <mergeCell ref="B121:B122"/>
    <mergeCell ref="A103:A104"/>
    <mergeCell ref="B103:B104"/>
    <mergeCell ref="A105:A106"/>
    <mergeCell ref="B105:B106"/>
    <mergeCell ref="A107:A108"/>
    <mergeCell ref="B107:B108"/>
    <mergeCell ref="A109:A110"/>
    <mergeCell ref="B109:B110"/>
    <mergeCell ref="A111:A112"/>
    <mergeCell ref="B111:B112"/>
    <mergeCell ref="A93:A94"/>
    <mergeCell ref="B93:B94"/>
    <mergeCell ref="A95:A96"/>
    <mergeCell ref="B95:B96"/>
    <mergeCell ref="A97:A98"/>
    <mergeCell ref="B97:B98"/>
    <mergeCell ref="A99:A100"/>
    <mergeCell ref="B99:B100"/>
    <mergeCell ref="A101:A102"/>
    <mergeCell ref="B101:B102"/>
    <mergeCell ref="A83:A84"/>
    <mergeCell ref="B83:B84"/>
    <mergeCell ref="A85:A86"/>
    <mergeCell ref="B85:B86"/>
    <mergeCell ref="A87:A88"/>
    <mergeCell ref="B87:B88"/>
    <mergeCell ref="A89:A90"/>
    <mergeCell ref="B89:B90"/>
    <mergeCell ref="A91:A92"/>
    <mergeCell ref="B91:B92"/>
    <mergeCell ref="A73:A74"/>
    <mergeCell ref="B73:B74"/>
    <mergeCell ref="A75:A76"/>
    <mergeCell ref="B75:B76"/>
    <mergeCell ref="A77:A78"/>
    <mergeCell ref="B77:B78"/>
    <mergeCell ref="A79:A80"/>
    <mergeCell ref="B79:B80"/>
    <mergeCell ref="A81:A82"/>
    <mergeCell ref="B81:B82"/>
    <mergeCell ref="A65:A66"/>
    <mergeCell ref="B65:B66"/>
    <mergeCell ref="A61:A62"/>
    <mergeCell ref="B61:B62"/>
    <mergeCell ref="A67:A68"/>
    <mergeCell ref="B67:B68"/>
    <mergeCell ref="A69:A70"/>
    <mergeCell ref="B69:B70"/>
    <mergeCell ref="A71:A72"/>
    <mergeCell ref="B71:B72"/>
    <mergeCell ref="A53:A54"/>
    <mergeCell ref="B53:B54"/>
    <mergeCell ref="A55:A56"/>
    <mergeCell ref="B55:B56"/>
    <mergeCell ref="A57:A58"/>
    <mergeCell ref="B57:B58"/>
    <mergeCell ref="A59:A60"/>
    <mergeCell ref="B59:B60"/>
    <mergeCell ref="A63:A64"/>
    <mergeCell ref="B63:B64"/>
    <mergeCell ref="A35:A36"/>
    <mergeCell ref="B35:B36"/>
    <mergeCell ref="A37:A38"/>
    <mergeCell ref="B37:B38"/>
    <mergeCell ref="A47:A48"/>
    <mergeCell ref="B47:B48"/>
    <mergeCell ref="A49:A50"/>
    <mergeCell ref="B49:B50"/>
    <mergeCell ref="A51:A52"/>
    <mergeCell ref="B51:B52"/>
    <mergeCell ref="A39:A40"/>
    <mergeCell ref="A41:A42"/>
    <mergeCell ref="A43:A44"/>
    <mergeCell ref="A45:A46"/>
    <mergeCell ref="B39:B40"/>
    <mergeCell ref="B41:B42"/>
    <mergeCell ref="B43:B44"/>
    <mergeCell ref="B45:B46"/>
    <mergeCell ref="A29:A30"/>
    <mergeCell ref="B29:B30"/>
    <mergeCell ref="A31:A32"/>
    <mergeCell ref="B31:B32"/>
    <mergeCell ref="A25:A26"/>
    <mergeCell ref="B25:B26"/>
    <mergeCell ref="A27:A28"/>
    <mergeCell ref="B27:B28"/>
    <mergeCell ref="A33:A34"/>
    <mergeCell ref="B33:B34"/>
    <mergeCell ref="D1:G6"/>
    <mergeCell ref="A17:A18"/>
    <mergeCell ref="B17:B18"/>
    <mergeCell ref="A19:A20"/>
    <mergeCell ref="B19:B20"/>
    <mergeCell ref="A21:A22"/>
    <mergeCell ref="B21:B22"/>
    <mergeCell ref="A23:A24"/>
    <mergeCell ref="B23:B24"/>
    <mergeCell ref="A7:F7"/>
    <mergeCell ref="A9:A10"/>
    <mergeCell ref="B9:B10"/>
    <mergeCell ref="A11:A12"/>
    <mergeCell ref="B11:B12"/>
    <mergeCell ref="A13:A14"/>
    <mergeCell ref="B13:B14"/>
    <mergeCell ref="A15:A16"/>
    <mergeCell ref="B15:B16"/>
  </mergeCells>
  <phoneticPr fontId="4" type="noConversion"/>
  <conditionalFormatting sqref="C12 C18 C24 C62 C144 C156 C180 C196 C204 C216 C234 C326 C356 C392 C432 C440 C448 C470 C486 C490 C502">
    <cfRule type="cellIs" dxfId="788" priority="1117" operator="equal">
      <formula>0</formula>
    </cfRule>
  </conditionalFormatting>
  <conditionalFormatting sqref="D28:G28">
    <cfRule type="cellIs" dxfId="787" priority="1126" operator="equal">
      <formula>0</formula>
    </cfRule>
  </conditionalFormatting>
  <conditionalFormatting sqref="D27:G27">
    <cfRule type="cellIs" dxfId="786" priority="1127" operator="equal">
      <formula>0</formula>
    </cfRule>
  </conditionalFormatting>
  <conditionalFormatting sqref="E10:G10">
    <cfRule type="cellIs" dxfId="785" priority="1130" operator="equal">
      <formula>0</formula>
    </cfRule>
  </conditionalFormatting>
  <conditionalFormatting sqref="E9 E21 E141 E153 E429 E437 E445 E467">
    <cfRule type="cellIs" dxfId="784" priority="1131" operator="equal">
      <formula>0</formula>
    </cfRule>
  </conditionalFormatting>
  <conditionalFormatting sqref="F9:G9 F21:G21 F141:G141 F153:G153 F429:G429 F437:G437 F445:G445 F467:G467">
    <cfRule type="cellIs" dxfId="783" priority="1132" operator="equal">
      <formula>0</formula>
    </cfRule>
  </conditionalFormatting>
  <conditionalFormatting sqref="D10 D22 D142 D154 D430 D438 D446 D468">
    <cfRule type="cellIs" dxfId="782" priority="1134" operator="equal">
      <formula>0</formula>
    </cfRule>
  </conditionalFormatting>
  <conditionalFormatting sqref="D9 D21 D141 D153 D429 D437 D445 D467">
    <cfRule type="cellIs" dxfId="781" priority="1136" operator="equal">
      <formula>0</formula>
    </cfRule>
  </conditionalFormatting>
  <conditionalFormatting sqref="D464:G464">
    <cfRule type="cellIs" dxfId="780" priority="894" operator="equal">
      <formula>0</formula>
    </cfRule>
  </conditionalFormatting>
  <conditionalFormatting sqref="D463:G463">
    <cfRule type="cellIs" dxfId="779" priority="895" operator="equal">
      <formula>0</formula>
    </cfRule>
  </conditionalFormatting>
  <conditionalFormatting sqref="D13:D16">
    <cfRule type="cellIs" dxfId="778" priority="879" operator="equal">
      <formula>0</formula>
    </cfRule>
  </conditionalFormatting>
  <conditionalFormatting sqref="D13:D16">
    <cfRule type="cellIs" dxfId="777" priority="878" operator="notEqual">
      <formula>0</formula>
    </cfRule>
  </conditionalFormatting>
  <conditionalFormatting sqref="D12:G12">
    <cfRule type="cellIs" dxfId="776" priority="867" operator="equal">
      <formula>0</formula>
    </cfRule>
  </conditionalFormatting>
  <conditionalFormatting sqref="D11:G11">
    <cfRule type="cellIs" dxfId="775" priority="866" operator="equal">
      <formula>0</formula>
    </cfRule>
  </conditionalFormatting>
  <conditionalFormatting sqref="E22:G22">
    <cfRule type="cellIs" dxfId="774" priority="863" operator="equal">
      <formula>0</formula>
    </cfRule>
  </conditionalFormatting>
  <conditionalFormatting sqref="E142:G142">
    <cfRule type="cellIs" dxfId="773" priority="862" operator="equal">
      <formula>0</formula>
    </cfRule>
  </conditionalFormatting>
  <conditionalFormatting sqref="E154:G154">
    <cfRule type="cellIs" dxfId="772" priority="861" operator="equal">
      <formula>0</formula>
    </cfRule>
  </conditionalFormatting>
  <conditionalFormatting sqref="E430:G430">
    <cfRule type="cellIs" dxfId="771" priority="860" operator="equal">
      <formula>0</formula>
    </cfRule>
  </conditionalFormatting>
  <conditionalFormatting sqref="E438:G438">
    <cfRule type="cellIs" dxfId="770" priority="859" operator="equal">
      <formula>0</formula>
    </cfRule>
  </conditionalFormatting>
  <conditionalFormatting sqref="E446:G446">
    <cfRule type="cellIs" dxfId="769" priority="858" operator="equal">
      <formula>0</formula>
    </cfRule>
  </conditionalFormatting>
  <conditionalFormatting sqref="E468:G468">
    <cfRule type="cellIs" dxfId="768" priority="857" operator="equal">
      <formula>0</formula>
    </cfRule>
  </conditionalFormatting>
  <conditionalFormatting sqref="D25:G25">
    <cfRule type="cellIs" dxfId="767" priority="776" operator="equal">
      <formula>0</formula>
    </cfRule>
  </conditionalFormatting>
  <conditionalFormatting sqref="D26:G26">
    <cfRule type="cellIs" dxfId="766" priority="775" operator="equal">
      <formula>0</formula>
    </cfRule>
  </conditionalFormatting>
  <conditionalFormatting sqref="D18:G18">
    <cfRule type="cellIs" dxfId="765" priority="772" operator="equal">
      <formula>0</formula>
    </cfRule>
  </conditionalFormatting>
  <conditionalFormatting sqref="D17:G17">
    <cfRule type="cellIs" dxfId="764" priority="771" operator="equal">
      <formula>0</formula>
    </cfRule>
  </conditionalFormatting>
  <conditionalFormatting sqref="D24:G24">
    <cfRule type="cellIs" dxfId="763" priority="770" operator="equal">
      <formula>0</formula>
    </cfRule>
  </conditionalFormatting>
  <conditionalFormatting sqref="D23:G23">
    <cfRule type="cellIs" dxfId="762" priority="769" operator="equal">
      <formula>0</formula>
    </cfRule>
  </conditionalFormatting>
  <conditionalFormatting sqref="D62:G62">
    <cfRule type="cellIs" dxfId="761" priority="768" operator="equal">
      <formula>0</formula>
    </cfRule>
  </conditionalFormatting>
  <conditionalFormatting sqref="D61:G61">
    <cfRule type="cellIs" dxfId="760" priority="767" operator="equal">
      <formula>0</formula>
    </cfRule>
  </conditionalFormatting>
  <conditionalFormatting sqref="D144:G144">
    <cfRule type="cellIs" dxfId="759" priority="766" operator="equal">
      <formula>0</formula>
    </cfRule>
  </conditionalFormatting>
  <conditionalFormatting sqref="D143:G143">
    <cfRule type="cellIs" dxfId="758" priority="765" operator="equal">
      <formula>0</formula>
    </cfRule>
  </conditionalFormatting>
  <conditionalFormatting sqref="D156:G156">
    <cfRule type="cellIs" dxfId="757" priority="764" operator="equal">
      <formula>0</formula>
    </cfRule>
  </conditionalFormatting>
  <conditionalFormatting sqref="D155:G155">
    <cfRule type="cellIs" dxfId="756" priority="763" operator="equal">
      <formula>0</formula>
    </cfRule>
  </conditionalFormatting>
  <conditionalFormatting sqref="D180:G180">
    <cfRule type="cellIs" dxfId="755" priority="762" operator="equal">
      <formula>0</formula>
    </cfRule>
  </conditionalFormatting>
  <conditionalFormatting sqref="D179:G179">
    <cfRule type="cellIs" dxfId="754" priority="761" operator="equal">
      <formula>0</formula>
    </cfRule>
  </conditionalFormatting>
  <conditionalFormatting sqref="D196:G196">
    <cfRule type="cellIs" dxfId="753" priority="760" operator="equal">
      <formula>0</formula>
    </cfRule>
  </conditionalFormatting>
  <conditionalFormatting sqref="D195:G195">
    <cfRule type="cellIs" dxfId="752" priority="759" operator="equal">
      <formula>0</formula>
    </cfRule>
  </conditionalFormatting>
  <conditionalFormatting sqref="D204:G204">
    <cfRule type="cellIs" dxfId="751" priority="758" operator="equal">
      <formula>0</formula>
    </cfRule>
  </conditionalFormatting>
  <conditionalFormatting sqref="D203:G203">
    <cfRule type="cellIs" dxfId="750" priority="757" operator="equal">
      <formula>0</formula>
    </cfRule>
  </conditionalFormatting>
  <conditionalFormatting sqref="D216:G216">
    <cfRule type="cellIs" dxfId="749" priority="756" operator="equal">
      <formula>0</formula>
    </cfRule>
  </conditionalFormatting>
  <conditionalFormatting sqref="D215:G215">
    <cfRule type="cellIs" dxfId="748" priority="755" operator="equal">
      <formula>0</formula>
    </cfRule>
  </conditionalFormatting>
  <conditionalFormatting sqref="D234:G234">
    <cfRule type="cellIs" dxfId="747" priority="754" operator="equal">
      <formula>0</formula>
    </cfRule>
  </conditionalFormatting>
  <conditionalFormatting sqref="D233:G233">
    <cfRule type="cellIs" dxfId="746" priority="753" operator="equal">
      <formula>0</formula>
    </cfRule>
  </conditionalFormatting>
  <conditionalFormatting sqref="D326:G326">
    <cfRule type="cellIs" dxfId="745" priority="752" operator="equal">
      <formula>0</formula>
    </cfRule>
  </conditionalFormatting>
  <conditionalFormatting sqref="D325:G325">
    <cfRule type="cellIs" dxfId="744" priority="751" operator="equal">
      <formula>0</formula>
    </cfRule>
  </conditionalFormatting>
  <conditionalFormatting sqref="D356:G356">
    <cfRule type="cellIs" dxfId="743" priority="750" operator="equal">
      <formula>0</formula>
    </cfRule>
  </conditionalFormatting>
  <conditionalFormatting sqref="D355:G355">
    <cfRule type="cellIs" dxfId="742" priority="749" operator="equal">
      <formula>0</formula>
    </cfRule>
  </conditionalFormatting>
  <conditionalFormatting sqref="D392:G392">
    <cfRule type="cellIs" dxfId="741" priority="748" operator="equal">
      <formula>0</formula>
    </cfRule>
  </conditionalFormatting>
  <conditionalFormatting sqref="D391:G391">
    <cfRule type="cellIs" dxfId="740" priority="747" operator="equal">
      <formula>0</formula>
    </cfRule>
  </conditionalFormatting>
  <conditionalFormatting sqref="D432:G432">
    <cfRule type="cellIs" dxfId="739" priority="746" operator="equal">
      <formula>0</formula>
    </cfRule>
  </conditionalFormatting>
  <conditionalFormatting sqref="D431:G431">
    <cfRule type="cellIs" dxfId="738" priority="745" operator="equal">
      <formula>0</formula>
    </cfRule>
  </conditionalFormatting>
  <conditionalFormatting sqref="D440:G440">
    <cfRule type="cellIs" dxfId="737" priority="744" operator="equal">
      <formula>0</formula>
    </cfRule>
  </conditionalFormatting>
  <conditionalFormatting sqref="D439:G439">
    <cfRule type="cellIs" dxfId="736" priority="743" operator="equal">
      <formula>0</formula>
    </cfRule>
  </conditionalFormatting>
  <conditionalFormatting sqref="D448:G448">
    <cfRule type="cellIs" dxfId="735" priority="742" operator="equal">
      <formula>0</formula>
    </cfRule>
  </conditionalFormatting>
  <conditionalFormatting sqref="D447:G447">
    <cfRule type="cellIs" dxfId="734" priority="741" operator="equal">
      <formula>0</formula>
    </cfRule>
  </conditionalFormatting>
  <conditionalFormatting sqref="D470:G470">
    <cfRule type="cellIs" dxfId="733" priority="740" operator="equal">
      <formula>0</formula>
    </cfRule>
  </conditionalFormatting>
  <conditionalFormatting sqref="D469:G469">
    <cfRule type="cellIs" dxfId="732" priority="739" operator="equal">
      <formula>0</formula>
    </cfRule>
  </conditionalFormatting>
  <conditionalFormatting sqref="D486:G486">
    <cfRule type="cellIs" dxfId="731" priority="738" operator="equal">
      <formula>0</formula>
    </cfRule>
  </conditionalFormatting>
  <conditionalFormatting sqref="D485:G485">
    <cfRule type="cellIs" dxfId="730" priority="737" operator="equal">
      <formula>0</formula>
    </cfRule>
  </conditionalFormatting>
  <conditionalFormatting sqref="D490:G490">
    <cfRule type="cellIs" dxfId="729" priority="736" operator="equal">
      <formula>0</formula>
    </cfRule>
  </conditionalFormatting>
  <conditionalFormatting sqref="D489:G489">
    <cfRule type="cellIs" dxfId="728" priority="735" operator="equal">
      <formula>0</formula>
    </cfRule>
  </conditionalFormatting>
  <conditionalFormatting sqref="D502:G502">
    <cfRule type="cellIs" dxfId="727" priority="734" operator="equal">
      <formula>0</formula>
    </cfRule>
  </conditionalFormatting>
  <conditionalFormatting sqref="D501:G501">
    <cfRule type="cellIs" dxfId="726" priority="733" operator="equal">
      <formula>0</formula>
    </cfRule>
  </conditionalFormatting>
  <conditionalFormatting sqref="D33:G33">
    <cfRule type="cellIs" dxfId="725" priority="732" operator="equal">
      <formula>0</formula>
    </cfRule>
  </conditionalFormatting>
  <conditionalFormatting sqref="D34:G34">
    <cfRule type="cellIs" dxfId="724" priority="731" operator="equal">
      <formula>0</formula>
    </cfRule>
  </conditionalFormatting>
  <conditionalFormatting sqref="D63:G63">
    <cfRule type="cellIs" dxfId="723" priority="730" operator="equal">
      <formula>0</formula>
    </cfRule>
  </conditionalFormatting>
  <conditionalFormatting sqref="D64:G64">
    <cfRule type="cellIs" dxfId="722" priority="729" operator="equal">
      <formula>0</formula>
    </cfRule>
  </conditionalFormatting>
  <conditionalFormatting sqref="D91:G91">
    <cfRule type="cellIs" dxfId="721" priority="728" operator="equal">
      <formula>0</formula>
    </cfRule>
  </conditionalFormatting>
  <conditionalFormatting sqref="D92:G92">
    <cfRule type="cellIs" dxfId="720" priority="727" operator="equal">
      <formula>0</formula>
    </cfRule>
  </conditionalFormatting>
  <conditionalFormatting sqref="D145:G145">
    <cfRule type="cellIs" dxfId="719" priority="726" operator="equal">
      <formula>0</formula>
    </cfRule>
  </conditionalFormatting>
  <conditionalFormatting sqref="D146:G146">
    <cfRule type="cellIs" dxfId="718" priority="725" operator="equal">
      <formula>0</formula>
    </cfRule>
  </conditionalFormatting>
  <conditionalFormatting sqref="D149:G149">
    <cfRule type="cellIs" dxfId="717" priority="724" operator="equal">
      <formula>0</formula>
    </cfRule>
  </conditionalFormatting>
  <conditionalFormatting sqref="D150:G150">
    <cfRule type="cellIs" dxfId="716" priority="723" operator="equal">
      <formula>0</formula>
    </cfRule>
  </conditionalFormatting>
  <conditionalFormatting sqref="D157:G157">
    <cfRule type="cellIs" dxfId="715" priority="722" operator="equal">
      <formula>0</formula>
    </cfRule>
  </conditionalFormatting>
  <conditionalFormatting sqref="D158:G158">
    <cfRule type="cellIs" dxfId="714" priority="721" operator="equal">
      <formula>0</formula>
    </cfRule>
  </conditionalFormatting>
  <conditionalFormatting sqref="D173:G173">
    <cfRule type="cellIs" dxfId="713" priority="720" operator="equal">
      <formula>0</formula>
    </cfRule>
  </conditionalFormatting>
  <conditionalFormatting sqref="D174:G174">
    <cfRule type="cellIs" dxfId="712" priority="719" operator="equal">
      <formula>0</formula>
    </cfRule>
  </conditionalFormatting>
  <conditionalFormatting sqref="D181:G181">
    <cfRule type="cellIs" dxfId="711" priority="718" operator="equal">
      <formula>0</formula>
    </cfRule>
  </conditionalFormatting>
  <conditionalFormatting sqref="D182:G182">
    <cfRule type="cellIs" dxfId="710" priority="717" operator="equal">
      <formula>0</formula>
    </cfRule>
  </conditionalFormatting>
  <conditionalFormatting sqref="D187:G187">
    <cfRule type="cellIs" dxfId="709" priority="716" operator="equal">
      <formula>0</formula>
    </cfRule>
  </conditionalFormatting>
  <conditionalFormatting sqref="D188:G188">
    <cfRule type="cellIs" dxfId="708" priority="715" operator="equal">
      <formula>0</formula>
    </cfRule>
  </conditionalFormatting>
  <conditionalFormatting sqref="D197:G197">
    <cfRule type="cellIs" dxfId="707" priority="714" operator="equal">
      <formula>0</formula>
    </cfRule>
  </conditionalFormatting>
  <conditionalFormatting sqref="D198:G198">
    <cfRule type="cellIs" dxfId="706" priority="713" operator="equal">
      <formula>0</formula>
    </cfRule>
  </conditionalFormatting>
  <conditionalFormatting sqref="D217:G217">
    <cfRule type="cellIs" dxfId="705" priority="712" operator="equal">
      <formula>0</formula>
    </cfRule>
  </conditionalFormatting>
  <conditionalFormatting sqref="D218:G218">
    <cfRule type="cellIs" dxfId="704" priority="711" operator="equal">
      <formula>0</formula>
    </cfRule>
  </conditionalFormatting>
  <conditionalFormatting sqref="D235:G235">
    <cfRule type="cellIs" dxfId="703" priority="710" operator="equal">
      <formula>0</formula>
    </cfRule>
  </conditionalFormatting>
  <conditionalFormatting sqref="D236:G236">
    <cfRule type="cellIs" dxfId="702" priority="709" operator="equal">
      <formula>0</formula>
    </cfRule>
  </conditionalFormatting>
  <conditionalFormatting sqref="D255:G255">
    <cfRule type="cellIs" dxfId="701" priority="708" operator="equal">
      <formula>0</formula>
    </cfRule>
  </conditionalFormatting>
  <conditionalFormatting sqref="D256:G256">
    <cfRule type="cellIs" dxfId="700" priority="707" operator="equal">
      <formula>0</formula>
    </cfRule>
  </conditionalFormatting>
  <conditionalFormatting sqref="D263:G263">
    <cfRule type="cellIs" dxfId="699" priority="706" operator="equal">
      <formula>0</formula>
    </cfRule>
  </conditionalFormatting>
  <conditionalFormatting sqref="D264:G264">
    <cfRule type="cellIs" dxfId="698" priority="705" operator="equal">
      <formula>0</formula>
    </cfRule>
  </conditionalFormatting>
  <conditionalFormatting sqref="D273:G273">
    <cfRule type="cellIs" dxfId="697" priority="704" operator="equal">
      <formula>0</formula>
    </cfRule>
  </conditionalFormatting>
  <conditionalFormatting sqref="D274:G274">
    <cfRule type="cellIs" dxfId="696" priority="703" operator="equal">
      <formula>0</formula>
    </cfRule>
  </conditionalFormatting>
  <conditionalFormatting sqref="D287:G287">
    <cfRule type="cellIs" dxfId="695" priority="702" operator="equal">
      <formula>0</formula>
    </cfRule>
  </conditionalFormatting>
  <conditionalFormatting sqref="D288:G288">
    <cfRule type="cellIs" dxfId="694" priority="701" operator="equal">
      <formula>0</formula>
    </cfRule>
  </conditionalFormatting>
  <conditionalFormatting sqref="D327:G327">
    <cfRule type="cellIs" dxfId="693" priority="700" operator="equal">
      <formula>0</formula>
    </cfRule>
  </conditionalFormatting>
  <conditionalFormatting sqref="D328:G328">
    <cfRule type="cellIs" dxfId="692" priority="699" operator="equal">
      <formula>0</formula>
    </cfRule>
  </conditionalFormatting>
  <conditionalFormatting sqref="D331:G331">
    <cfRule type="cellIs" dxfId="691" priority="698" operator="equal">
      <formula>0</formula>
    </cfRule>
  </conditionalFormatting>
  <conditionalFormatting sqref="D332:G332">
    <cfRule type="cellIs" dxfId="690" priority="697" operator="equal">
      <formula>0</formula>
    </cfRule>
  </conditionalFormatting>
  <conditionalFormatting sqref="D335:G335">
    <cfRule type="cellIs" dxfId="689" priority="696" operator="equal">
      <formula>0</formula>
    </cfRule>
  </conditionalFormatting>
  <conditionalFormatting sqref="D336:G336">
    <cfRule type="cellIs" dxfId="688" priority="695" operator="equal">
      <formula>0</formula>
    </cfRule>
  </conditionalFormatting>
  <conditionalFormatting sqref="D339:G339">
    <cfRule type="cellIs" dxfId="687" priority="694" operator="equal">
      <formula>0</formula>
    </cfRule>
  </conditionalFormatting>
  <conditionalFormatting sqref="D340:G340">
    <cfRule type="cellIs" dxfId="686" priority="693" operator="equal">
      <formula>0</formula>
    </cfRule>
  </conditionalFormatting>
  <conditionalFormatting sqref="D343:G343">
    <cfRule type="cellIs" dxfId="685" priority="692" operator="equal">
      <formula>0</formula>
    </cfRule>
  </conditionalFormatting>
  <conditionalFormatting sqref="D344:G344">
    <cfRule type="cellIs" dxfId="684" priority="691" operator="equal">
      <formula>0</formula>
    </cfRule>
  </conditionalFormatting>
  <conditionalFormatting sqref="D357:G357">
    <cfRule type="cellIs" dxfId="683" priority="690" operator="equal">
      <formula>0</formula>
    </cfRule>
  </conditionalFormatting>
  <conditionalFormatting sqref="D358:G358">
    <cfRule type="cellIs" dxfId="682" priority="689" operator="equal">
      <formula>0</formula>
    </cfRule>
  </conditionalFormatting>
  <conditionalFormatting sqref="D367:G367">
    <cfRule type="cellIs" dxfId="681" priority="688" operator="equal">
      <formula>0</formula>
    </cfRule>
  </conditionalFormatting>
  <conditionalFormatting sqref="D368:G368">
    <cfRule type="cellIs" dxfId="680" priority="687" operator="equal">
      <formula>0</formula>
    </cfRule>
  </conditionalFormatting>
  <conditionalFormatting sqref="D371:G371">
    <cfRule type="cellIs" dxfId="679" priority="686" operator="equal">
      <formula>0</formula>
    </cfRule>
  </conditionalFormatting>
  <conditionalFormatting sqref="D372:G372">
    <cfRule type="cellIs" dxfId="678" priority="685" operator="equal">
      <formula>0</formula>
    </cfRule>
  </conditionalFormatting>
  <conditionalFormatting sqref="D375:G375">
    <cfRule type="cellIs" dxfId="677" priority="684" operator="equal">
      <formula>0</formula>
    </cfRule>
  </conditionalFormatting>
  <conditionalFormatting sqref="D376:G376">
    <cfRule type="cellIs" dxfId="676" priority="683" operator="equal">
      <formula>0</formula>
    </cfRule>
  </conditionalFormatting>
  <conditionalFormatting sqref="D381:G381">
    <cfRule type="cellIs" dxfId="675" priority="682" operator="equal">
      <formula>0</formula>
    </cfRule>
  </conditionalFormatting>
  <conditionalFormatting sqref="D382:G382">
    <cfRule type="cellIs" dxfId="674" priority="681" operator="equal">
      <formula>0</formula>
    </cfRule>
  </conditionalFormatting>
  <conditionalFormatting sqref="D393:G393">
    <cfRule type="cellIs" dxfId="673" priority="680" operator="equal">
      <formula>0</formula>
    </cfRule>
  </conditionalFormatting>
  <conditionalFormatting sqref="D394:G394">
    <cfRule type="cellIs" dxfId="672" priority="679" operator="equal">
      <formula>0</formula>
    </cfRule>
  </conditionalFormatting>
  <conditionalFormatting sqref="D401:G401">
    <cfRule type="cellIs" dxfId="671" priority="678" operator="equal">
      <formula>0</formula>
    </cfRule>
  </conditionalFormatting>
  <conditionalFormatting sqref="D402:G402">
    <cfRule type="cellIs" dxfId="670" priority="677" operator="equal">
      <formula>0</formula>
    </cfRule>
  </conditionalFormatting>
  <conditionalFormatting sqref="D407:G407">
    <cfRule type="cellIs" dxfId="669" priority="676" operator="equal">
      <formula>0</formula>
    </cfRule>
  </conditionalFormatting>
  <conditionalFormatting sqref="D408:G408">
    <cfRule type="cellIs" dxfId="668" priority="675" operator="equal">
      <formula>0</formula>
    </cfRule>
  </conditionalFormatting>
  <conditionalFormatting sqref="D411:G411">
    <cfRule type="cellIs" dxfId="667" priority="674" operator="equal">
      <formula>0</formula>
    </cfRule>
  </conditionalFormatting>
  <conditionalFormatting sqref="D412:G412">
    <cfRule type="cellIs" dxfId="666" priority="673" operator="equal">
      <formula>0</formula>
    </cfRule>
  </conditionalFormatting>
  <conditionalFormatting sqref="D423:G423">
    <cfRule type="cellIs" dxfId="665" priority="672" operator="equal">
      <formula>0</formula>
    </cfRule>
  </conditionalFormatting>
  <conditionalFormatting sqref="D424:G424">
    <cfRule type="cellIs" dxfId="664" priority="671" operator="equal">
      <formula>0</formula>
    </cfRule>
  </conditionalFormatting>
  <conditionalFormatting sqref="D441:G441">
    <cfRule type="cellIs" dxfId="663" priority="670" operator="equal">
      <formula>0</formula>
    </cfRule>
  </conditionalFormatting>
  <conditionalFormatting sqref="D442:G442">
    <cfRule type="cellIs" dxfId="662" priority="669" operator="equal">
      <formula>0</formula>
    </cfRule>
  </conditionalFormatting>
  <conditionalFormatting sqref="D449:G449">
    <cfRule type="cellIs" dxfId="661" priority="668" operator="equal">
      <formula>0</formula>
    </cfRule>
  </conditionalFormatting>
  <conditionalFormatting sqref="D450:G450">
    <cfRule type="cellIs" dxfId="660" priority="667" operator="equal">
      <formula>0</formula>
    </cfRule>
  </conditionalFormatting>
  <conditionalFormatting sqref="D459:G459">
    <cfRule type="cellIs" dxfId="659" priority="666" operator="equal">
      <formula>0</formula>
    </cfRule>
  </conditionalFormatting>
  <conditionalFormatting sqref="D460:G460">
    <cfRule type="cellIs" dxfId="658" priority="665" operator="equal">
      <formula>0</formula>
    </cfRule>
  </conditionalFormatting>
  <conditionalFormatting sqref="D471:G471">
    <cfRule type="cellIs" dxfId="657" priority="664" operator="equal">
      <formula>0</formula>
    </cfRule>
  </conditionalFormatting>
  <conditionalFormatting sqref="D472:G472">
    <cfRule type="cellIs" dxfId="656" priority="663" operator="equal">
      <formula>0</formula>
    </cfRule>
  </conditionalFormatting>
  <conditionalFormatting sqref="D477:G477">
    <cfRule type="cellIs" dxfId="655" priority="662" operator="equal">
      <formula>0</formula>
    </cfRule>
  </conditionalFormatting>
  <conditionalFormatting sqref="D478:G478">
    <cfRule type="cellIs" dxfId="654" priority="661" operator="equal">
      <formula>0</formula>
    </cfRule>
  </conditionalFormatting>
  <conditionalFormatting sqref="D491:G491">
    <cfRule type="cellIs" dxfId="653" priority="660" operator="equal">
      <formula>0</formula>
    </cfRule>
  </conditionalFormatting>
  <conditionalFormatting sqref="D492:G492">
    <cfRule type="cellIs" dxfId="652" priority="659" operator="equal">
      <formula>0</formula>
    </cfRule>
  </conditionalFormatting>
  <conditionalFormatting sqref="D497:G497">
    <cfRule type="cellIs" dxfId="651" priority="658" operator="equal">
      <formula>0</formula>
    </cfRule>
  </conditionalFormatting>
  <conditionalFormatting sqref="D498:G498">
    <cfRule type="cellIs" dxfId="650" priority="657" operator="equal">
      <formula>0</formula>
    </cfRule>
  </conditionalFormatting>
  <conditionalFormatting sqref="D36:G36">
    <cfRule type="cellIs" dxfId="649" priority="655" operator="equal">
      <formula>0</formula>
    </cfRule>
  </conditionalFormatting>
  <conditionalFormatting sqref="D35:G35">
    <cfRule type="cellIs" dxfId="648" priority="656" operator="equal">
      <formula>0</formula>
    </cfRule>
  </conditionalFormatting>
  <conditionalFormatting sqref="D48:G48">
    <cfRule type="cellIs" dxfId="647" priority="653" operator="equal">
      <formula>0</formula>
    </cfRule>
  </conditionalFormatting>
  <conditionalFormatting sqref="D47:G47">
    <cfRule type="cellIs" dxfId="646" priority="654" operator="equal">
      <formula>0</formula>
    </cfRule>
  </conditionalFormatting>
  <conditionalFormatting sqref="D52:G52">
    <cfRule type="cellIs" dxfId="645" priority="651" operator="equal">
      <formula>0</formula>
    </cfRule>
  </conditionalFormatting>
  <conditionalFormatting sqref="D51:G51">
    <cfRule type="cellIs" dxfId="644" priority="652" operator="equal">
      <formula>0</formula>
    </cfRule>
  </conditionalFormatting>
  <conditionalFormatting sqref="D66:G66">
    <cfRule type="cellIs" dxfId="643" priority="649" operator="equal">
      <formula>0</formula>
    </cfRule>
  </conditionalFormatting>
  <conditionalFormatting sqref="D65:G65">
    <cfRule type="cellIs" dxfId="642" priority="650" operator="equal">
      <formula>0</formula>
    </cfRule>
  </conditionalFormatting>
  <conditionalFormatting sqref="D76:G76">
    <cfRule type="cellIs" dxfId="641" priority="647" operator="equal">
      <formula>0</formula>
    </cfRule>
  </conditionalFormatting>
  <conditionalFormatting sqref="D75:G75">
    <cfRule type="cellIs" dxfId="640" priority="648" operator="equal">
      <formula>0</formula>
    </cfRule>
  </conditionalFormatting>
  <conditionalFormatting sqref="D80:G80">
    <cfRule type="cellIs" dxfId="639" priority="645" operator="equal">
      <formula>0</formula>
    </cfRule>
  </conditionalFormatting>
  <conditionalFormatting sqref="D79:G79">
    <cfRule type="cellIs" dxfId="638" priority="646" operator="equal">
      <formula>0</formula>
    </cfRule>
  </conditionalFormatting>
  <conditionalFormatting sqref="D88:G88">
    <cfRule type="cellIs" dxfId="637" priority="643" operator="equal">
      <formula>0</formula>
    </cfRule>
  </conditionalFormatting>
  <conditionalFormatting sqref="D87:G87">
    <cfRule type="cellIs" dxfId="636" priority="644" operator="equal">
      <formula>0</formula>
    </cfRule>
  </conditionalFormatting>
  <conditionalFormatting sqref="D94:G94">
    <cfRule type="cellIs" dxfId="635" priority="641" operator="equal">
      <formula>0</formula>
    </cfRule>
  </conditionalFormatting>
  <conditionalFormatting sqref="D93:G93">
    <cfRule type="cellIs" dxfId="634" priority="642" operator="equal">
      <formula>0</formula>
    </cfRule>
  </conditionalFormatting>
  <conditionalFormatting sqref="D124:G124">
    <cfRule type="cellIs" dxfId="633" priority="639" operator="equal">
      <formula>0</formula>
    </cfRule>
  </conditionalFormatting>
  <conditionalFormatting sqref="D123:G123">
    <cfRule type="cellIs" dxfId="632" priority="640" operator="equal">
      <formula>0</formula>
    </cfRule>
  </conditionalFormatting>
  <conditionalFormatting sqref="D132:G132">
    <cfRule type="cellIs" dxfId="631" priority="637" operator="equal">
      <formula>0</formula>
    </cfRule>
  </conditionalFormatting>
  <conditionalFormatting sqref="D131:G131">
    <cfRule type="cellIs" dxfId="630" priority="638" operator="equal">
      <formula>0</formula>
    </cfRule>
  </conditionalFormatting>
  <conditionalFormatting sqref="D160:G160">
    <cfRule type="cellIs" dxfId="629" priority="635" operator="equal">
      <formula>0</formula>
    </cfRule>
  </conditionalFormatting>
  <conditionalFormatting sqref="D159:G159">
    <cfRule type="cellIs" dxfId="628" priority="636" operator="equal">
      <formula>0</formula>
    </cfRule>
  </conditionalFormatting>
  <conditionalFormatting sqref="D164:G164">
    <cfRule type="cellIs" dxfId="627" priority="633" operator="equal">
      <formula>0</formula>
    </cfRule>
  </conditionalFormatting>
  <conditionalFormatting sqref="D163:G163">
    <cfRule type="cellIs" dxfId="626" priority="634" operator="equal">
      <formula>0</formula>
    </cfRule>
  </conditionalFormatting>
  <conditionalFormatting sqref="D168:G168">
    <cfRule type="cellIs" dxfId="625" priority="631" operator="equal">
      <formula>0</formula>
    </cfRule>
  </conditionalFormatting>
  <conditionalFormatting sqref="D167:G167">
    <cfRule type="cellIs" dxfId="624" priority="632" operator="equal">
      <formula>0</formula>
    </cfRule>
  </conditionalFormatting>
  <conditionalFormatting sqref="D184:G184">
    <cfRule type="cellIs" dxfId="623" priority="629" operator="equal">
      <formula>0</formula>
    </cfRule>
  </conditionalFormatting>
  <conditionalFormatting sqref="D183:G183">
    <cfRule type="cellIs" dxfId="622" priority="630" operator="equal">
      <formula>0</formula>
    </cfRule>
  </conditionalFormatting>
  <conditionalFormatting sqref="D190:G190">
    <cfRule type="cellIs" dxfId="621" priority="627" operator="equal">
      <formula>0</formula>
    </cfRule>
  </conditionalFormatting>
  <conditionalFormatting sqref="D189:G189">
    <cfRule type="cellIs" dxfId="620" priority="628" operator="equal">
      <formula>0</formula>
    </cfRule>
  </conditionalFormatting>
  <conditionalFormatting sqref="D200:G200">
    <cfRule type="cellIs" dxfId="619" priority="625" operator="equal">
      <formula>0</formula>
    </cfRule>
  </conditionalFormatting>
  <conditionalFormatting sqref="D199:G199">
    <cfRule type="cellIs" dxfId="618" priority="626" operator="equal">
      <formula>0</formula>
    </cfRule>
  </conditionalFormatting>
  <conditionalFormatting sqref="D220:G220">
    <cfRule type="cellIs" dxfId="617" priority="623" operator="equal">
      <formula>0</formula>
    </cfRule>
  </conditionalFormatting>
  <conditionalFormatting sqref="D219:G219">
    <cfRule type="cellIs" dxfId="616" priority="624" operator="equal">
      <formula>0</formula>
    </cfRule>
  </conditionalFormatting>
  <conditionalFormatting sqref="D238:G238">
    <cfRule type="cellIs" dxfId="615" priority="621" operator="equal">
      <formula>0</formula>
    </cfRule>
  </conditionalFormatting>
  <conditionalFormatting sqref="D237:G237">
    <cfRule type="cellIs" dxfId="614" priority="622" operator="equal">
      <formula>0</formula>
    </cfRule>
  </conditionalFormatting>
  <conditionalFormatting sqref="D242:G242">
    <cfRule type="cellIs" dxfId="613" priority="619" operator="equal">
      <formula>0</formula>
    </cfRule>
  </conditionalFormatting>
  <conditionalFormatting sqref="D241:G241">
    <cfRule type="cellIs" dxfId="612" priority="620" operator="equal">
      <formula>0</formula>
    </cfRule>
  </conditionalFormatting>
  <conditionalFormatting sqref="D246:G246">
    <cfRule type="cellIs" dxfId="611" priority="617" operator="equal">
      <formula>0</formula>
    </cfRule>
  </conditionalFormatting>
  <conditionalFormatting sqref="D245:G245">
    <cfRule type="cellIs" dxfId="610" priority="618" operator="equal">
      <formula>0</formula>
    </cfRule>
  </conditionalFormatting>
  <conditionalFormatting sqref="D250:G250">
    <cfRule type="cellIs" dxfId="609" priority="615" operator="equal">
      <formula>0</formula>
    </cfRule>
  </conditionalFormatting>
  <conditionalFormatting sqref="D249:G249">
    <cfRule type="cellIs" dxfId="608" priority="616" operator="equal">
      <formula>0</formula>
    </cfRule>
  </conditionalFormatting>
  <conditionalFormatting sqref="D258:G258">
    <cfRule type="cellIs" dxfId="607" priority="613" operator="equal">
      <formula>0</formula>
    </cfRule>
  </conditionalFormatting>
  <conditionalFormatting sqref="D257:G257">
    <cfRule type="cellIs" dxfId="606" priority="614" operator="equal">
      <formula>0</formula>
    </cfRule>
  </conditionalFormatting>
  <conditionalFormatting sqref="D266:G266">
    <cfRule type="cellIs" dxfId="605" priority="611" operator="equal">
      <formula>0</formula>
    </cfRule>
  </conditionalFormatting>
  <conditionalFormatting sqref="D265:G265">
    <cfRule type="cellIs" dxfId="604" priority="612" operator="equal">
      <formula>0</formula>
    </cfRule>
  </conditionalFormatting>
  <conditionalFormatting sqref="D270:G270">
    <cfRule type="cellIs" dxfId="603" priority="609" operator="equal">
      <formula>0</formula>
    </cfRule>
  </conditionalFormatting>
  <conditionalFormatting sqref="D269:G269">
    <cfRule type="cellIs" dxfId="602" priority="610" operator="equal">
      <formula>0</formula>
    </cfRule>
  </conditionalFormatting>
  <conditionalFormatting sqref="D276:G276">
    <cfRule type="cellIs" dxfId="601" priority="607" operator="equal">
      <formula>0</formula>
    </cfRule>
  </conditionalFormatting>
  <conditionalFormatting sqref="D275:G275">
    <cfRule type="cellIs" dxfId="600" priority="608" operator="equal">
      <formula>0</formula>
    </cfRule>
  </conditionalFormatting>
  <conditionalFormatting sqref="D284:G284">
    <cfRule type="cellIs" dxfId="599" priority="605" operator="equal">
      <formula>0</formula>
    </cfRule>
  </conditionalFormatting>
  <conditionalFormatting sqref="D283:G283">
    <cfRule type="cellIs" dxfId="598" priority="606" operator="equal">
      <formula>0</formula>
    </cfRule>
  </conditionalFormatting>
  <conditionalFormatting sqref="D290:G290">
    <cfRule type="cellIs" dxfId="597" priority="603" operator="equal">
      <formula>0</formula>
    </cfRule>
  </conditionalFormatting>
  <conditionalFormatting sqref="D289:G289">
    <cfRule type="cellIs" dxfId="596" priority="604" operator="equal">
      <formula>0</formula>
    </cfRule>
  </conditionalFormatting>
  <conditionalFormatting sqref="D302:G302">
    <cfRule type="cellIs" dxfId="595" priority="601" operator="equal">
      <formula>0</formula>
    </cfRule>
  </conditionalFormatting>
  <conditionalFormatting sqref="D301:G301">
    <cfRule type="cellIs" dxfId="594" priority="602" operator="equal">
      <formula>0</formula>
    </cfRule>
  </conditionalFormatting>
  <conditionalFormatting sqref="D310:G310">
    <cfRule type="cellIs" dxfId="593" priority="599" operator="equal">
      <formula>0</formula>
    </cfRule>
  </conditionalFormatting>
  <conditionalFormatting sqref="D309:G309">
    <cfRule type="cellIs" dxfId="592" priority="600" operator="equal">
      <formula>0</formula>
    </cfRule>
  </conditionalFormatting>
  <conditionalFormatting sqref="D314:G314">
    <cfRule type="cellIs" dxfId="591" priority="597" operator="equal">
      <formula>0</formula>
    </cfRule>
  </conditionalFormatting>
  <conditionalFormatting sqref="D313:G313">
    <cfRule type="cellIs" dxfId="590" priority="598" operator="equal">
      <formula>0</formula>
    </cfRule>
  </conditionalFormatting>
  <conditionalFormatting sqref="D322:G322">
    <cfRule type="cellIs" dxfId="589" priority="595" operator="equal">
      <formula>0</formula>
    </cfRule>
  </conditionalFormatting>
  <conditionalFormatting sqref="D321:G321">
    <cfRule type="cellIs" dxfId="588" priority="596" operator="equal">
      <formula>0</formula>
    </cfRule>
  </conditionalFormatting>
  <conditionalFormatting sqref="D360:G360">
    <cfRule type="cellIs" dxfId="587" priority="593" operator="equal">
      <formula>0</formula>
    </cfRule>
  </conditionalFormatting>
  <conditionalFormatting sqref="D359:G359">
    <cfRule type="cellIs" dxfId="586" priority="594" operator="equal">
      <formula>0</formula>
    </cfRule>
  </conditionalFormatting>
  <conditionalFormatting sqref="D378:G378">
    <cfRule type="cellIs" dxfId="585" priority="591" operator="equal">
      <formula>0</formula>
    </cfRule>
  </conditionalFormatting>
  <conditionalFormatting sqref="D377:G377">
    <cfRule type="cellIs" dxfId="584" priority="592" operator="equal">
      <formula>0</formula>
    </cfRule>
  </conditionalFormatting>
  <conditionalFormatting sqref="D384:G384">
    <cfRule type="cellIs" dxfId="583" priority="589" operator="equal">
      <formula>0</formula>
    </cfRule>
  </conditionalFormatting>
  <conditionalFormatting sqref="D383:G383">
    <cfRule type="cellIs" dxfId="582" priority="590" operator="equal">
      <formula>0</formula>
    </cfRule>
  </conditionalFormatting>
  <conditionalFormatting sqref="D404:G404">
    <cfRule type="cellIs" dxfId="581" priority="587" operator="equal">
      <formula>0</formula>
    </cfRule>
  </conditionalFormatting>
  <conditionalFormatting sqref="D403:G403">
    <cfRule type="cellIs" dxfId="580" priority="588" operator="equal">
      <formula>0</formula>
    </cfRule>
  </conditionalFormatting>
  <conditionalFormatting sqref="D414:G414">
    <cfRule type="cellIs" dxfId="579" priority="585" operator="equal">
      <formula>0</formula>
    </cfRule>
  </conditionalFormatting>
  <conditionalFormatting sqref="D413:G413">
    <cfRule type="cellIs" dxfId="578" priority="586" operator="equal">
      <formula>0</formula>
    </cfRule>
  </conditionalFormatting>
  <conditionalFormatting sqref="D426:G426">
    <cfRule type="cellIs" dxfId="577" priority="583" operator="equal">
      <formula>0</formula>
    </cfRule>
  </conditionalFormatting>
  <conditionalFormatting sqref="D425:G425">
    <cfRule type="cellIs" dxfId="576" priority="584" operator="equal">
      <formula>0</formula>
    </cfRule>
  </conditionalFormatting>
  <conditionalFormatting sqref="D462:G462">
    <cfRule type="cellIs" dxfId="575" priority="581" operator="equal">
      <formula>0</formula>
    </cfRule>
  </conditionalFormatting>
  <conditionalFormatting sqref="D461:G461">
    <cfRule type="cellIs" dxfId="574" priority="582" operator="equal">
      <formula>0</formula>
    </cfRule>
  </conditionalFormatting>
  <conditionalFormatting sqref="D474:G474">
    <cfRule type="cellIs" dxfId="573" priority="579" operator="equal">
      <formula>0</formula>
    </cfRule>
  </conditionalFormatting>
  <conditionalFormatting sqref="D473:G473">
    <cfRule type="cellIs" dxfId="572" priority="580" operator="equal">
      <formula>0</formula>
    </cfRule>
  </conditionalFormatting>
  <conditionalFormatting sqref="D480:G480">
    <cfRule type="cellIs" dxfId="571" priority="577" operator="equal">
      <formula>0</formula>
    </cfRule>
  </conditionalFormatting>
  <conditionalFormatting sqref="D479:G479">
    <cfRule type="cellIs" dxfId="570" priority="578" operator="equal">
      <formula>0</formula>
    </cfRule>
  </conditionalFormatting>
  <conditionalFormatting sqref="D494:G494">
    <cfRule type="cellIs" dxfId="569" priority="575" operator="equal">
      <formula>0</formula>
    </cfRule>
  </conditionalFormatting>
  <conditionalFormatting sqref="D493:G493">
    <cfRule type="cellIs" dxfId="568" priority="576" operator="equal">
      <formula>0</formula>
    </cfRule>
  </conditionalFormatting>
  <conditionalFormatting sqref="D205:G205">
    <cfRule type="cellIs" dxfId="567" priority="574" operator="equal">
      <formula>0</formula>
    </cfRule>
  </conditionalFormatting>
  <conditionalFormatting sqref="D206:G206">
    <cfRule type="cellIs" dxfId="566" priority="573" operator="equal">
      <formula>0</formula>
    </cfRule>
  </conditionalFormatting>
  <conditionalFormatting sqref="E13:E16">
    <cfRule type="cellIs" dxfId="565" priority="572" operator="equal">
      <formula>0</formula>
    </cfRule>
  </conditionalFormatting>
  <conditionalFormatting sqref="E13:E16">
    <cfRule type="cellIs" dxfId="564" priority="571" operator="notEqual">
      <formula>0</formula>
    </cfRule>
  </conditionalFormatting>
  <conditionalFormatting sqref="F13:F16">
    <cfRule type="cellIs" dxfId="563" priority="570" operator="equal">
      <formula>0</formula>
    </cfRule>
  </conditionalFormatting>
  <conditionalFormatting sqref="F13:F16">
    <cfRule type="cellIs" dxfId="562" priority="569" operator="notEqual">
      <formula>0</formula>
    </cfRule>
  </conditionalFormatting>
  <conditionalFormatting sqref="G13:G16">
    <cfRule type="cellIs" dxfId="561" priority="568" operator="equal">
      <formula>0</formula>
    </cfRule>
  </conditionalFormatting>
  <conditionalFormatting sqref="G13:G16">
    <cfRule type="cellIs" dxfId="560" priority="567" operator="notEqual">
      <formula>0</formula>
    </cfRule>
  </conditionalFormatting>
  <conditionalFormatting sqref="D19:D20">
    <cfRule type="cellIs" dxfId="559" priority="566" operator="equal">
      <formula>0</formula>
    </cfRule>
  </conditionalFormatting>
  <conditionalFormatting sqref="D19:D20">
    <cfRule type="cellIs" dxfId="558" priority="565" operator="notEqual">
      <formula>0</formula>
    </cfRule>
  </conditionalFormatting>
  <conditionalFormatting sqref="E19:E20">
    <cfRule type="cellIs" dxfId="557" priority="564" operator="equal">
      <formula>0</formula>
    </cfRule>
  </conditionalFormatting>
  <conditionalFormatting sqref="E19:E20">
    <cfRule type="cellIs" dxfId="556" priority="563" operator="notEqual">
      <formula>0</formula>
    </cfRule>
  </conditionalFormatting>
  <conditionalFormatting sqref="F19:F20">
    <cfRule type="cellIs" dxfId="555" priority="562" operator="equal">
      <formula>0</formula>
    </cfRule>
  </conditionalFormatting>
  <conditionalFormatting sqref="F19:F20">
    <cfRule type="cellIs" dxfId="554" priority="561" operator="notEqual">
      <formula>0</formula>
    </cfRule>
  </conditionalFormatting>
  <conditionalFormatting sqref="G19:G20">
    <cfRule type="cellIs" dxfId="553" priority="560" operator="equal">
      <formula>0</formula>
    </cfRule>
  </conditionalFormatting>
  <conditionalFormatting sqref="G19:G20">
    <cfRule type="cellIs" dxfId="552" priority="559" operator="notEqual">
      <formula>0</formula>
    </cfRule>
  </conditionalFormatting>
  <conditionalFormatting sqref="D29:D30">
    <cfRule type="cellIs" dxfId="551" priority="558" operator="equal">
      <formula>0</formula>
    </cfRule>
  </conditionalFormatting>
  <conditionalFormatting sqref="D29:D30">
    <cfRule type="cellIs" dxfId="550" priority="557" operator="notEqual">
      <formula>0</formula>
    </cfRule>
  </conditionalFormatting>
  <conditionalFormatting sqref="E29:E30">
    <cfRule type="cellIs" dxfId="549" priority="556" operator="equal">
      <formula>0</formula>
    </cfRule>
  </conditionalFormatting>
  <conditionalFormatting sqref="E29:E30">
    <cfRule type="cellIs" dxfId="548" priority="555" operator="notEqual">
      <formula>0</formula>
    </cfRule>
  </conditionalFormatting>
  <conditionalFormatting sqref="F29:F30">
    <cfRule type="cellIs" dxfId="547" priority="554" operator="equal">
      <formula>0</formula>
    </cfRule>
  </conditionalFormatting>
  <conditionalFormatting sqref="F29:F30">
    <cfRule type="cellIs" dxfId="546" priority="553" operator="notEqual">
      <formula>0</formula>
    </cfRule>
  </conditionalFormatting>
  <conditionalFormatting sqref="G29:G30">
    <cfRule type="cellIs" dxfId="545" priority="552" operator="equal">
      <formula>0</formula>
    </cfRule>
  </conditionalFormatting>
  <conditionalFormatting sqref="G29:G30">
    <cfRule type="cellIs" dxfId="544" priority="551" operator="notEqual">
      <formula>0</formula>
    </cfRule>
  </conditionalFormatting>
  <conditionalFormatting sqref="D31:D32">
    <cfRule type="cellIs" dxfId="543" priority="550" operator="equal">
      <formula>0</formula>
    </cfRule>
  </conditionalFormatting>
  <conditionalFormatting sqref="D31:D32">
    <cfRule type="cellIs" dxfId="542" priority="549" operator="notEqual">
      <formula>0</formula>
    </cfRule>
  </conditionalFormatting>
  <conditionalFormatting sqref="E31:E32">
    <cfRule type="cellIs" dxfId="541" priority="548" operator="equal">
      <formula>0</formula>
    </cfRule>
  </conditionalFormatting>
  <conditionalFormatting sqref="E31:E32">
    <cfRule type="cellIs" dxfId="540" priority="547" operator="notEqual">
      <formula>0</formula>
    </cfRule>
  </conditionalFormatting>
  <conditionalFormatting sqref="F31:F32">
    <cfRule type="cellIs" dxfId="539" priority="546" operator="equal">
      <formula>0</formula>
    </cfRule>
  </conditionalFormatting>
  <conditionalFormatting sqref="F31:F32">
    <cfRule type="cellIs" dxfId="538" priority="545" operator="notEqual">
      <formula>0</formula>
    </cfRule>
  </conditionalFormatting>
  <conditionalFormatting sqref="G31:G32">
    <cfRule type="cellIs" dxfId="537" priority="544" operator="equal">
      <formula>0</formula>
    </cfRule>
  </conditionalFormatting>
  <conditionalFormatting sqref="G31:G32">
    <cfRule type="cellIs" dxfId="536" priority="543" operator="notEqual">
      <formula>0</formula>
    </cfRule>
  </conditionalFormatting>
  <conditionalFormatting sqref="D37:D38">
    <cfRule type="cellIs" dxfId="535" priority="542" operator="equal">
      <formula>0</formula>
    </cfRule>
  </conditionalFormatting>
  <conditionalFormatting sqref="D37:D38">
    <cfRule type="cellIs" dxfId="534" priority="541" operator="notEqual">
      <formula>0</formula>
    </cfRule>
  </conditionalFormatting>
  <conditionalFormatting sqref="E37:E38">
    <cfRule type="cellIs" dxfId="533" priority="540" operator="equal">
      <formula>0</formula>
    </cfRule>
  </conditionalFormatting>
  <conditionalFormatting sqref="E37:E38">
    <cfRule type="cellIs" dxfId="532" priority="539" operator="notEqual">
      <formula>0</formula>
    </cfRule>
  </conditionalFormatting>
  <conditionalFormatting sqref="F37:F38">
    <cfRule type="cellIs" dxfId="531" priority="538" operator="equal">
      <formula>0</formula>
    </cfRule>
  </conditionalFormatting>
  <conditionalFormatting sqref="F37:F38">
    <cfRule type="cellIs" dxfId="530" priority="537" operator="notEqual">
      <formula>0</formula>
    </cfRule>
  </conditionalFormatting>
  <conditionalFormatting sqref="G37:G38">
    <cfRule type="cellIs" dxfId="529" priority="536" operator="equal">
      <formula>0</formula>
    </cfRule>
  </conditionalFormatting>
  <conditionalFormatting sqref="G37:G38">
    <cfRule type="cellIs" dxfId="528" priority="535" operator="notEqual">
      <formula>0</formula>
    </cfRule>
  </conditionalFormatting>
  <conditionalFormatting sqref="D39:D40">
    <cfRule type="cellIs" dxfId="527" priority="534" operator="equal">
      <formula>0</formula>
    </cfRule>
  </conditionalFormatting>
  <conditionalFormatting sqref="D39:D40">
    <cfRule type="cellIs" dxfId="526" priority="533" operator="notEqual">
      <formula>0</formula>
    </cfRule>
  </conditionalFormatting>
  <conditionalFormatting sqref="E39:E40">
    <cfRule type="cellIs" dxfId="525" priority="532" operator="equal">
      <formula>0</formula>
    </cfRule>
  </conditionalFormatting>
  <conditionalFormatting sqref="E39:E40">
    <cfRule type="cellIs" dxfId="524" priority="531" operator="notEqual">
      <formula>0</formula>
    </cfRule>
  </conditionalFormatting>
  <conditionalFormatting sqref="F39:F40">
    <cfRule type="cellIs" dxfId="523" priority="530" operator="equal">
      <formula>0</formula>
    </cfRule>
  </conditionalFormatting>
  <conditionalFormatting sqref="F39:F40">
    <cfRule type="cellIs" dxfId="522" priority="529" operator="notEqual">
      <formula>0</formula>
    </cfRule>
  </conditionalFormatting>
  <conditionalFormatting sqref="G39:G40">
    <cfRule type="cellIs" dxfId="521" priority="528" operator="equal">
      <formula>0</formula>
    </cfRule>
  </conditionalFormatting>
  <conditionalFormatting sqref="G39:G40">
    <cfRule type="cellIs" dxfId="520" priority="527" operator="notEqual">
      <formula>0</formula>
    </cfRule>
  </conditionalFormatting>
  <conditionalFormatting sqref="D41:D42">
    <cfRule type="cellIs" dxfId="519" priority="526" operator="equal">
      <formula>0</formula>
    </cfRule>
  </conditionalFormatting>
  <conditionalFormatting sqref="D41:D42">
    <cfRule type="cellIs" dxfId="518" priority="525" operator="notEqual">
      <formula>0</formula>
    </cfRule>
  </conditionalFormatting>
  <conditionalFormatting sqref="E41:E42">
    <cfRule type="cellIs" dxfId="517" priority="524" operator="equal">
      <formula>0</formula>
    </cfRule>
  </conditionalFormatting>
  <conditionalFormatting sqref="E41:E42">
    <cfRule type="cellIs" dxfId="516" priority="523" operator="notEqual">
      <formula>0</formula>
    </cfRule>
  </conditionalFormatting>
  <conditionalFormatting sqref="F41:F42">
    <cfRule type="cellIs" dxfId="515" priority="522" operator="equal">
      <formula>0</formula>
    </cfRule>
  </conditionalFormatting>
  <conditionalFormatting sqref="F41:F42">
    <cfRule type="cellIs" dxfId="514" priority="521" operator="notEqual">
      <formula>0</formula>
    </cfRule>
  </conditionalFormatting>
  <conditionalFormatting sqref="G41:G42">
    <cfRule type="cellIs" dxfId="513" priority="520" operator="equal">
      <formula>0</formula>
    </cfRule>
  </conditionalFormatting>
  <conditionalFormatting sqref="G41:G42">
    <cfRule type="cellIs" dxfId="512" priority="519" operator="notEqual">
      <formula>0</formula>
    </cfRule>
  </conditionalFormatting>
  <conditionalFormatting sqref="D43:D44">
    <cfRule type="cellIs" dxfId="511" priority="518" operator="equal">
      <formula>0</formula>
    </cfRule>
  </conditionalFormatting>
  <conditionalFormatting sqref="D43:D44">
    <cfRule type="cellIs" dxfId="510" priority="517" operator="notEqual">
      <formula>0</formula>
    </cfRule>
  </conditionalFormatting>
  <conditionalFormatting sqref="E43:E44">
    <cfRule type="cellIs" dxfId="509" priority="516" operator="equal">
      <formula>0</formula>
    </cfRule>
  </conditionalFormatting>
  <conditionalFormatting sqref="E43:E44">
    <cfRule type="cellIs" dxfId="508" priority="515" operator="notEqual">
      <formula>0</formula>
    </cfRule>
  </conditionalFormatting>
  <conditionalFormatting sqref="F43:F44">
    <cfRule type="cellIs" dxfId="507" priority="514" operator="equal">
      <formula>0</formula>
    </cfRule>
  </conditionalFormatting>
  <conditionalFormatting sqref="F43:F44">
    <cfRule type="cellIs" dxfId="506" priority="513" operator="notEqual">
      <formula>0</formula>
    </cfRule>
  </conditionalFormatting>
  <conditionalFormatting sqref="G43:G44">
    <cfRule type="cellIs" dxfId="505" priority="512" operator="equal">
      <formula>0</formula>
    </cfRule>
  </conditionalFormatting>
  <conditionalFormatting sqref="G43:G44">
    <cfRule type="cellIs" dxfId="504" priority="511" operator="notEqual">
      <formula>0</formula>
    </cfRule>
  </conditionalFormatting>
  <conditionalFormatting sqref="D45:D46">
    <cfRule type="cellIs" dxfId="503" priority="510" operator="equal">
      <formula>0</formula>
    </cfRule>
  </conditionalFormatting>
  <conditionalFormatting sqref="D45:D46">
    <cfRule type="cellIs" dxfId="502" priority="509" operator="notEqual">
      <formula>0</formula>
    </cfRule>
  </conditionalFormatting>
  <conditionalFormatting sqref="E45:E46">
    <cfRule type="cellIs" dxfId="501" priority="508" operator="equal">
      <formula>0</formula>
    </cfRule>
  </conditionalFormatting>
  <conditionalFormatting sqref="E45:E46">
    <cfRule type="cellIs" dxfId="500" priority="507" operator="notEqual">
      <formula>0</formula>
    </cfRule>
  </conditionalFormatting>
  <conditionalFormatting sqref="F45:F46">
    <cfRule type="cellIs" dxfId="499" priority="506" operator="equal">
      <formula>0</formula>
    </cfRule>
  </conditionalFormatting>
  <conditionalFormatting sqref="F45:F46">
    <cfRule type="cellIs" dxfId="498" priority="505" operator="notEqual">
      <formula>0</formula>
    </cfRule>
  </conditionalFormatting>
  <conditionalFormatting sqref="G45:G46">
    <cfRule type="cellIs" dxfId="497" priority="504" operator="equal">
      <formula>0</formula>
    </cfRule>
  </conditionalFormatting>
  <conditionalFormatting sqref="G45:G46">
    <cfRule type="cellIs" dxfId="496" priority="503" operator="notEqual">
      <formula>0</formula>
    </cfRule>
  </conditionalFormatting>
  <conditionalFormatting sqref="D49:D50">
    <cfRule type="cellIs" dxfId="495" priority="502" operator="equal">
      <formula>0</formula>
    </cfRule>
  </conditionalFormatting>
  <conditionalFormatting sqref="D49:D50">
    <cfRule type="cellIs" dxfId="494" priority="501" operator="notEqual">
      <formula>0</formula>
    </cfRule>
  </conditionalFormatting>
  <conditionalFormatting sqref="E49:E50">
    <cfRule type="cellIs" dxfId="493" priority="500" operator="equal">
      <formula>0</formula>
    </cfRule>
  </conditionalFormatting>
  <conditionalFormatting sqref="E49:E50">
    <cfRule type="cellIs" dxfId="492" priority="499" operator="notEqual">
      <formula>0</formula>
    </cfRule>
  </conditionalFormatting>
  <conditionalFormatting sqref="F49:F50">
    <cfRule type="cellIs" dxfId="491" priority="498" operator="equal">
      <formula>0</formula>
    </cfRule>
  </conditionalFormatting>
  <conditionalFormatting sqref="F49:F50">
    <cfRule type="cellIs" dxfId="490" priority="497" operator="notEqual">
      <formula>0</formula>
    </cfRule>
  </conditionalFormatting>
  <conditionalFormatting sqref="G49:G50">
    <cfRule type="cellIs" dxfId="489" priority="496" operator="equal">
      <formula>0</formula>
    </cfRule>
  </conditionalFormatting>
  <conditionalFormatting sqref="G49:G50">
    <cfRule type="cellIs" dxfId="488" priority="495" operator="notEqual">
      <formula>0</formula>
    </cfRule>
  </conditionalFormatting>
  <conditionalFormatting sqref="D53:D54">
    <cfRule type="cellIs" dxfId="487" priority="494" operator="equal">
      <formula>0</formula>
    </cfRule>
  </conditionalFormatting>
  <conditionalFormatting sqref="D53:D54">
    <cfRule type="cellIs" dxfId="486" priority="493" operator="notEqual">
      <formula>0</formula>
    </cfRule>
  </conditionalFormatting>
  <conditionalFormatting sqref="E53:E54">
    <cfRule type="cellIs" dxfId="485" priority="492" operator="equal">
      <formula>0</formula>
    </cfRule>
  </conditionalFormatting>
  <conditionalFormatting sqref="E53:E54">
    <cfRule type="cellIs" dxfId="484" priority="491" operator="notEqual">
      <formula>0</formula>
    </cfRule>
  </conditionalFormatting>
  <conditionalFormatting sqref="F53:F54">
    <cfRule type="cellIs" dxfId="483" priority="490" operator="equal">
      <formula>0</formula>
    </cfRule>
  </conditionalFormatting>
  <conditionalFormatting sqref="F53:F54">
    <cfRule type="cellIs" dxfId="482" priority="489" operator="notEqual">
      <formula>0</formula>
    </cfRule>
  </conditionalFormatting>
  <conditionalFormatting sqref="G53:G54">
    <cfRule type="cellIs" dxfId="481" priority="488" operator="equal">
      <formula>0</formula>
    </cfRule>
  </conditionalFormatting>
  <conditionalFormatting sqref="G53:G54">
    <cfRule type="cellIs" dxfId="480" priority="487" operator="notEqual">
      <formula>0</formula>
    </cfRule>
  </conditionalFormatting>
  <conditionalFormatting sqref="D55:D60">
    <cfRule type="cellIs" dxfId="479" priority="486" operator="equal">
      <formula>0</formula>
    </cfRule>
  </conditionalFormatting>
  <conditionalFormatting sqref="D55:D60">
    <cfRule type="cellIs" dxfId="478" priority="485" operator="notEqual">
      <formula>0</formula>
    </cfRule>
  </conditionalFormatting>
  <conditionalFormatting sqref="E55:E60">
    <cfRule type="cellIs" dxfId="477" priority="484" operator="equal">
      <formula>0</formula>
    </cfRule>
  </conditionalFormatting>
  <conditionalFormatting sqref="E55:E60">
    <cfRule type="cellIs" dxfId="476" priority="483" operator="notEqual">
      <formula>0</formula>
    </cfRule>
  </conditionalFormatting>
  <conditionalFormatting sqref="F55:F60">
    <cfRule type="cellIs" dxfId="475" priority="482" operator="equal">
      <formula>0</formula>
    </cfRule>
  </conditionalFormatting>
  <conditionalFormatting sqref="F55:F60">
    <cfRule type="cellIs" dxfId="474" priority="481" operator="notEqual">
      <formula>0</formula>
    </cfRule>
  </conditionalFormatting>
  <conditionalFormatting sqref="G55:G60">
    <cfRule type="cellIs" dxfId="473" priority="480" operator="equal">
      <formula>0</formula>
    </cfRule>
  </conditionalFormatting>
  <conditionalFormatting sqref="G55:G60">
    <cfRule type="cellIs" dxfId="472" priority="479" operator="notEqual">
      <formula>0</formula>
    </cfRule>
  </conditionalFormatting>
  <conditionalFormatting sqref="D67:D74">
    <cfRule type="cellIs" dxfId="471" priority="478" operator="equal">
      <formula>0</formula>
    </cfRule>
  </conditionalFormatting>
  <conditionalFormatting sqref="D67:D74">
    <cfRule type="cellIs" dxfId="470" priority="477" operator="notEqual">
      <formula>0</formula>
    </cfRule>
  </conditionalFormatting>
  <conditionalFormatting sqref="E67:E74">
    <cfRule type="cellIs" dxfId="469" priority="476" operator="equal">
      <formula>0</formula>
    </cfRule>
  </conditionalFormatting>
  <conditionalFormatting sqref="E67:E74">
    <cfRule type="cellIs" dxfId="468" priority="475" operator="notEqual">
      <formula>0</formula>
    </cfRule>
  </conditionalFormatting>
  <conditionalFormatting sqref="F67:F74">
    <cfRule type="cellIs" dxfId="467" priority="474" operator="equal">
      <formula>0</formula>
    </cfRule>
  </conditionalFormatting>
  <conditionalFormatting sqref="F67:F74">
    <cfRule type="cellIs" dxfId="466" priority="473" operator="notEqual">
      <formula>0</formula>
    </cfRule>
  </conditionalFormatting>
  <conditionalFormatting sqref="G67:G74">
    <cfRule type="cellIs" dxfId="465" priority="472" operator="equal">
      <formula>0</formula>
    </cfRule>
  </conditionalFormatting>
  <conditionalFormatting sqref="G67:G74">
    <cfRule type="cellIs" dxfId="464" priority="471" operator="notEqual">
      <formula>0</formula>
    </cfRule>
  </conditionalFormatting>
  <conditionalFormatting sqref="D77:D78">
    <cfRule type="cellIs" dxfId="463" priority="470" operator="equal">
      <formula>0</formula>
    </cfRule>
  </conditionalFormatting>
  <conditionalFormatting sqref="D77:D78">
    <cfRule type="cellIs" dxfId="462" priority="469" operator="notEqual">
      <formula>0</formula>
    </cfRule>
  </conditionalFormatting>
  <conditionalFormatting sqref="E77:E78">
    <cfRule type="cellIs" dxfId="461" priority="468" operator="equal">
      <formula>0</formula>
    </cfRule>
  </conditionalFormatting>
  <conditionalFormatting sqref="E77:E78">
    <cfRule type="cellIs" dxfId="460" priority="467" operator="notEqual">
      <formula>0</formula>
    </cfRule>
  </conditionalFormatting>
  <conditionalFormatting sqref="F77:F78">
    <cfRule type="cellIs" dxfId="459" priority="466" operator="equal">
      <formula>0</formula>
    </cfRule>
  </conditionalFormatting>
  <conditionalFormatting sqref="F77:F78">
    <cfRule type="cellIs" dxfId="458" priority="465" operator="notEqual">
      <formula>0</formula>
    </cfRule>
  </conditionalFormatting>
  <conditionalFormatting sqref="G77:G78">
    <cfRule type="cellIs" dxfId="457" priority="464" operator="equal">
      <formula>0</formula>
    </cfRule>
  </conditionalFormatting>
  <conditionalFormatting sqref="G77:G78">
    <cfRule type="cellIs" dxfId="456" priority="463" operator="notEqual">
      <formula>0</formula>
    </cfRule>
  </conditionalFormatting>
  <conditionalFormatting sqref="D81:D86">
    <cfRule type="cellIs" dxfId="455" priority="462" operator="equal">
      <formula>0</formula>
    </cfRule>
  </conditionalFormatting>
  <conditionalFormatting sqref="D81:D86">
    <cfRule type="cellIs" dxfId="454" priority="461" operator="notEqual">
      <formula>0</formula>
    </cfRule>
  </conditionalFormatting>
  <conditionalFormatting sqref="E81:E86">
    <cfRule type="cellIs" dxfId="453" priority="460" operator="equal">
      <formula>0</formula>
    </cfRule>
  </conditionalFormatting>
  <conditionalFormatting sqref="E81:E86">
    <cfRule type="cellIs" dxfId="452" priority="459" operator="notEqual">
      <formula>0</formula>
    </cfRule>
  </conditionalFormatting>
  <conditionalFormatting sqref="F81:F86">
    <cfRule type="cellIs" dxfId="451" priority="458" operator="equal">
      <formula>0</formula>
    </cfRule>
  </conditionalFormatting>
  <conditionalFormatting sqref="F81:F86">
    <cfRule type="cellIs" dxfId="450" priority="457" operator="notEqual">
      <formula>0</formula>
    </cfRule>
  </conditionalFormatting>
  <conditionalFormatting sqref="G81:G86">
    <cfRule type="cellIs" dxfId="449" priority="456" operator="equal">
      <formula>0</formula>
    </cfRule>
  </conditionalFormatting>
  <conditionalFormatting sqref="G81:G86">
    <cfRule type="cellIs" dxfId="448" priority="455" operator="notEqual">
      <formula>0</formula>
    </cfRule>
  </conditionalFormatting>
  <conditionalFormatting sqref="D89:D90">
    <cfRule type="cellIs" dxfId="447" priority="454" operator="equal">
      <formula>0</formula>
    </cfRule>
  </conditionalFormatting>
  <conditionalFormatting sqref="D89:D90">
    <cfRule type="cellIs" dxfId="446" priority="453" operator="notEqual">
      <formula>0</formula>
    </cfRule>
  </conditionalFormatting>
  <conditionalFormatting sqref="E89:E90">
    <cfRule type="cellIs" dxfId="445" priority="452" operator="equal">
      <formula>0</formula>
    </cfRule>
  </conditionalFormatting>
  <conditionalFormatting sqref="E89:E90">
    <cfRule type="cellIs" dxfId="444" priority="451" operator="notEqual">
      <formula>0</formula>
    </cfRule>
  </conditionalFormatting>
  <conditionalFormatting sqref="F89:F90">
    <cfRule type="cellIs" dxfId="443" priority="450" operator="equal">
      <formula>0</formula>
    </cfRule>
  </conditionalFormatting>
  <conditionalFormatting sqref="F89:F90">
    <cfRule type="cellIs" dxfId="442" priority="449" operator="notEqual">
      <formula>0</formula>
    </cfRule>
  </conditionalFormatting>
  <conditionalFormatting sqref="G89:G90">
    <cfRule type="cellIs" dxfId="441" priority="448" operator="equal">
      <formula>0</formula>
    </cfRule>
  </conditionalFormatting>
  <conditionalFormatting sqref="G89:G90">
    <cfRule type="cellIs" dxfId="440" priority="447" operator="notEqual">
      <formula>0</formula>
    </cfRule>
  </conditionalFormatting>
  <conditionalFormatting sqref="D95:D96">
    <cfRule type="cellIs" dxfId="439" priority="446" operator="equal">
      <formula>0</formula>
    </cfRule>
  </conditionalFormatting>
  <conditionalFormatting sqref="D95:D96">
    <cfRule type="cellIs" dxfId="438" priority="445" operator="notEqual">
      <formula>0</formula>
    </cfRule>
  </conditionalFormatting>
  <conditionalFormatting sqref="E95:E96">
    <cfRule type="cellIs" dxfId="437" priority="444" operator="equal">
      <formula>0</formula>
    </cfRule>
  </conditionalFormatting>
  <conditionalFormatting sqref="E95:E96">
    <cfRule type="cellIs" dxfId="436" priority="443" operator="notEqual">
      <formula>0</formula>
    </cfRule>
  </conditionalFormatting>
  <conditionalFormatting sqref="F95:F96">
    <cfRule type="cellIs" dxfId="435" priority="442" operator="equal">
      <formula>0</formula>
    </cfRule>
  </conditionalFormatting>
  <conditionalFormatting sqref="F95:F96">
    <cfRule type="cellIs" dxfId="434" priority="441" operator="notEqual">
      <formula>0</formula>
    </cfRule>
  </conditionalFormatting>
  <conditionalFormatting sqref="G95:G96">
    <cfRule type="cellIs" dxfId="433" priority="440" operator="equal">
      <formula>0</formula>
    </cfRule>
  </conditionalFormatting>
  <conditionalFormatting sqref="G95:G96">
    <cfRule type="cellIs" dxfId="432" priority="439" operator="notEqual">
      <formula>0</formula>
    </cfRule>
  </conditionalFormatting>
  <conditionalFormatting sqref="D97:D122">
    <cfRule type="cellIs" dxfId="431" priority="438" operator="equal">
      <formula>0</formula>
    </cfRule>
  </conditionalFormatting>
  <conditionalFormatting sqref="D97:D122">
    <cfRule type="cellIs" dxfId="430" priority="437" operator="notEqual">
      <formula>0</formula>
    </cfRule>
  </conditionalFormatting>
  <conditionalFormatting sqref="E97:E122">
    <cfRule type="cellIs" dxfId="429" priority="436" operator="equal">
      <formula>0</formula>
    </cfRule>
  </conditionalFormatting>
  <conditionalFormatting sqref="E97:E122">
    <cfRule type="cellIs" dxfId="428" priority="435" operator="notEqual">
      <formula>0</formula>
    </cfRule>
  </conditionalFormatting>
  <conditionalFormatting sqref="F97:F122">
    <cfRule type="cellIs" dxfId="427" priority="434" operator="equal">
      <formula>0</formula>
    </cfRule>
  </conditionalFormatting>
  <conditionalFormatting sqref="F97:F122">
    <cfRule type="cellIs" dxfId="426" priority="433" operator="notEqual">
      <formula>0</formula>
    </cfRule>
  </conditionalFormatting>
  <conditionalFormatting sqref="G97:G122">
    <cfRule type="cellIs" dxfId="425" priority="432" operator="equal">
      <formula>0</formula>
    </cfRule>
  </conditionalFormatting>
  <conditionalFormatting sqref="G97:G122">
    <cfRule type="cellIs" dxfId="424" priority="431" operator="notEqual">
      <formula>0</formula>
    </cfRule>
  </conditionalFormatting>
  <conditionalFormatting sqref="D125:D130">
    <cfRule type="cellIs" dxfId="423" priority="430" operator="equal">
      <formula>0</formula>
    </cfRule>
  </conditionalFormatting>
  <conditionalFormatting sqref="D125:D130">
    <cfRule type="cellIs" dxfId="422" priority="429" operator="notEqual">
      <formula>0</formula>
    </cfRule>
  </conditionalFormatting>
  <conditionalFormatting sqref="E125:E130">
    <cfRule type="cellIs" dxfId="421" priority="428" operator="equal">
      <formula>0</formula>
    </cfRule>
  </conditionalFormatting>
  <conditionalFormatting sqref="E125:E130">
    <cfRule type="cellIs" dxfId="420" priority="427" operator="notEqual">
      <formula>0</formula>
    </cfRule>
  </conditionalFormatting>
  <conditionalFormatting sqref="F125:F130">
    <cfRule type="cellIs" dxfId="419" priority="426" operator="equal">
      <formula>0</formula>
    </cfRule>
  </conditionalFormatting>
  <conditionalFormatting sqref="F125:F130">
    <cfRule type="cellIs" dxfId="418" priority="425" operator="notEqual">
      <formula>0</formula>
    </cfRule>
  </conditionalFormatting>
  <conditionalFormatting sqref="G125:G130">
    <cfRule type="cellIs" dxfId="417" priority="424" operator="equal">
      <formula>0</formula>
    </cfRule>
  </conditionalFormatting>
  <conditionalFormatting sqref="G125:G130">
    <cfRule type="cellIs" dxfId="416" priority="423" operator="notEqual">
      <formula>0</formula>
    </cfRule>
  </conditionalFormatting>
  <conditionalFormatting sqref="D133:D140">
    <cfRule type="cellIs" dxfId="415" priority="422" operator="equal">
      <formula>0</formula>
    </cfRule>
  </conditionalFormatting>
  <conditionalFormatting sqref="D133:D140">
    <cfRule type="cellIs" dxfId="414" priority="421" operator="notEqual">
      <formula>0</formula>
    </cfRule>
  </conditionalFormatting>
  <conditionalFormatting sqref="E133:E140">
    <cfRule type="cellIs" dxfId="413" priority="420" operator="equal">
      <formula>0</formula>
    </cfRule>
  </conditionalFormatting>
  <conditionalFormatting sqref="E133:E140">
    <cfRule type="cellIs" dxfId="412" priority="419" operator="notEqual">
      <formula>0</formula>
    </cfRule>
  </conditionalFormatting>
  <conditionalFormatting sqref="F133:F140">
    <cfRule type="cellIs" dxfId="411" priority="418" operator="equal">
      <formula>0</formula>
    </cfRule>
  </conditionalFormatting>
  <conditionalFormatting sqref="F133:F140">
    <cfRule type="cellIs" dxfId="410" priority="417" operator="notEqual">
      <formula>0</formula>
    </cfRule>
  </conditionalFormatting>
  <conditionalFormatting sqref="G133:G140">
    <cfRule type="cellIs" dxfId="409" priority="416" operator="equal">
      <formula>0</formula>
    </cfRule>
  </conditionalFormatting>
  <conditionalFormatting sqref="G133:G140">
    <cfRule type="cellIs" dxfId="408" priority="415" operator="notEqual">
      <formula>0</formula>
    </cfRule>
  </conditionalFormatting>
  <conditionalFormatting sqref="D147:D148">
    <cfRule type="cellIs" dxfId="407" priority="414" operator="equal">
      <formula>0</formula>
    </cfRule>
  </conditionalFormatting>
  <conditionalFormatting sqref="D147:D148">
    <cfRule type="cellIs" dxfId="406" priority="413" operator="notEqual">
      <formula>0</formula>
    </cfRule>
  </conditionalFormatting>
  <conditionalFormatting sqref="E147:E148">
    <cfRule type="cellIs" dxfId="405" priority="412" operator="equal">
      <formula>0</formula>
    </cfRule>
  </conditionalFormatting>
  <conditionalFormatting sqref="E147:E148">
    <cfRule type="cellIs" dxfId="404" priority="411" operator="notEqual">
      <formula>0</formula>
    </cfRule>
  </conditionalFormatting>
  <conditionalFormatting sqref="F147:F148">
    <cfRule type="cellIs" dxfId="403" priority="410" operator="equal">
      <formula>0</formula>
    </cfRule>
  </conditionalFormatting>
  <conditionalFormatting sqref="F147:F148">
    <cfRule type="cellIs" dxfId="402" priority="409" operator="notEqual">
      <formula>0</formula>
    </cfRule>
  </conditionalFormatting>
  <conditionalFormatting sqref="G147:G148">
    <cfRule type="cellIs" dxfId="401" priority="408" operator="equal">
      <formula>0</formula>
    </cfRule>
  </conditionalFormatting>
  <conditionalFormatting sqref="G147:G148">
    <cfRule type="cellIs" dxfId="400" priority="407" operator="notEqual">
      <formula>0</formula>
    </cfRule>
  </conditionalFormatting>
  <conditionalFormatting sqref="D151:D152">
    <cfRule type="cellIs" dxfId="399" priority="406" operator="equal">
      <formula>0</formula>
    </cfRule>
  </conditionalFormatting>
  <conditionalFormatting sqref="D151:D152">
    <cfRule type="cellIs" dxfId="398" priority="405" operator="notEqual">
      <formula>0</formula>
    </cfRule>
  </conditionalFormatting>
  <conditionalFormatting sqref="E151:E152">
    <cfRule type="cellIs" dxfId="397" priority="404" operator="equal">
      <formula>0</formula>
    </cfRule>
  </conditionalFormatting>
  <conditionalFormatting sqref="E151:E152">
    <cfRule type="cellIs" dxfId="396" priority="403" operator="notEqual">
      <formula>0</formula>
    </cfRule>
  </conditionalFormatting>
  <conditionalFormatting sqref="F151:F152">
    <cfRule type="cellIs" dxfId="395" priority="402" operator="equal">
      <formula>0</formula>
    </cfRule>
  </conditionalFormatting>
  <conditionalFormatting sqref="F151:F152">
    <cfRule type="cellIs" dxfId="394" priority="401" operator="notEqual">
      <formula>0</formula>
    </cfRule>
  </conditionalFormatting>
  <conditionalFormatting sqref="G151:G152">
    <cfRule type="cellIs" dxfId="393" priority="400" operator="equal">
      <formula>0</formula>
    </cfRule>
  </conditionalFormatting>
  <conditionalFormatting sqref="G151:G152">
    <cfRule type="cellIs" dxfId="392" priority="399" operator="notEqual">
      <formula>0</formula>
    </cfRule>
  </conditionalFormatting>
  <conditionalFormatting sqref="D161:D162">
    <cfRule type="cellIs" dxfId="391" priority="398" operator="equal">
      <formula>0</formula>
    </cfRule>
  </conditionalFormatting>
  <conditionalFormatting sqref="D161:D162">
    <cfRule type="cellIs" dxfId="390" priority="397" operator="notEqual">
      <formula>0</formula>
    </cfRule>
  </conditionalFormatting>
  <conditionalFormatting sqref="E161:E162">
    <cfRule type="cellIs" dxfId="389" priority="396" operator="equal">
      <formula>0</formula>
    </cfRule>
  </conditionalFormatting>
  <conditionalFormatting sqref="E161:E162">
    <cfRule type="cellIs" dxfId="388" priority="395" operator="notEqual">
      <formula>0</formula>
    </cfRule>
  </conditionalFormatting>
  <conditionalFormatting sqref="F161:F162">
    <cfRule type="cellIs" dxfId="387" priority="394" operator="equal">
      <formula>0</formula>
    </cfRule>
  </conditionalFormatting>
  <conditionalFormatting sqref="F161:F162">
    <cfRule type="cellIs" dxfId="386" priority="393" operator="notEqual">
      <formula>0</formula>
    </cfRule>
  </conditionalFormatting>
  <conditionalFormatting sqref="G161:G162">
    <cfRule type="cellIs" dxfId="385" priority="392" operator="equal">
      <formula>0</formula>
    </cfRule>
  </conditionalFormatting>
  <conditionalFormatting sqref="G161:G162">
    <cfRule type="cellIs" dxfId="384" priority="391" operator="notEqual">
      <formula>0</formula>
    </cfRule>
  </conditionalFormatting>
  <conditionalFormatting sqref="D165:D166">
    <cfRule type="cellIs" dxfId="383" priority="390" operator="equal">
      <formula>0</formula>
    </cfRule>
  </conditionalFormatting>
  <conditionalFormatting sqref="D165:D166">
    <cfRule type="cellIs" dxfId="382" priority="389" operator="notEqual">
      <formula>0</formula>
    </cfRule>
  </conditionalFormatting>
  <conditionalFormatting sqref="E165:E166">
    <cfRule type="cellIs" dxfId="381" priority="388" operator="equal">
      <formula>0</formula>
    </cfRule>
  </conditionalFormatting>
  <conditionalFormatting sqref="E165:E166">
    <cfRule type="cellIs" dxfId="380" priority="387" operator="notEqual">
      <formula>0</formula>
    </cfRule>
  </conditionalFormatting>
  <conditionalFormatting sqref="F165:F166">
    <cfRule type="cellIs" dxfId="379" priority="386" operator="equal">
      <formula>0</formula>
    </cfRule>
  </conditionalFormatting>
  <conditionalFormatting sqref="F165:F166">
    <cfRule type="cellIs" dxfId="378" priority="385" operator="notEqual">
      <formula>0</formula>
    </cfRule>
  </conditionalFormatting>
  <conditionalFormatting sqref="G165:G166">
    <cfRule type="cellIs" dxfId="377" priority="384" operator="equal">
      <formula>0</formula>
    </cfRule>
  </conditionalFormatting>
  <conditionalFormatting sqref="G165:G166">
    <cfRule type="cellIs" dxfId="376" priority="383" operator="notEqual">
      <formula>0</formula>
    </cfRule>
  </conditionalFormatting>
  <conditionalFormatting sqref="D169:D172">
    <cfRule type="cellIs" dxfId="375" priority="382" operator="equal">
      <formula>0</formula>
    </cfRule>
  </conditionalFormatting>
  <conditionalFormatting sqref="D169:D172">
    <cfRule type="cellIs" dxfId="374" priority="381" operator="notEqual">
      <formula>0</formula>
    </cfRule>
  </conditionalFormatting>
  <conditionalFormatting sqref="E169:E172">
    <cfRule type="cellIs" dxfId="373" priority="380" operator="equal">
      <formula>0</formula>
    </cfRule>
  </conditionalFormatting>
  <conditionalFormatting sqref="E169:E172">
    <cfRule type="cellIs" dxfId="372" priority="379" operator="notEqual">
      <formula>0</formula>
    </cfRule>
  </conditionalFormatting>
  <conditionalFormatting sqref="F169:F172">
    <cfRule type="cellIs" dxfId="371" priority="378" operator="equal">
      <formula>0</formula>
    </cfRule>
  </conditionalFormatting>
  <conditionalFormatting sqref="F169:F172">
    <cfRule type="cellIs" dxfId="370" priority="377" operator="notEqual">
      <formula>0</formula>
    </cfRule>
  </conditionalFormatting>
  <conditionalFormatting sqref="G169:G172">
    <cfRule type="cellIs" dxfId="369" priority="376" operator="equal">
      <formula>0</formula>
    </cfRule>
  </conditionalFormatting>
  <conditionalFormatting sqref="G169:G172">
    <cfRule type="cellIs" dxfId="368" priority="375" operator="notEqual">
      <formula>0</formula>
    </cfRule>
  </conditionalFormatting>
  <conditionalFormatting sqref="D175:D178">
    <cfRule type="cellIs" dxfId="367" priority="374" operator="equal">
      <formula>0</formula>
    </cfRule>
  </conditionalFormatting>
  <conditionalFormatting sqref="D175:D178">
    <cfRule type="cellIs" dxfId="366" priority="373" operator="notEqual">
      <formula>0</formula>
    </cfRule>
  </conditionalFormatting>
  <conditionalFormatting sqref="E175:E178">
    <cfRule type="cellIs" dxfId="365" priority="372" operator="equal">
      <formula>0</formula>
    </cfRule>
  </conditionalFormatting>
  <conditionalFormatting sqref="E175:E178">
    <cfRule type="cellIs" dxfId="364" priority="371" operator="notEqual">
      <formula>0</formula>
    </cfRule>
  </conditionalFormatting>
  <conditionalFormatting sqref="F175:F178">
    <cfRule type="cellIs" dxfId="363" priority="370" operator="equal">
      <formula>0</formula>
    </cfRule>
  </conditionalFormatting>
  <conditionalFormatting sqref="F175:F178">
    <cfRule type="cellIs" dxfId="362" priority="369" operator="notEqual">
      <formula>0</formula>
    </cfRule>
  </conditionalFormatting>
  <conditionalFormatting sqref="G175:G178">
    <cfRule type="cellIs" dxfId="361" priority="368" operator="equal">
      <formula>0</formula>
    </cfRule>
  </conditionalFormatting>
  <conditionalFormatting sqref="G175:G178">
    <cfRule type="cellIs" dxfId="360" priority="367" operator="notEqual">
      <formula>0</formula>
    </cfRule>
  </conditionalFormatting>
  <conditionalFormatting sqref="D185:D186">
    <cfRule type="cellIs" dxfId="359" priority="366" operator="equal">
      <formula>0</formula>
    </cfRule>
  </conditionalFormatting>
  <conditionalFormatting sqref="D185:D186">
    <cfRule type="cellIs" dxfId="358" priority="365" operator="notEqual">
      <formula>0</formula>
    </cfRule>
  </conditionalFormatting>
  <conditionalFormatting sqref="E185:E186">
    <cfRule type="cellIs" dxfId="357" priority="364" operator="equal">
      <formula>0</formula>
    </cfRule>
  </conditionalFormatting>
  <conditionalFormatting sqref="E185:E186">
    <cfRule type="cellIs" dxfId="356" priority="363" operator="notEqual">
      <formula>0</formula>
    </cfRule>
  </conditionalFormatting>
  <conditionalFormatting sqref="F185:F186">
    <cfRule type="cellIs" dxfId="355" priority="362" operator="equal">
      <formula>0</formula>
    </cfRule>
  </conditionalFormatting>
  <conditionalFormatting sqref="F185:F186">
    <cfRule type="cellIs" dxfId="354" priority="361" operator="notEqual">
      <formula>0</formula>
    </cfRule>
  </conditionalFormatting>
  <conditionalFormatting sqref="G185:G186">
    <cfRule type="cellIs" dxfId="353" priority="360" operator="equal">
      <formula>0</formula>
    </cfRule>
  </conditionalFormatting>
  <conditionalFormatting sqref="G185:G186">
    <cfRule type="cellIs" dxfId="352" priority="359" operator="notEqual">
      <formula>0</formula>
    </cfRule>
  </conditionalFormatting>
  <conditionalFormatting sqref="D191:D194">
    <cfRule type="cellIs" dxfId="351" priority="358" operator="equal">
      <formula>0</formula>
    </cfRule>
  </conditionalFormatting>
  <conditionalFormatting sqref="D191:D194">
    <cfRule type="cellIs" dxfId="350" priority="357" operator="notEqual">
      <formula>0</formula>
    </cfRule>
  </conditionalFormatting>
  <conditionalFormatting sqref="E191:E194">
    <cfRule type="cellIs" dxfId="349" priority="356" operator="equal">
      <formula>0</formula>
    </cfRule>
  </conditionalFormatting>
  <conditionalFormatting sqref="E191:E194">
    <cfRule type="cellIs" dxfId="348" priority="355" operator="notEqual">
      <formula>0</formula>
    </cfRule>
  </conditionalFormatting>
  <conditionalFormatting sqref="F191:F194">
    <cfRule type="cellIs" dxfId="347" priority="354" operator="equal">
      <formula>0</formula>
    </cfRule>
  </conditionalFormatting>
  <conditionalFormatting sqref="F191:F194">
    <cfRule type="cellIs" dxfId="346" priority="353" operator="notEqual">
      <formula>0</formula>
    </cfRule>
  </conditionalFormatting>
  <conditionalFormatting sqref="G191:G194">
    <cfRule type="cellIs" dxfId="345" priority="352" operator="equal">
      <formula>0</formula>
    </cfRule>
  </conditionalFormatting>
  <conditionalFormatting sqref="G191:G194">
    <cfRule type="cellIs" dxfId="344" priority="351" operator="notEqual">
      <formula>0</formula>
    </cfRule>
  </conditionalFormatting>
  <conditionalFormatting sqref="D201:D202">
    <cfRule type="cellIs" dxfId="343" priority="350" operator="equal">
      <formula>0</formula>
    </cfRule>
  </conditionalFormatting>
  <conditionalFormatting sqref="D201:D202">
    <cfRule type="cellIs" dxfId="342" priority="349" operator="notEqual">
      <formula>0</formula>
    </cfRule>
  </conditionalFormatting>
  <conditionalFormatting sqref="E201:E202">
    <cfRule type="cellIs" dxfId="341" priority="348" operator="equal">
      <formula>0</formula>
    </cfRule>
  </conditionalFormatting>
  <conditionalFormatting sqref="E201:E202">
    <cfRule type="cellIs" dxfId="340" priority="347" operator="notEqual">
      <formula>0</formula>
    </cfRule>
  </conditionalFormatting>
  <conditionalFormatting sqref="F201:F202">
    <cfRule type="cellIs" dxfId="339" priority="346" operator="equal">
      <formula>0</formula>
    </cfRule>
  </conditionalFormatting>
  <conditionalFormatting sqref="F201:F202">
    <cfRule type="cellIs" dxfId="338" priority="345" operator="notEqual">
      <formula>0</formula>
    </cfRule>
  </conditionalFormatting>
  <conditionalFormatting sqref="G201:G202">
    <cfRule type="cellIs" dxfId="337" priority="344" operator="equal">
      <formula>0</formula>
    </cfRule>
  </conditionalFormatting>
  <conditionalFormatting sqref="G201:G202">
    <cfRule type="cellIs" dxfId="336" priority="343" operator="notEqual">
      <formula>0</formula>
    </cfRule>
  </conditionalFormatting>
  <conditionalFormatting sqref="D207:D214">
    <cfRule type="cellIs" dxfId="335" priority="342" operator="equal">
      <formula>0</formula>
    </cfRule>
  </conditionalFormatting>
  <conditionalFormatting sqref="D207:D214">
    <cfRule type="cellIs" dxfId="334" priority="341" operator="notEqual">
      <formula>0</formula>
    </cfRule>
  </conditionalFormatting>
  <conditionalFormatting sqref="E207:E214">
    <cfRule type="cellIs" dxfId="333" priority="340" operator="equal">
      <formula>0</formula>
    </cfRule>
  </conditionalFormatting>
  <conditionalFormatting sqref="E207:E214">
    <cfRule type="cellIs" dxfId="332" priority="339" operator="notEqual">
      <formula>0</formula>
    </cfRule>
  </conditionalFormatting>
  <conditionalFormatting sqref="F207:F214">
    <cfRule type="cellIs" dxfId="331" priority="338" operator="equal">
      <formula>0</formula>
    </cfRule>
  </conditionalFormatting>
  <conditionalFormatting sqref="F207:F214">
    <cfRule type="cellIs" dxfId="330" priority="337" operator="notEqual">
      <formula>0</formula>
    </cfRule>
  </conditionalFormatting>
  <conditionalFormatting sqref="G207:G214">
    <cfRule type="cellIs" dxfId="329" priority="336" operator="equal">
      <formula>0</formula>
    </cfRule>
  </conditionalFormatting>
  <conditionalFormatting sqref="G207:G214">
    <cfRule type="cellIs" dxfId="328" priority="335" operator="notEqual">
      <formula>0</formula>
    </cfRule>
  </conditionalFormatting>
  <conditionalFormatting sqref="D221:D232">
    <cfRule type="cellIs" dxfId="327" priority="334" operator="equal">
      <formula>0</formula>
    </cfRule>
  </conditionalFormatting>
  <conditionalFormatting sqref="D221:D232">
    <cfRule type="cellIs" dxfId="326" priority="333" operator="notEqual">
      <formula>0</formula>
    </cfRule>
  </conditionalFormatting>
  <conditionalFormatting sqref="E221:E232">
    <cfRule type="cellIs" dxfId="325" priority="332" operator="equal">
      <formula>0</formula>
    </cfRule>
  </conditionalFormatting>
  <conditionalFormatting sqref="E221:E232">
    <cfRule type="cellIs" dxfId="324" priority="331" operator="notEqual">
      <formula>0</formula>
    </cfRule>
  </conditionalFormatting>
  <conditionalFormatting sqref="F221:F232">
    <cfRule type="cellIs" dxfId="323" priority="330" operator="equal">
      <formula>0</formula>
    </cfRule>
  </conditionalFormatting>
  <conditionalFormatting sqref="F221:F232">
    <cfRule type="cellIs" dxfId="322" priority="329" operator="notEqual">
      <formula>0</formula>
    </cfRule>
  </conditionalFormatting>
  <conditionalFormatting sqref="G221:G232">
    <cfRule type="cellIs" dxfId="321" priority="328" operator="equal">
      <formula>0</formula>
    </cfRule>
  </conditionalFormatting>
  <conditionalFormatting sqref="G221:G232">
    <cfRule type="cellIs" dxfId="320" priority="327" operator="notEqual">
      <formula>0</formula>
    </cfRule>
  </conditionalFormatting>
  <conditionalFormatting sqref="D239:D240">
    <cfRule type="cellIs" dxfId="319" priority="326" operator="equal">
      <formula>0</formula>
    </cfRule>
  </conditionalFormatting>
  <conditionalFormatting sqref="D239:D240">
    <cfRule type="cellIs" dxfId="318" priority="325" operator="notEqual">
      <formula>0</formula>
    </cfRule>
  </conditionalFormatting>
  <conditionalFormatting sqref="E239:E240">
    <cfRule type="cellIs" dxfId="317" priority="324" operator="equal">
      <formula>0</formula>
    </cfRule>
  </conditionalFormatting>
  <conditionalFormatting sqref="E239:E240">
    <cfRule type="cellIs" dxfId="316" priority="323" operator="notEqual">
      <formula>0</formula>
    </cfRule>
  </conditionalFormatting>
  <conditionalFormatting sqref="F239:F240">
    <cfRule type="cellIs" dxfId="315" priority="322" operator="equal">
      <formula>0</formula>
    </cfRule>
  </conditionalFormatting>
  <conditionalFormatting sqref="F239:F240">
    <cfRule type="cellIs" dxfId="314" priority="321" operator="notEqual">
      <formula>0</formula>
    </cfRule>
  </conditionalFormatting>
  <conditionalFormatting sqref="G239:G240">
    <cfRule type="cellIs" dxfId="313" priority="320" operator="equal">
      <formula>0</formula>
    </cfRule>
  </conditionalFormatting>
  <conditionalFormatting sqref="G239:G240">
    <cfRule type="cellIs" dxfId="312" priority="319" operator="notEqual">
      <formula>0</formula>
    </cfRule>
  </conditionalFormatting>
  <conditionalFormatting sqref="D243:D244">
    <cfRule type="cellIs" dxfId="311" priority="318" operator="equal">
      <formula>0</formula>
    </cfRule>
  </conditionalFormatting>
  <conditionalFormatting sqref="D243:D244">
    <cfRule type="cellIs" dxfId="310" priority="317" operator="notEqual">
      <formula>0</formula>
    </cfRule>
  </conditionalFormatting>
  <conditionalFormatting sqref="E243:E244">
    <cfRule type="cellIs" dxfId="309" priority="316" operator="equal">
      <formula>0</formula>
    </cfRule>
  </conditionalFormatting>
  <conditionalFormatting sqref="E243:E244">
    <cfRule type="cellIs" dxfId="308" priority="315" operator="notEqual">
      <formula>0</formula>
    </cfRule>
  </conditionalFormatting>
  <conditionalFormatting sqref="F243:F244">
    <cfRule type="cellIs" dxfId="307" priority="314" operator="equal">
      <formula>0</formula>
    </cfRule>
  </conditionalFormatting>
  <conditionalFormatting sqref="F243:F244">
    <cfRule type="cellIs" dxfId="306" priority="313" operator="notEqual">
      <formula>0</formula>
    </cfRule>
  </conditionalFormatting>
  <conditionalFormatting sqref="G243:G244">
    <cfRule type="cellIs" dxfId="305" priority="312" operator="equal">
      <formula>0</formula>
    </cfRule>
  </conditionalFormatting>
  <conditionalFormatting sqref="G243:G244">
    <cfRule type="cellIs" dxfId="304" priority="311" operator="notEqual">
      <formula>0</formula>
    </cfRule>
  </conditionalFormatting>
  <conditionalFormatting sqref="D247:D248">
    <cfRule type="cellIs" dxfId="303" priority="310" operator="equal">
      <formula>0</formula>
    </cfRule>
  </conditionalFormatting>
  <conditionalFormatting sqref="D247:D248">
    <cfRule type="cellIs" dxfId="302" priority="309" operator="notEqual">
      <formula>0</formula>
    </cfRule>
  </conditionalFormatting>
  <conditionalFormatting sqref="E247:E248">
    <cfRule type="cellIs" dxfId="301" priority="308" operator="equal">
      <formula>0</formula>
    </cfRule>
  </conditionalFormatting>
  <conditionalFormatting sqref="E247:E248">
    <cfRule type="cellIs" dxfId="300" priority="307" operator="notEqual">
      <formula>0</formula>
    </cfRule>
  </conditionalFormatting>
  <conditionalFormatting sqref="F247:F248">
    <cfRule type="cellIs" dxfId="299" priority="306" operator="equal">
      <formula>0</formula>
    </cfRule>
  </conditionalFormatting>
  <conditionalFormatting sqref="F247:F248">
    <cfRule type="cellIs" dxfId="298" priority="305" operator="notEqual">
      <formula>0</formula>
    </cfRule>
  </conditionalFormatting>
  <conditionalFormatting sqref="G247:G248">
    <cfRule type="cellIs" dxfId="297" priority="304" operator="equal">
      <formula>0</formula>
    </cfRule>
  </conditionalFormatting>
  <conditionalFormatting sqref="G247:G248">
    <cfRule type="cellIs" dxfId="296" priority="303" operator="notEqual">
      <formula>0</formula>
    </cfRule>
  </conditionalFormatting>
  <conditionalFormatting sqref="D251:D254">
    <cfRule type="cellIs" dxfId="295" priority="302" operator="equal">
      <formula>0</formula>
    </cfRule>
  </conditionalFormatting>
  <conditionalFormatting sqref="D251:D254">
    <cfRule type="cellIs" dxfId="294" priority="301" operator="notEqual">
      <formula>0</formula>
    </cfRule>
  </conditionalFormatting>
  <conditionalFormatting sqref="E251:E254">
    <cfRule type="cellIs" dxfId="293" priority="300" operator="equal">
      <formula>0</formula>
    </cfRule>
  </conditionalFormatting>
  <conditionalFormatting sqref="E251:E254">
    <cfRule type="cellIs" dxfId="292" priority="299" operator="notEqual">
      <formula>0</formula>
    </cfRule>
  </conditionalFormatting>
  <conditionalFormatting sqref="F251:F254">
    <cfRule type="cellIs" dxfId="291" priority="298" operator="equal">
      <formula>0</formula>
    </cfRule>
  </conditionalFormatting>
  <conditionalFormatting sqref="F251:F254">
    <cfRule type="cellIs" dxfId="290" priority="297" operator="notEqual">
      <formula>0</formula>
    </cfRule>
  </conditionalFormatting>
  <conditionalFormatting sqref="G251:G254">
    <cfRule type="cellIs" dxfId="289" priority="296" operator="equal">
      <formula>0</formula>
    </cfRule>
  </conditionalFormatting>
  <conditionalFormatting sqref="G251:G254">
    <cfRule type="cellIs" dxfId="288" priority="295" operator="notEqual">
      <formula>0</formula>
    </cfRule>
  </conditionalFormatting>
  <conditionalFormatting sqref="D259:D262">
    <cfRule type="cellIs" dxfId="287" priority="294" operator="equal">
      <formula>0</formula>
    </cfRule>
  </conditionalFormatting>
  <conditionalFormatting sqref="D259:D262">
    <cfRule type="cellIs" dxfId="286" priority="293" operator="notEqual">
      <formula>0</formula>
    </cfRule>
  </conditionalFormatting>
  <conditionalFormatting sqref="E259:E262">
    <cfRule type="cellIs" dxfId="285" priority="292" operator="equal">
      <formula>0</formula>
    </cfRule>
  </conditionalFormatting>
  <conditionalFormatting sqref="E259:E262">
    <cfRule type="cellIs" dxfId="284" priority="291" operator="notEqual">
      <formula>0</formula>
    </cfRule>
  </conditionalFormatting>
  <conditionalFormatting sqref="F259:F262">
    <cfRule type="cellIs" dxfId="283" priority="290" operator="equal">
      <formula>0</formula>
    </cfRule>
  </conditionalFormatting>
  <conditionalFormatting sqref="F259:F262">
    <cfRule type="cellIs" dxfId="282" priority="289" operator="notEqual">
      <formula>0</formula>
    </cfRule>
  </conditionalFormatting>
  <conditionalFormatting sqref="G259:G262">
    <cfRule type="cellIs" dxfId="281" priority="288" operator="equal">
      <formula>0</formula>
    </cfRule>
  </conditionalFormatting>
  <conditionalFormatting sqref="G259:G262">
    <cfRule type="cellIs" dxfId="280" priority="287" operator="notEqual">
      <formula>0</formula>
    </cfRule>
  </conditionalFormatting>
  <conditionalFormatting sqref="D267:D268">
    <cfRule type="cellIs" dxfId="279" priority="286" operator="equal">
      <formula>0</formula>
    </cfRule>
  </conditionalFormatting>
  <conditionalFormatting sqref="D267:D268">
    <cfRule type="cellIs" dxfId="278" priority="285" operator="notEqual">
      <formula>0</formula>
    </cfRule>
  </conditionalFormatting>
  <conditionalFormatting sqref="E267:E268">
    <cfRule type="cellIs" dxfId="277" priority="284" operator="equal">
      <formula>0</formula>
    </cfRule>
  </conditionalFormatting>
  <conditionalFormatting sqref="E267:E268">
    <cfRule type="cellIs" dxfId="276" priority="283" operator="notEqual">
      <formula>0</formula>
    </cfRule>
  </conditionalFormatting>
  <conditionalFormatting sqref="F267:F268">
    <cfRule type="cellIs" dxfId="275" priority="282" operator="equal">
      <formula>0</formula>
    </cfRule>
  </conditionalFormatting>
  <conditionalFormatting sqref="F267:F268">
    <cfRule type="cellIs" dxfId="274" priority="281" operator="notEqual">
      <formula>0</formula>
    </cfRule>
  </conditionalFormatting>
  <conditionalFormatting sqref="G267:G268">
    <cfRule type="cellIs" dxfId="273" priority="280" operator="equal">
      <formula>0</formula>
    </cfRule>
  </conditionalFormatting>
  <conditionalFormatting sqref="G267:G268">
    <cfRule type="cellIs" dxfId="272" priority="279" operator="notEqual">
      <formula>0</formula>
    </cfRule>
  </conditionalFormatting>
  <conditionalFormatting sqref="D271:D272">
    <cfRule type="cellIs" dxfId="271" priority="278" operator="equal">
      <formula>0</formula>
    </cfRule>
  </conditionalFormatting>
  <conditionalFormatting sqref="D271:D272">
    <cfRule type="cellIs" dxfId="270" priority="277" operator="notEqual">
      <formula>0</formula>
    </cfRule>
  </conditionalFormatting>
  <conditionalFormatting sqref="E271:E272">
    <cfRule type="cellIs" dxfId="269" priority="276" operator="equal">
      <formula>0</formula>
    </cfRule>
  </conditionalFormatting>
  <conditionalFormatting sqref="E271:E272">
    <cfRule type="cellIs" dxfId="268" priority="275" operator="notEqual">
      <formula>0</formula>
    </cfRule>
  </conditionalFormatting>
  <conditionalFormatting sqref="F271:F272">
    <cfRule type="cellIs" dxfId="267" priority="274" operator="equal">
      <formula>0</formula>
    </cfRule>
  </conditionalFormatting>
  <conditionalFormatting sqref="F271:F272">
    <cfRule type="cellIs" dxfId="266" priority="273" operator="notEqual">
      <formula>0</formula>
    </cfRule>
  </conditionalFormatting>
  <conditionalFormatting sqref="G271:G272">
    <cfRule type="cellIs" dxfId="265" priority="272" operator="equal">
      <formula>0</formula>
    </cfRule>
  </conditionalFormatting>
  <conditionalFormatting sqref="G271:G272">
    <cfRule type="cellIs" dxfId="264" priority="271" operator="notEqual">
      <formula>0</formula>
    </cfRule>
  </conditionalFormatting>
  <conditionalFormatting sqref="D277:D282">
    <cfRule type="cellIs" dxfId="263" priority="270" operator="equal">
      <formula>0</formula>
    </cfRule>
  </conditionalFormatting>
  <conditionalFormatting sqref="D277:D282">
    <cfRule type="cellIs" dxfId="262" priority="269" operator="notEqual">
      <formula>0</formula>
    </cfRule>
  </conditionalFormatting>
  <conditionalFormatting sqref="E277:E282">
    <cfRule type="cellIs" dxfId="261" priority="268" operator="equal">
      <formula>0</formula>
    </cfRule>
  </conditionalFormatting>
  <conditionalFormatting sqref="E277:E282">
    <cfRule type="cellIs" dxfId="260" priority="267" operator="notEqual">
      <formula>0</formula>
    </cfRule>
  </conditionalFormatting>
  <conditionalFormatting sqref="F277:F282">
    <cfRule type="cellIs" dxfId="259" priority="266" operator="equal">
      <formula>0</formula>
    </cfRule>
  </conditionalFormatting>
  <conditionalFormatting sqref="F277:F282">
    <cfRule type="cellIs" dxfId="258" priority="265" operator="notEqual">
      <formula>0</formula>
    </cfRule>
  </conditionalFormatting>
  <conditionalFormatting sqref="G277:G282">
    <cfRule type="cellIs" dxfId="257" priority="264" operator="equal">
      <formula>0</formula>
    </cfRule>
  </conditionalFormatting>
  <conditionalFormatting sqref="G277:G282">
    <cfRule type="cellIs" dxfId="256" priority="263" operator="notEqual">
      <formula>0</formula>
    </cfRule>
  </conditionalFormatting>
  <conditionalFormatting sqref="D285:D286">
    <cfRule type="cellIs" dxfId="255" priority="262" operator="equal">
      <formula>0</formula>
    </cfRule>
  </conditionalFormatting>
  <conditionalFormatting sqref="D285:D286">
    <cfRule type="cellIs" dxfId="254" priority="261" operator="notEqual">
      <formula>0</formula>
    </cfRule>
  </conditionalFormatting>
  <conditionalFormatting sqref="E285:E286">
    <cfRule type="cellIs" dxfId="253" priority="260" operator="equal">
      <formula>0</formula>
    </cfRule>
  </conditionalFormatting>
  <conditionalFormatting sqref="E285:E286">
    <cfRule type="cellIs" dxfId="252" priority="259" operator="notEqual">
      <formula>0</formula>
    </cfRule>
  </conditionalFormatting>
  <conditionalFormatting sqref="F285:F286">
    <cfRule type="cellIs" dxfId="251" priority="258" operator="equal">
      <formula>0</formula>
    </cfRule>
  </conditionalFormatting>
  <conditionalFormatting sqref="F285:F286">
    <cfRule type="cellIs" dxfId="250" priority="257" operator="notEqual">
      <formula>0</formula>
    </cfRule>
  </conditionalFormatting>
  <conditionalFormatting sqref="G285:G286">
    <cfRule type="cellIs" dxfId="249" priority="256" operator="equal">
      <formula>0</formula>
    </cfRule>
  </conditionalFormatting>
  <conditionalFormatting sqref="G285:G286">
    <cfRule type="cellIs" dxfId="248" priority="255" operator="notEqual">
      <formula>0</formula>
    </cfRule>
  </conditionalFormatting>
  <conditionalFormatting sqref="D291:D298">
    <cfRule type="cellIs" dxfId="247" priority="254" operator="equal">
      <formula>0</formula>
    </cfRule>
  </conditionalFormatting>
  <conditionalFormatting sqref="D291:D298">
    <cfRule type="cellIs" dxfId="246" priority="253" operator="notEqual">
      <formula>0</formula>
    </cfRule>
  </conditionalFormatting>
  <conditionalFormatting sqref="E291:E298">
    <cfRule type="cellIs" dxfId="245" priority="252" operator="equal">
      <formula>0</formula>
    </cfRule>
  </conditionalFormatting>
  <conditionalFormatting sqref="E291:E298">
    <cfRule type="cellIs" dxfId="244" priority="251" operator="notEqual">
      <formula>0</formula>
    </cfRule>
  </conditionalFormatting>
  <conditionalFormatting sqref="F291:F298">
    <cfRule type="cellIs" dxfId="243" priority="250" operator="equal">
      <formula>0</formula>
    </cfRule>
  </conditionalFormatting>
  <conditionalFormatting sqref="F291:F298">
    <cfRule type="cellIs" dxfId="242" priority="249" operator="notEqual">
      <formula>0</formula>
    </cfRule>
  </conditionalFormatting>
  <conditionalFormatting sqref="G291:G298">
    <cfRule type="cellIs" dxfId="241" priority="248" operator="equal">
      <formula>0</formula>
    </cfRule>
  </conditionalFormatting>
  <conditionalFormatting sqref="G291:G298">
    <cfRule type="cellIs" dxfId="240" priority="247" operator="notEqual">
      <formula>0</formula>
    </cfRule>
  </conditionalFormatting>
  <conditionalFormatting sqref="D299:D300">
    <cfRule type="cellIs" dxfId="239" priority="246" operator="equal">
      <formula>0</formula>
    </cfRule>
  </conditionalFormatting>
  <conditionalFormatting sqref="D299:D300">
    <cfRule type="cellIs" dxfId="238" priority="245" operator="notEqual">
      <formula>0</formula>
    </cfRule>
  </conditionalFormatting>
  <conditionalFormatting sqref="E299:E300">
    <cfRule type="cellIs" dxfId="237" priority="244" operator="equal">
      <formula>0</formula>
    </cfRule>
  </conditionalFormatting>
  <conditionalFormatting sqref="E299:E300">
    <cfRule type="cellIs" dxfId="236" priority="243" operator="notEqual">
      <formula>0</formula>
    </cfRule>
  </conditionalFormatting>
  <conditionalFormatting sqref="F299:F300">
    <cfRule type="cellIs" dxfId="235" priority="242" operator="equal">
      <formula>0</formula>
    </cfRule>
  </conditionalFormatting>
  <conditionalFormatting sqref="F299:F300">
    <cfRule type="cellIs" dxfId="234" priority="241" operator="notEqual">
      <formula>0</formula>
    </cfRule>
  </conditionalFormatting>
  <conditionalFormatting sqref="G299:G300">
    <cfRule type="cellIs" dxfId="233" priority="240" operator="equal">
      <formula>0</formula>
    </cfRule>
  </conditionalFormatting>
  <conditionalFormatting sqref="G299:G300">
    <cfRule type="cellIs" dxfId="232" priority="239" operator="notEqual">
      <formula>0</formula>
    </cfRule>
  </conditionalFormatting>
  <conditionalFormatting sqref="D303:D308">
    <cfRule type="cellIs" dxfId="231" priority="238" operator="equal">
      <formula>0</formula>
    </cfRule>
  </conditionalFormatting>
  <conditionalFormatting sqref="D303:D308">
    <cfRule type="cellIs" dxfId="230" priority="237" operator="notEqual">
      <formula>0</formula>
    </cfRule>
  </conditionalFormatting>
  <conditionalFormatting sqref="E303:E308">
    <cfRule type="cellIs" dxfId="229" priority="236" operator="equal">
      <formula>0</formula>
    </cfRule>
  </conditionalFormatting>
  <conditionalFormatting sqref="E303:E308">
    <cfRule type="cellIs" dxfId="228" priority="235" operator="notEqual">
      <formula>0</formula>
    </cfRule>
  </conditionalFormatting>
  <conditionalFormatting sqref="F303:F308">
    <cfRule type="cellIs" dxfId="227" priority="234" operator="equal">
      <formula>0</formula>
    </cfRule>
  </conditionalFormatting>
  <conditionalFormatting sqref="F303:F308">
    <cfRule type="cellIs" dxfId="226" priority="233" operator="notEqual">
      <formula>0</formula>
    </cfRule>
  </conditionalFormatting>
  <conditionalFormatting sqref="G303:G308">
    <cfRule type="cellIs" dxfId="225" priority="232" operator="equal">
      <formula>0</formula>
    </cfRule>
  </conditionalFormatting>
  <conditionalFormatting sqref="G303:G308">
    <cfRule type="cellIs" dxfId="224" priority="231" operator="notEqual">
      <formula>0</formula>
    </cfRule>
  </conditionalFormatting>
  <conditionalFormatting sqref="D311:D312">
    <cfRule type="cellIs" dxfId="223" priority="230" operator="equal">
      <formula>0</formula>
    </cfRule>
  </conditionalFormatting>
  <conditionalFormatting sqref="D311:D312">
    <cfRule type="cellIs" dxfId="222" priority="229" operator="notEqual">
      <formula>0</formula>
    </cfRule>
  </conditionalFormatting>
  <conditionalFormatting sqref="E311:E312">
    <cfRule type="cellIs" dxfId="221" priority="228" operator="equal">
      <formula>0</formula>
    </cfRule>
  </conditionalFormatting>
  <conditionalFormatting sqref="E311:E312">
    <cfRule type="cellIs" dxfId="220" priority="227" operator="notEqual">
      <formula>0</formula>
    </cfRule>
  </conditionalFormatting>
  <conditionalFormatting sqref="F311:F312">
    <cfRule type="cellIs" dxfId="219" priority="226" operator="equal">
      <formula>0</formula>
    </cfRule>
  </conditionalFormatting>
  <conditionalFormatting sqref="F311:F312">
    <cfRule type="cellIs" dxfId="218" priority="225" operator="notEqual">
      <formula>0</formula>
    </cfRule>
  </conditionalFormatting>
  <conditionalFormatting sqref="G311:G312">
    <cfRule type="cellIs" dxfId="217" priority="224" operator="equal">
      <formula>0</formula>
    </cfRule>
  </conditionalFormatting>
  <conditionalFormatting sqref="G311:G312">
    <cfRule type="cellIs" dxfId="216" priority="223" operator="notEqual">
      <formula>0</formula>
    </cfRule>
  </conditionalFormatting>
  <conditionalFormatting sqref="D315:D320">
    <cfRule type="cellIs" dxfId="215" priority="222" operator="equal">
      <formula>0</formula>
    </cfRule>
  </conditionalFormatting>
  <conditionalFormatting sqref="D315:D320">
    <cfRule type="cellIs" dxfId="214" priority="221" operator="notEqual">
      <formula>0</formula>
    </cfRule>
  </conditionalFormatting>
  <conditionalFormatting sqref="E315:E320">
    <cfRule type="cellIs" dxfId="213" priority="220" operator="equal">
      <formula>0</formula>
    </cfRule>
  </conditionalFormatting>
  <conditionalFormatting sqref="E315:E320">
    <cfRule type="cellIs" dxfId="212" priority="219" operator="notEqual">
      <formula>0</formula>
    </cfRule>
  </conditionalFormatting>
  <conditionalFormatting sqref="F315:F320">
    <cfRule type="cellIs" dxfId="211" priority="218" operator="equal">
      <formula>0</formula>
    </cfRule>
  </conditionalFormatting>
  <conditionalFormatting sqref="F315:F320">
    <cfRule type="cellIs" dxfId="210" priority="217" operator="notEqual">
      <formula>0</formula>
    </cfRule>
  </conditionalFormatting>
  <conditionalFormatting sqref="G315:G320">
    <cfRule type="cellIs" dxfId="209" priority="216" operator="equal">
      <formula>0</formula>
    </cfRule>
  </conditionalFormatting>
  <conditionalFormatting sqref="G315:G320">
    <cfRule type="cellIs" dxfId="208" priority="215" operator="notEqual">
      <formula>0</formula>
    </cfRule>
  </conditionalFormatting>
  <conditionalFormatting sqref="D323:D324">
    <cfRule type="cellIs" dxfId="207" priority="214" operator="equal">
      <formula>0</formula>
    </cfRule>
  </conditionalFormatting>
  <conditionalFormatting sqref="D323:D324">
    <cfRule type="cellIs" dxfId="206" priority="213" operator="notEqual">
      <formula>0</formula>
    </cfRule>
  </conditionalFormatting>
  <conditionalFormatting sqref="E323:E324">
    <cfRule type="cellIs" dxfId="205" priority="212" operator="equal">
      <formula>0</formula>
    </cfRule>
  </conditionalFormatting>
  <conditionalFormatting sqref="E323:E324">
    <cfRule type="cellIs" dxfId="204" priority="211" operator="notEqual">
      <formula>0</formula>
    </cfRule>
  </conditionalFormatting>
  <conditionalFormatting sqref="F323:F324">
    <cfRule type="cellIs" dxfId="203" priority="210" operator="equal">
      <formula>0</formula>
    </cfRule>
  </conditionalFormatting>
  <conditionalFormatting sqref="F323:F324">
    <cfRule type="cellIs" dxfId="202" priority="209" operator="notEqual">
      <formula>0</formula>
    </cfRule>
  </conditionalFormatting>
  <conditionalFormatting sqref="G323:G324">
    <cfRule type="cellIs" dxfId="201" priority="208" operator="equal">
      <formula>0</formula>
    </cfRule>
  </conditionalFormatting>
  <conditionalFormatting sqref="G323:G324">
    <cfRule type="cellIs" dxfId="200" priority="207" operator="notEqual">
      <formula>0</formula>
    </cfRule>
  </conditionalFormatting>
  <conditionalFormatting sqref="D329:D330">
    <cfRule type="cellIs" dxfId="199" priority="206" operator="equal">
      <formula>0</formula>
    </cfRule>
  </conditionalFormatting>
  <conditionalFormatting sqref="D329:D330">
    <cfRule type="cellIs" dxfId="198" priority="205" operator="notEqual">
      <formula>0</formula>
    </cfRule>
  </conditionalFormatting>
  <conditionalFormatting sqref="E329:E330">
    <cfRule type="cellIs" dxfId="197" priority="204" operator="equal">
      <formula>0</formula>
    </cfRule>
  </conditionalFormatting>
  <conditionalFormatting sqref="E329:E330">
    <cfRule type="cellIs" dxfId="196" priority="203" operator="notEqual">
      <formula>0</formula>
    </cfRule>
  </conditionalFormatting>
  <conditionalFormatting sqref="F329:F330">
    <cfRule type="cellIs" dxfId="195" priority="202" operator="equal">
      <formula>0</formula>
    </cfRule>
  </conditionalFormatting>
  <conditionalFormatting sqref="F329:F330">
    <cfRule type="cellIs" dxfId="194" priority="201" operator="notEqual">
      <formula>0</formula>
    </cfRule>
  </conditionalFormatting>
  <conditionalFormatting sqref="G329:G330">
    <cfRule type="cellIs" dxfId="193" priority="200" operator="equal">
      <formula>0</formula>
    </cfRule>
  </conditionalFormatting>
  <conditionalFormatting sqref="G329:G330">
    <cfRule type="cellIs" dxfId="192" priority="199" operator="notEqual">
      <formula>0</formula>
    </cfRule>
  </conditionalFormatting>
  <conditionalFormatting sqref="D333:D334">
    <cfRule type="cellIs" dxfId="191" priority="198" operator="equal">
      <formula>0</formula>
    </cfRule>
  </conditionalFormatting>
  <conditionalFormatting sqref="D333:D334">
    <cfRule type="cellIs" dxfId="190" priority="197" operator="notEqual">
      <formula>0</formula>
    </cfRule>
  </conditionalFormatting>
  <conditionalFormatting sqref="E333:E334">
    <cfRule type="cellIs" dxfId="189" priority="196" operator="equal">
      <formula>0</formula>
    </cfRule>
  </conditionalFormatting>
  <conditionalFormatting sqref="E333:E334">
    <cfRule type="cellIs" dxfId="188" priority="195" operator="notEqual">
      <formula>0</formula>
    </cfRule>
  </conditionalFormatting>
  <conditionalFormatting sqref="F333:F334">
    <cfRule type="cellIs" dxfId="187" priority="194" operator="equal">
      <formula>0</formula>
    </cfRule>
  </conditionalFormatting>
  <conditionalFormatting sqref="F333:F334">
    <cfRule type="cellIs" dxfId="186" priority="193" operator="notEqual">
      <formula>0</formula>
    </cfRule>
  </conditionalFormatting>
  <conditionalFormatting sqref="G333:G334">
    <cfRule type="cellIs" dxfId="185" priority="192" operator="equal">
      <formula>0</formula>
    </cfRule>
  </conditionalFormatting>
  <conditionalFormatting sqref="G333:G334">
    <cfRule type="cellIs" dxfId="184" priority="191" operator="notEqual">
      <formula>0</formula>
    </cfRule>
  </conditionalFormatting>
  <conditionalFormatting sqref="D337:D338">
    <cfRule type="cellIs" dxfId="183" priority="190" operator="equal">
      <formula>0</formula>
    </cfRule>
  </conditionalFormatting>
  <conditionalFormatting sqref="D337:D338">
    <cfRule type="cellIs" dxfId="182" priority="189" operator="notEqual">
      <formula>0</formula>
    </cfRule>
  </conditionalFormatting>
  <conditionalFormatting sqref="E337:E338">
    <cfRule type="cellIs" dxfId="181" priority="188" operator="equal">
      <formula>0</formula>
    </cfRule>
  </conditionalFormatting>
  <conditionalFormatting sqref="E337:E338">
    <cfRule type="cellIs" dxfId="180" priority="187" operator="notEqual">
      <formula>0</formula>
    </cfRule>
  </conditionalFormatting>
  <conditionalFormatting sqref="F337:F338">
    <cfRule type="cellIs" dxfId="179" priority="186" operator="equal">
      <formula>0</formula>
    </cfRule>
  </conditionalFormatting>
  <conditionalFormatting sqref="F337:F338">
    <cfRule type="cellIs" dxfId="178" priority="185" operator="notEqual">
      <formula>0</formula>
    </cfRule>
  </conditionalFormatting>
  <conditionalFormatting sqref="G337:G338">
    <cfRule type="cellIs" dxfId="177" priority="184" operator="equal">
      <formula>0</formula>
    </cfRule>
  </conditionalFormatting>
  <conditionalFormatting sqref="G337:G338">
    <cfRule type="cellIs" dxfId="176" priority="183" operator="notEqual">
      <formula>0</formula>
    </cfRule>
  </conditionalFormatting>
  <conditionalFormatting sqref="D341:D342">
    <cfRule type="cellIs" dxfId="175" priority="182" operator="equal">
      <formula>0</formula>
    </cfRule>
  </conditionalFormatting>
  <conditionalFormatting sqref="D341:D342">
    <cfRule type="cellIs" dxfId="174" priority="181" operator="notEqual">
      <formula>0</formula>
    </cfRule>
  </conditionalFormatting>
  <conditionalFormatting sqref="E341:E342">
    <cfRule type="cellIs" dxfId="173" priority="180" operator="equal">
      <formula>0</formula>
    </cfRule>
  </conditionalFormatting>
  <conditionalFormatting sqref="E341:E342">
    <cfRule type="cellIs" dxfId="172" priority="179" operator="notEqual">
      <formula>0</formula>
    </cfRule>
  </conditionalFormatting>
  <conditionalFormatting sqref="F341:F342">
    <cfRule type="cellIs" dxfId="171" priority="178" operator="equal">
      <formula>0</formula>
    </cfRule>
  </conditionalFormatting>
  <conditionalFormatting sqref="F341:F342">
    <cfRule type="cellIs" dxfId="170" priority="177" operator="notEqual">
      <formula>0</formula>
    </cfRule>
  </conditionalFormatting>
  <conditionalFormatting sqref="G341:G342">
    <cfRule type="cellIs" dxfId="169" priority="176" operator="equal">
      <formula>0</formula>
    </cfRule>
  </conditionalFormatting>
  <conditionalFormatting sqref="G341:G342">
    <cfRule type="cellIs" dxfId="168" priority="175" operator="notEqual">
      <formula>0</formula>
    </cfRule>
  </conditionalFormatting>
  <conditionalFormatting sqref="D345:D354">
    <cfRule type="cellIs" dxfId="167" priority="174" operator="equal">
      <formula>0</formula>
    </cfRule>
  </conditionalFormatting>
  <conditionalFormatting sqref="D345:D354">
    <cfRule type="cellIs" dxfId="166" priority="173" operator="notEqual">
      <formula>0</formula>
    </cfRule>
  </conditionalFormatting>
  <conditionalFormatting sqref="E345:E354">
    <cfRule type="cellIs" dxfId="165" priority="172" operator="equal">
      <formula>0</formula>
    </cfRule>
  </conditionalFormatting>
  <conditionalFormatting sqref="E345:E354">
    <cfRule type="cellIs" dxfId="164" priority="171" operator="notEqual">
      <formula>0</formula>
    </cfRule>
  </conditionalFormatting>
  <conditionalFormatting sqref="F345:F354">
    <cfRule type="cellIs" dxfId="163" priority="170" operator="equal">
      <formula>0</formula>
    </cfRule>
  </conditionalFormatting>
  <conditionalFormatting sqref="F345:F354">
    <cfRule type="cellIs" dxfId="162" priority="169" operator="notEqual">
      <formula>0</formula>
    </cfRule>
  </conditionalFormatting>
  <conditionalFormatting sqref="G345:G354">
    <cfRule type="cellIs" dxfId="161" priority="168" operator="equal">
      <formula>0</formula>
    </cfRule>
  </conditionalFormatting>
  <conditionalFormatting sqref="G345:G354">
    <cfRule type="cellIs" dxfId="160" priority="167" operator="notEqual">
      <formula>0</formula>
    </cfRule>
  </conditionalFormatting>
  <conditionalFormatting sqref="D361:D366">
    <cfRule type="cellIs" dxfId="159" priority="166" operator="equal">
      <formula>0</formula>
    </cfRule>
  </conditionalFormatting>
  <conditionalFormatting sqref="D361:D366">
    <cfRule type="cellIs" dxfId="158" priority="165" operator="notEqual">
      <formula>0</formula>
    </cfRule>
  </conditionalFormatting>
  <conditionalFormatting sqref="E361:E366">
    <cfRule type="cellIs" dxfId="157" priority="164" operator="equal">
      <formula>0</formula>
    </cfRule>
  </conditionalFormatting>
  <conditionalFormatting sqref="E361:E366">
    <cfRule type="cellIs" dxfId="156" priority="163" operator="notEqual">
      <formula>0</formula>
    </cfRule>
  </conditionalFormatting>
  <conditionalFormatting sqref="F361:F366">
    <cfRule type="cellIs" dxfId="155" priority="162" operator="equal">
      <formula>0</formula>
    </cfRule>
  </conditionalFormatting>
  <conditionalFormatting sqref="F361:F366">
    <cfRule type="cellIs" dxfId="154" priority="161" operator="notEqual">
      <formula>0</formula>
    </cfRule>
  </conditionalFormatting>
  <conditionalFormatting sqref="G361:G366">
    <cfRule type="cellIs" dxfId="153" priority="160" operator="equal">
      <formula>0</formula>
    </cfRule>
  </conditionalFormatting>
  <conditionalFormatting sqref="G361:G366">
    <cfRule type="cellIs" dxfId="152" priority="159" operator="notEqual">
      <formula>0</formula>
    </cfRule>
  </conditionalFormatting>
  <conditionalFormatting sqref="D369:D370">
    <cfRule type="cellIs" dxfId="151" priority="158" operator="equal">
      <formula>0</formula>
    </cfRule>
  </conditionalFormatting>
  <conditionalFormatting sqref="D369:D370">
    <cfRule type="cellIs" dxfId="150" priority="157" operator="notEqual">
      <formula>0</formula>
    </cfRule>
  </conditionalFormatting>
  <conditionalFormatting sqref="E369:E370">
    <cfRule type="cellIs" dxfId="149" priority="156" operator="equal">
      <formula>0</formula>
    </cfRule>
  </conditionalFormatting>
  <conditionalFormatting sqref="E369:E370">
    <cfRule type="cellIs" dxfId="148" priority="155" operator="notEqual">
      <formula>0</formula>
    </cfRule>
  </conditionalFormatting>
  <conditionalFormatting sqref="F369:F370">
    <cfRule type="cellIs" dxfId="147" priority="154" operator="equal">
      <formula>0</formula>
    </cfRule>
  </conditionalFormatting>
  <conditionalFormatting sqref="F369:F370">
    <cfRule type="cellIs" dxfId="146" priority="153" operator="notEqual">
      <formula>0</formula>
    </cfRule>
  </conditionalFormatting>
  <conditionalFormatting sqref="G369:G370">
    <cfRule type="cellIs" dxfId="145" priority="152" operator="equal">
      <formula>0</formula>
    </cfRule>
  </conditionalFormatting>
  <conditionalFormatting sqref="G369:G370">
    <cfRule type="cellIs" dxfId="144" priority="151" operator="notEqual">
      <formula>0</formula>
    </cfRule>
  </conditionalFormatting>
  <conditionalFormatting sqref="D373:D374">
    <cfRule type="cellIs" dxfId="143" priority="150" operator="equal">
      <formula>0</formula>
    </cfRule>
  </conditionalFormatting>
  <conditionalFormatting sqref="D373:D374">
    <cfRule type="cellIs" dxfId="142" priority="149" operator="notEqual">
      <formula>0</formula>
    </cfRule>
  </conditionalFormatting>
  <conditionalFormatting sqref="E373:E374">
    <cfRule type="cellIs" dxfId="141" priority="148" operator="equal">
      <formula>0</formula>
    </cfRule>
  </conditionalFormatting>
  <conditionalFormatting sqref="E373:E374">
    <cfRule type="cellIs" dxfId="140" priority="147" operator="notEqual">
      <formula>0</formula>
    </cfRule>
  </conditionalFormatting>
  <conditionalFormatting sqref="F373:F374">
    <cfRule type="cellIs" dxfId="139" priority="146" operator="equal">
      <formula>0</formula>
    </cfRule>
  </conditionalFormatting>
  <conditionalFormatting sqref="F373:F374">
    <cfRule type="cellIs" dxfId="138" priority="145" operator="notEqual">
      <formula>0</formula>
    </cfRule>
  </conditionalFormatting>
  <conditionalFormatting sqref="G373:G374">
    <cfRule type="cellIs" dxfId="137" priority="144" operator="equal">
      <formula>0</formula>
    </cfRule>
  </conditionalFormatting>
  <conditionalFormatting sqref="G373:G374">
    <cfRule type="cellIs" dxfId="136" priority="143" operator="notEqual">
      <formula>0</formula>
    </cfRule>
  </conditionalFormatting>
  <conditionalFormatting sqref="D379:D380">
    <cfRule type="cellIs" dxfId="135" priority="142" operator="equal">
      <formula>0</formula>
    </cfRule>
  </conditionalFormatting>
  <conditionalFormatting sqref="D379:D380">
    <cfRule type="cellIs" dxfId="134" priority="141" operator="notEqual">
      <formula>0</formula>
    </cfRule>
  </conditionalFormatting>
  <conditionalFormatting sqref="E379:E380">
    <cfRule type="cellIs" dxfId="133" priority="140" operator="equal">
      <formula>0</formula>
    </cfRule>
  </conditionalFormatting>
  <conditionalFormatting sqref="E379:E380">
    <cfRule type="cellIs" dxfId="132" priority="139" operator="notEqual">
      <formula>0</formula>
    </cfRule>
  </conditionalFormatting>
  <conditionalFormatting sqref="F379:F380">
    <cfRule type="cellIs" dxfId="131" priority="138" operator="equal">
      <formula>0</formula>
    </cfRule>
  </conditionalFormatting>
  <conditionalFormatting sqref="F379:F380">
    <cfRule type="cellIs" dxfId="130" priority="137" operator="notEqual">
      <formula>0</formula>
    </cfRule>
  </conditionalFormatting>
  <conditionalFormatting sqref="G379:G380">
    <cfRule type="cellIs" dxfId="129" priority="136" operator="equal">
      <formula>0</formula>
    </cfRule>
  </conditionalFormatting>
  <conditionalFormatting sqref="G379:G380">
    <cfRule type="cellIs" dxfId="128" priority="135" operator="notEqual">
      <formula>0</formula>
    </cfRule>
  </conditionalFormatting>
  <conditionalFormatting sqref="D385:D390">
    <cfRule type="cellIs" dxfId="127" priority="134" operator="equal">
      <formula>0</formula>
    </cfRule>
  </conditionalFormatting>
  <conditionalFormatting sqref="D385:D390">
    <cfRule type="cellIs" dxfId="126" priority="133" operator="notEqual">
      <formula>0</formula>
    </cfRule>
  </conditionalFormatting>
  <conditionalFormatting sqref="E385:E390">
    <cfRule type="cellIs" dxfId="125" priority="132" operator="equal">
      <formula>0</formula>
    </cfRule>
  </conditionalFormatting>
  <conditionalFormatting sqref="E385:E390">
    <cfRule type="cellIs" dxfId="124" priority="131" operator="notEqual">
      <formula>0</formula>
    </cfRule>
  </conditionalFormatting>
  <conditionalFormatting sqref="F385:F390">
    <cfRule type="cellIs" dxfId="123" priority="130" operator="equal">
      <formula>0</formula>
    </cfRule>
  </conditionalFormatting>
  <conditionalFormatting sqref="F385:F390">
    <cfRule type="cellIs" dxfId="122" priority="129" operator="notEqual">
      <formula>0</formula>
    </cfRule>
  </conditionalFormatting>
  <conditionalFormatting sqref="G385:G390">
    <cfRule type="cellIs" dxfId="121" priority="128" operator="equal">
      <formula>0</formula>
    </cfRule>
  </conditionalFormatting>
  <conditionalFormatting sqref="G385:G390">
    <cfRule type="cellIs" dxfId="120" priority="127" operator="notEqual">
      <formula>0</formula>
    </cfRule>
  </conditionalFormatting>
  <conditionalFormatting sqref="D395:D400">
    <cfRule type="cellIs" dxfId="119" priority="126" operator="equal">
      <formula>0</formula>
    </cfRule>
  </conditionalFormatting>
  <conditionalFormatting sqref="D395:D400">
    <cfRule type="cellIs" dxfId="118" priority="125" operator="notEqual">
      <formula>0</formula>
    </cfRule>
  </conditionalFormatting>
  <conditionalFormatting sqref="E395:E400">
    <cfRule type="cellIs" dxfId="117" priority="124" operator="equal">
      <formula>0</formula>
    </cfRule>
  </conditionalFormatting>
  <conditionalFormatting sqref="E395:E400">
    <cfRule type="cellIs" dxfId="116" priority="123" operator="notEqual">
      <formula>0</formula>
    </cfRule>
  </conditionalFormatting>
  <conditionalFormatting sqref="F395:F400">
    <cfRule type="cellIs" dxfId="115" priority="122" operator="equal">
      <formula>0</formula>
    </cfRule>
  </conditionalFormatting>
  <conditionalFormatting sqref="F395:F400">
    <cfRule type="cellIs" dxfId="114" priority="121" operator="notEqual">
      <formula>0</formula>
    </cfRule>
  </conditionalFormatting>
  <conditionalFormatting sqref="G395:G400">
    <cfRule type="cellIs" dxfId="113" priority="120" operator="equal">
      <formula>0</formula>
    </cfRule>
  </conditionalFormatting>
  <conditionalFormatting sqref="G395:G400">
    <cfRule type="cellIs" dxfId="112" priority="119" operator="notEqual">
      <formula>0</formula>
    </cfRule>
  </conditionalFormatting>
  <conditionalFormatting sqref="D405:D406">
    <cfRule type="cellIs" dxfId="111" priority="118" operator="equal">
      <formula>0</formula>
    </cfRule>
  </conditionalFormatting>
  <conditionalFormatting sqref="D405:D406">
    <cfRule type="cellIs" dxfId="110" priority="117" operator="notEqual">
      <formula>0</formula>
    </cfRule>
  </conditionalFormatting>
  <conditionalFormatting sqref="E405:E406">
    <cfRule type="cellIs" dxfId="109" priority="116" operator="equal">
      <formula>0</formula>
    </cfRule>
  </conditionalFormatting>
  <conditionalFormatting sqref="E405:E406">
    <cfRule type="cellIs" dxfId="108" priority="115" operator="notEqual">
      <formula>0</formula>
    </cfRule>
  </conditionalFormatting>
  <conditionalFormatting sqref="F405:F406">
    <cfRule type="cellIs" dxfId="107" priority="114" operator="equal">
      <formula>0</formula>
    </cfRule>
  </conditionalFormatting>
  <conditionalFormatting sqref="F405:F406">
    <cfRule type="cellIs" dxfId="106" priority="113" operator="notEqual">
      <formula>0</formula>
    </cfRule>
  </conditionalFormatting>
  <conditionalFormatting sqref="G405:G406">
    <cfRule type="cellIs" dxfId="105" priority="112" operator="equal">
      <formula>0</formula>
    </cfRule>
  </conditionalFormatting>
  <conditionalFormatting sqref="G405:G406">
    <cfRule type="cellIs" dxfId="104" priority="111" operator="notEqual">
      <formula>0</formula>
    </cfRule>
  </conditionalFormatting>
  <conditionalFormatting sqref="D409:D410">
    <cfRule type="cellIs" dxfId="103" priority="110" operator="equal">
      <formula>0</formula>
    </cfRule>
  </conditionalFormatting>
  <conditionalFormatting sqref="D409:D410">
    <cfRule type="cellIs" dxfId="102" priority="109" operator="notEqual">
      <formula>0</formula>
    </cfRule>
  </conditionalFormatting>
  <conditionalFormatting sqref="E409:E410">
    <cfRule type="cellIs" dxfId="101" priority="108" operator="equal">
      <formula>0</formula>
    </cfRule>
  </conditionalFormatting>
  <conditionalFormatting sqref="E409:E410">
    <cfRule type="cellIs" dxfId="100" priority="107" operator="notEqual">
      <formula>0</formula>
    </cfRule>
  </conditionalFormatting>
  <conditionalFormatting sqref="F409:F410">
    <cfRule type="cellIs" dxfId="99" priority="106" operator="equal">
      <formula>0</formula>
    </cfRule>
  </conditionalFormatting>
  <conditionalFormatting sqref="F409:F410">
    <cfRule type="cellIs" dxfId="98" priority="105" operator="notEqual">
      <formula>0</formula>
    </cfRule>
  </conditionalFormatting>
  <conditionalFormatting sqref="G409:G410">
    <cfRule type="cellIs" dxfId="97" priority="104" operator="equal">
      <formula>0</formula>
    </cfRule>
  </conditionalFormatting>
  <conditionalFormatting sqref="G409:G410">
    <cfRule type="cellIs" dxfId="96" priority="103" operator="notEqual">
      <formula>0</formula>
    </cfRule>
  </conditionalFormatting>
  <conditionalFormatting sqref="D415:D422">
    <cfRule type="cellIs" dxfId="95" priority="96" operator="equal">
      <formula>0</formula>
    </cfRule>
  </conditionalFormatting>
  <conditionalFormatting sqref="D415:D422">
    <cfRule type="cellIs" dxfId="94" priority="95" operator="notEqual">
      <formula>0</formula>
    </cfRule>
  </conditionalFormatting>
  <conditionalFormatting sqref="E415:E422">
    <cfRule type="cellIs" dxfId="93" priority="94" operator="equal">
      <formula>0</formula>
    </cfRule>
  </conditionalFormatting>
  <conditionalFormatting sqref="E415:E422">
    <cfRule type="cellIs" dxfId="92" priority="93" operator="notEqual">
      <formula>0</formula>
    </cfRule>
  </conditionalFormatting>
  <conditionalFormatting sqref="F415:F422">
    <cfRule type="cellIs" dxfId="91" priority="92" operator="equal">
      <formula>0</formula>
    </cfRule>
  </conditionalFormatting>
  <conditionalFormatting sqref="F415:F422">
    <cfRule type="cellIs" dxfId="90" priority="91" operator="notEqual">
      <formula>0</formula>
    </cfRule>
  </conditionalFormatting>
  <conditionalFormatting sqref="G415:G422">
    <cfRule type="cellIs" dxfId="89" priority="90" operator="equal">
      <formula>0</formula>
    </cfRule>
  </conditionalFormatting>
  <conditionalFormatting sqref="G415:G422">
    <cfRule type="cellIs" dxfId="88" priority="89" operator="notEqual">
      <formula>0</formula>
    </cfRule>
  </conditionalFormatting>
  <conditionalFormatting sqref="D427:D428">
    <cfRule type="cellIs" dxfId="87" priority="88" operator="equal">
      <formula>0</formula>
    </cfRule>
  </conditionalFormatting>
  <conditionalFormatting sqref="D427:D428">
    <cfRule type="cellIs" dxfId="86" priority="87" operator="notEqual">
      <formula>0</formula>
    </cfRule>
  </conditionalFormatting>
  <conditionalFormatting sqref="E427:E428">
    <cfRule type="cellIs" dxfId="85" priority="86" operator="equal">
      <formula>0</formula>
    </cfRule>
  </conditionalFormatting>
  <conditionalFormatting sqref="E427:E428">
    <cfRule type="cellIs" dxfId="84" priority="85" operator="notEqual">
      <formula>0</formula>
    </cfRule>
  </conditionalFormatting>
  <conditionalFormatting sqref="F427:F428">
    <cfRule type="cellIs" dxfId="83" priority="84" operator="equal">
      <formula>0</formula>
    </cfRule>
  </conditionalFormatting>
  <conditionalFormatting sqref="F427:F428">
    <cfRule type="cellIs" dxfId="82" priority="83" operator="notEqual">
      <formula>0</formula>
    </cfRule>
  </conditionalFormatting>
  <conditionalFormatting sqref="G427:G428">
    <cfRule type="cellIs" dxfId="81" priority="82" operator="equal">
      <formula>0</formula>
    </cfRule>
  </conditionalFormatting>
  <conditionalFormatting sqref="G427:G428">
    <cfRule type="cellIs" dxfId="80" priority="81" operator="notEqual">
      <formula>0</formula>
    </cfRule>
  </conditionalFormatting>
  <conditionalFormatting sqref="D433:D436">
    <cfRule type="cellIs" dxfId="79" priority="80" operator="equal">
      <formula>0</formula>
    </cfRule>
  </conditionalFormatting>
  <conditionalFormatting sqref="D433:D436">
    <cfRule type="cellIs" dxfId="78" priority="79" operator="notEqual">
      <formula>0</formula>
    </cfRule>
  </conditionalFormatting>
  <conditionalFormatting sqref="E433:E436">
    <cfRule type="cellIs" dxfId="77" priority="78" operator="equal">
      <formula>0</formula>
    </cfRule>
  </conditionalFormatting>
  <conditionalFormatting sqref="E433:E436">
    <cfRule type="cellIs" dxfId="76" priority="77" operator="notEqual">
      <formula>0</formula>
    </cfRule>
  </conditionalFormatting>
  <conditionalFormatting sqref="F433:F436">
    <cfRule type="cellIs" dxfId="75" priority="76" operator="equal">
      <formula>0</formula>
    </cfRule>
  </conditionalFormatting>
  <conditionalFormatting sqref="F433:F436">
    <cfRule type="cellIs" dxfId="74" priority="75" operator="notEqual">
      <formula>0</formula>
    </cfRule>
  </conditionalFormatting>
  <conditionalFormatting sqref="G433:G436">
    <cfRule type="cellIs" dxfId="73" priority="74" operator="equal">
      <formula>0</formula>
    </cfRule>
  </conditionalFormatting>
  <conditionalFormatting sqref="G433:G436">
    <cfRule type="cellIs" dxfId="72" priority="73" operator="notEqual">
      <formula>0</formula>
    </cfRule>
  </conditionalFormatting>
  <conditionalFormatting sqref="D443:D444">
    <cfRule type="cellIs" dxfId="71" priority="72" operator="equal">
      <formula>0</formula>
    </cfRule>
  </conditionalFormatting>
  <conditionalFormatting sqref="D443:D444">
    <cfRule type="cellIs" dxfId="70" priority="71" operator="notEqual">
      <formula>0</formula>
    </cfRule>
  </conditionalFormatting>
  <conditionalFormatting sqref="E443:E444">
    <cfRule type="cellIs" dxfId="69" priority="70" operator="equal">
      <formula>0</formula>
    </cfRule>
  </conditionalFormatting>
  <conditionalFormatting sqref="E443:E444">
    <cfRule type="cellIs" dxfId="68" priority="69" operator="notEqual">
      <formula>0</formula>
    </cfRule>
  </conditionalFormatting>
  <conditionalFormatting sqref="F443:F444">
    <cfRule type="cellIs" dxfId="67" priority="68" operator="equal">
      <formula>0</formula>
    </cfRule>
  </conditionalFormatting>
  <conditionalFormatting sqref="F443:F444">
    <cfRule type="cellIs" dxfId="66" priority="67" operator="notEqual">
      <formula>0</formula>
    </cfRule>
  </conditionalFormatting>
  <conditionalFormatting sqref="G443:G444">
    <cfRule type="cellIs" dxfId="65" priority="66" operator="equal">
      <formula>0</formula>
    </cfRule>
  </conditionalFormatting>
  <conditionalFormatting sqref="G443:G444">
    <cfRule type="cellIs" dxfId="64" priority="65" operator="notEqual">
      <formula>0</formula>
    </cfRule>
  </conditionalFormatting>
  <conditionalFormatting sqref="D451:D458">
    <cfRule type="cellIs" dxfId="63" priority="64" operator="equal">
      <formula>0</formula>
    </cfRule>
  </conditionalFormatting>
  <conditionalFormatting sqref="D451:D458">
    <cfRule type="cellIs" dxfId="62" priority="63" operator="notEqual">
      <formula>0</formula>
    </cfRule>
  </conditionalFormatting>
  <conditionalFormatting sqref="E451:E458">
    <cfRule type="cellIs" dxfId="61" priority="62" operator="equal">
      <formula>0</formula>
    </cfRule>
  </conditionalFormatting>
  <conditionalFormatting sqref="E451:E458">
    <cfRule type="cellIs" dxfId="60" priority="61" operator="notEqual">
      <formula>0</formula>
    </cfRule>
  </conditionalFormatting>
  <conditionalFormatting sqref="F451:F458">
    <cfRule type="cellIs" dxfId="59" priority="60" operator="equal">
      <formula>0</formula>
    </cfRule>
  </conditionalFormatting>
  <conditionalFormatting sqref="F451:F458">
    <cfRule type="cellIs" dxfId="58" priority="59" operator="notEqual">
      <formula>0</formula>
    </cfRule>
  </conditionalFormatting>
  <conditionalFormatting sqref="G451:G458">
    <cfRule type="cellIs" dxfId="57" priority="58" operator="equal">
      <formula>0</formula>
    </cfRule>
  </conditionalFormatting>
  <conditionalFormatting sqref="G451:G458">
    <cfRule type="cellIs" dxfId="56" priority="57" operator="notEqual">
      <formula>0</formula>
    </cfRule>
  </conditionalFormatting>
  <conditionalFormatting sqref="D465:D466">
    <cfRule type="cellIs" dxfId="55" priority="56" operator="equal">
      <formula>0</formula>
    </cfRule>
  </conditionalFormatting>
  <conditionalFormatting sqref="D465:D466">
    <cfRule type="cellIs" dxfId="54" priority="55" operator="notEqual">
      <formula>0</formula>
    </cfRule>
  </conditionalFormatting>
  <conditionalFormatting sqref="E465:E466">
    <cfRule type="cellIs" dxfId="53" priority="54" operator="equal">
      <formula>0</formula>
    </cfRule>
  </conditionalFormatting>
  <conditionalFormatting sqref="E465:E466">
    <cfRule type="cellIs" dxfId="52" priority="53" operator="notEqual">
      <formula>0</formula>
    </cfRule>
  </conditionalFormatting>
  <conditionalFormatting sqref="F465:F466">
    <cfRule type="cellIs" dxfId="51" priority="52" operator="equal">
      <formula>0</formula>
    </cfRule>
  </conditionalFormatting>
  <conditionalFormatting sqref="F465:F466">
    <cfRule type="cellIs" dxfId="50" priority="51" operator="notEqual">
      <formula>0</formula>
    </cfRule>
  </conditionalFormatting>
  <conditionalFormatting sqref="G465:G466">
    <cfRule type="cellIs" dxfId="49" priority="50" operator="equal">
      <formula>0</formula>
    </cfRule>
  </conditionalFormatting>
  <conditionalFormatting sqref="G465:G466">
    <cfRule type="cellIs" dxfId="48" priority="49" operator="notEqual">
      <formula>0</formula>
    </cfRule>
  </conditionalFormatting>
  <conditionalFormatting sqref="D475:D476">
    <cfRule type="cellIs" dxfId="47" priority="48" operator="equal">
      <formula>0</formula>
    </cfRule>
  </conditionalFormatting>
  <conditionalFormatting sqref="D475:D476">
    <cfRule type="cellIs" dxfId="46" priority="47" operator="notEqual">
      <formula>0</formula>
    </cfRule>
  </conditionalFormatting>
  <conditionalFormatting sqref="E475:E476">
    <cfRule type="cellIs" dxfId="45" priority="46" operator="equal">
      <formula>0</formula>
    </cfRule>
  </conditionalFormatting>
  <conditionalFormatting sqref="E475:E476">
    <cfRule type="cellIs" dxfId="44" priority="45" operator="notEqual">
      <formula>0</formula>
    </cfRule>
  </conditionalFormatting>
  <conditionalFormatting sqref="F475:F476">
    <cfRule type="cellIs" dxfId="43" priority="44" operator="equal">
      <formula>0</formula>
    </cfRule>
  </conditionalFormatting>
  <conditionalFormatting sqref="F475:F476">
    <cfRule type="cellIs" dxfId="42" priority="43" operator="notEqual">
      <formula>0</formula>
    </cfRule>
  </conditionalFormatting>
  <conditionalFormatting sqref="G475:G476">
    <cfRule type="cellIs" dxfId="41" priority="42" operator="equal">
      <formula>0</formula>
    </cfRule>
  </conditionalFormatting>
  <conditionalFormatting sqref="G475:G476">
    <cfRule type="cellIs" dxfId="40" priority="41" operator="notEqual">
      <formula>0</formula>
    </cfRule>
  </conditionalFormatting>
  <conditionalFormatting sqref="D481:D484">
    <cfRule type="cellIs" dxfId="39" priority="40" operator="equal">
      <formula>0</formula>
    </cfRule>
  </conditionalFormatting>
  <conditionalFormatting sqref="D481:D484">
    <cfRule type="cellIs" dxfId="38" priority="39" operator="notEqual">
      <formula>0</formula>
    </cfRule>
  </conditionalFormatting>
  <conditionalFormatting sqref="E481:E484">
    <cfRule type="cellIs" dxfId="37" priority="38" operator="equal">
      <formula>0</formula>
    </cfRule>
  </conditionalFormatting>
  <conditionalFormatting sqref="E481:E484">
    <cfRule type="cellIs" dxfId="36" priority="37" operator="notEqual">
      <formula>0</formula>
    </cfRule>
  </conditionalFormatting>
  <conditionalFormatting sqref="F481:F484">
    <cfRule type="cellIs" dxfId="35" priority="36" operator="equal">
      <formula>0</formula>
    </cfRule>
  </conditionalFormatting>
  <conditionalFormatting sqref="F481:F484">
    <cfRule type="cellIs" dxfId="34" priority="35" operator="notEqual">
      <formula>0</formula>
    </cfRule>
  </conditionalFormatting>
  <conditionalFormatting sqref="G481:G484">
    <cfRule type="cellIs" dxfId="33" priority="34" operator="equal">
      <formula>0</formula>
    </cfRule>
  </conditionalFormatting>
  <conditionalFormatting sqref="G481:G484">
    <cfRule type="cellIs" dxfId="32" priority="33" operator="notEqual">
      <formula>0</formula>
    </cfRule>
  </conditionalFormatting>
  <conditionalFormatting sqref="D487:D488">
    <cfRule type="cellIs" dxfId="31" priority="32" operator="equal">
      <formula>0</formula>
    </cfRule>
  </conditionalFormatting>
  <conditionalFormatting sqref="D487:D488">
    <cfRule type="cellIs" dxfId="30" priority="31" operator="notEqual">
      <formula>0</formula>
    </cfRule>
  </conditionalFormatting>
  <conditionalFormatting sqref="E487:E488">
    <cfRule type="cellIs" dxfId="29" priority="30" operator="equal">
      <formula>0</formula>
    </cfRule>
  </conditionalFormatting>
  <conditionalFormatting sqref="E487:E488">
    <cfRule type="cellIs" dxfId="28" priority="29" operator="notEqual">
      <formula>0</formula>
    </cfRule>
  </conditionalFormatting>
  <conditionalFormatting sqref="F487:F488">
    <cfRule type="cellIs" dxfId="27" priority="28" operator="equal">
      <formula>0</formula>
    </cfRule>
  </conditionalFormatting>
  <conditionalFormatting sqref="F487:F488">
    <cfRule type="cellIs" dxfId="26" priority="27" operator="notEqual">
      <formula>0</formula>
    </cfRule>
  </conditionalFormatting>
  <conditionalFormatting sqref="G487:G488">
    <cfRule type="cellIs" dxfId="25" priority="26" operator="equal">
      <formula>0</formula>
    </cfRule>
  </conditionalFormatting>
  <conditionalFormatting sqref="G487:G488">
    <cfRule type="cellIs" dxfId="24" priority="25" operator="notEqual">
      <formula>0</formula>
    </cfRule>
  </conditionalFormatting>
  <conditionalFormatting sqref="D495:D496">
    <cfRule type="cellIs" dxfId="23" priority="24" operator="equal">
      <formula>0</formula>
    </cfRule>
  </conditionalFormatting>
  <conditionalFormatting sqref="D495:D496">
    <cfRule type="cellIs" dxfId="22" priority="23" operator="notEqual">
      <formula>0</formula>
    </cfRule>
  </conditionalFormatting>
  <conditionalFormatting sqref="E495:E496">
    <cfRule type="cellIs" dxfId="21" priority="22" operator="equal">
      <formula>0</formula>
    </cfRule>
  </conditionalFormatting>
  <conditionalFormatting sqref="E495:E496">
    <cfRule type="cellIs" dxfId="20" priority="21" operator="notEqual">
      <formula>0</formula>
    </cfRule>
  </conditionalFormatting>
  <conditionalFormatting sqref="F495:F496">
    <cfRule type="cellIs" dxfId="19" priority="20" operator="equal">
      <formula>0</formula>
    </cfRule>
  </conditionalFormatting>
  <conditionalFormatting sqref="F495:F496">
    <cfRule type="cellIs" dxfId="18" priority="19" operator="notEqual">
      <formula>0</formula>
    </cfRule>
  </conditionalFormatting>
  <conditionalFormatting sqref="G495:G496">
    <cfRule type="cellIs" dxfId="17" priority="18" operator="equal">
      <formula>0</formula>
    </cfRule>
  </conditionalFormatting>
  <conditionalFormatting sqref="G495:G496">
    <cfRule type="cellIs" dxfId="16" priority="17" operator="notEqual">
      <formula>0</formula>
    </cfRule>
  </conditionalFormatting>
  <conditionalFormatting sqref="D499:D500">
    <cfRule type="cellIs" dxfId="15" priority="16" operator="equal">
      <formula>0</formula>
    </cfRule>
  </conditionalFormatting>
  <conditionalFormatting sqref="D499:D500">
    <cfRule type="cellIs" dxfId="14" priority="15" operator="notEqual">
      <formula>0</formula>
    </cfRule>
  </conditionalFormatting>
  <conditionalFormatting sqref="E499:E500">
    <cfRule type="cellIs" dxfId="13" priority="14" operator="equal">
      <formula>0</formula>
    </cfRule>
  </conditionalFormatting>
  <conditionalFormatting sqref="E499:E500">
    <cfRule type="cellIs" dxfId="12" priority="13" operator="notEqual">
      <formula>0</formula>
    </cfRule>
  </conditionalFormatting>
  <conditionalFormatting sqref="F499:F500">
    <cfRule type="cellIs" dxfId="11" priority="12" operator="equal">
      <formula>0</formula>
    </cfRule>
  </conditionalFormatting>
  <conditionalFormatting sqref="F499:F500">
    <cfRule type="cellIs" dxfId="10" priority="11" operator="notEqual">
      <formula>0</formula>
    </cfRule>
  </conditionalFormatting>
  <conditionalFormatting sqref="G499:G500">
    <cfRule type="cellIs" dxfId="9" priority="10" operator="equal">
      <formula>0</formula>
    </cfRule>
  </conditionalFormatting>
  <conditionalFormatting sqref="G499:G500">
    <cfRule type="cellIs" dxfId="8" priority="9" operator="notEqual">
      <formula>0</formula>
    </cfRule>
  </conditionalFormatting>
  <conditionalFormatting sqref="D503:D506">
    <cfRule type="cellIs" dxfId="7" priority="8" operator="equal">
      <formula>0</formula>
    </cfRule>
  </conditionalFormatting>
  <conditionalFormatting sqref="D503:D506">
    <cfRule type="cellIs" dxfId="6" priority="7" operator="notEqual">
      <formula>0</formula>
    </cfRule>
  </conditionalFormatting>
  <conditionalFormatting sqref="E503:E506">
    <cfRule type="cellIs" dxfId="5" priority="6" operator="equal">
      <formula>0</formula>
    </cfRule>
  </conditionalFormatting>
  <conditionalFormatting sqref="E503:E506">
    <cfRule type="cellIs" dxfId="4" priority="5" operator="notEqual">
      <formula>0</formula>
    </cfRule>
  </conditionalFormatting>
  <conditionalFormatting sqref="F503:F506">
    <cfRule type="cellIs" dxfId="3" priority="4" operator="equal">
      <formula>0</formula>
    </cfRule>
  </conditionalFormatting>
  <conditionalFormatting sqref="F503:F506">
    <cfRule type="cellIs" dxfId="2" priority="3" operator="notEqual">
      <formula>0</formula>
    </cfRule>
  </conditionalFormatting>
  <conditionalFormatting sqref="G503:G506">
    <cfRule type="cellIs" dxfId="1" priority="2" operator="equal">
      <formula>0</formula>
    </cfRule>
  </conditionalFormatting>
  <conditionalFormatting sqref="G503:G506">
    <cfRule type="cellIs" dxfId="0" priority="1" operator="notEqual">
      <formula>0</formula>
    </cfRule>
  </conditionalFormatting>
  <printOptions horizontalCentered="1"/>
  <pageMargins left="0.59055118110236227" right="0.59055118110236227" top="0.59055118110236227" bottom="0.59055118110236227" header="0.19685039370078741" footer="0.19685039370078741"/>
  <pageSetup paperSize="9" scale="64" firstPageNumber="0" fitToHeight="0" orientation="portrait" horizontalDpi="300" verticalDpi="300" r:id="rId1"/>
  <rowBreaks count="6" manualBreakCount="6">
    <brk id="90" max="6" man="1"/>
    <brk id="170" max="6" man="1"/>
    <brk id="242" max="6" man="1"/>
    <brk id="318" max="6" man="1"/>
    <brk id="396" max="6" man="1"/>
    <brk id="47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712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11</vt:i4>
      </vt:variant>
    </vt:vector>
  </HeadingPairs>
  <TitlesOfParts>
    <vt:vector size="20" baseType="lpstr">
      <vt:lpstr>Instruções de Preenchimento</vt:lpstr>
      <vt:lpstr>Resumo do Orçamento</vt:lpstr>
      <vt:lpstr>Orçamento Sintético</vt:lpstr>
      <vt:lpstr>Orçamento Analítico</vt:lpstr>
      <vt:lpstr>Insumos e Serviços</vt:lpstr>
      <vt:lpstr>Marcas e Modelos</vt:lpstr>
      <vt:lpstr>Composição de BDI</vt:lpstr>
      <vt:lpstr>Composição de Encargos Sociais</vt:lpstr>
      <vt:lpstr>Cronograma</vt:lpstr>
      <vt:lpstr>Cronograma!Area_de_impressao</vt:lpstr>
      <vt:lpstr>'Instruções de Preenchimento'!Area_de_impressao</vt:lpstr>
      <vt:lpstr>'Insumos e Serviços'!Area_de_impressao</vt:lpstr>
      <vt:lpstr>'Orçamento Analítico'!Area_de_impressao</vt:lpstr>
      <vt:lpstr>'Orçamento Sintético'!Area_de_impressao</vt:lpstr>
      <vt:lpstr>'Resumo do Orçamento'!Area_de_impressao</vt:lpstr>
      <vt:lpstr>'Composição de BDI'!Titulos_de_impressao</vt:lpstr>
      <vt:lpstr>Cronograma!Titulos_de_impressao</vt:lpstr>
      <vt:lpstr>'Insumos e Serviços'!Titulos_de_impressao</vt:lpstr>
      <vt:lpstr>'Orçamento Analítico'!Titulos_de_impressao</vt:lpstr>
      <vt:lpstr>'Orçamento Sintético'!Titulos_de_impressao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axlsx</dc:creator>
  <dc:description/>
  <cp:lastModifiedBy>anacz</cp:lastModifiedBy>
  <cp:revision>442</cp:revision>
  <cp:lastPrinted>2022-04-11T14:32:26Z</cp:lastPrinted>
  <dcterms:created xsi:type="dcterms:W3CDTF">2022-03-28T20:48:41Z</dcterms:created>
  <dcterms:modified xsi:type="dcterms:W3CDTF">2022-04-25T16:24:14Z</dcterms:modified>
  <dc:language>pt-BR</dc:language>
</cp:coreProperties>
</file>