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9135" tabRatio="500"/>
  </bookViews>
  <sheets>
    <sheet name="Instruções de preenchimento" sheetId="1" r:id="rId1"/>
    <sheet name="Resumo do Orçamento" sheetId="2" r:id="rId2"/>
    <sheet name="Orçamento Sintético" sheetId="3" r:id="rId3"/>
    <sheet name="Orçamento Analítico" sheetId="4" r:id="rId4"/>
    <sheet name="Insumos e Serviços" sheetId="5" r:id="rId5"/>
    <sheet name="Composição de BDI" sheetId="6" r:id="rId6"/>
    <sheet name="Composição de Encargos Sociais " sheetId="7" r:id="rId7"/>
    <sheet name="Cronograma" sheetId="8" r:id="rId8"/>
  </sheets>
  <definedNames>
    <definedName name="_10Excel_BuiltIn_Print_Area_3_1_1_3_1">"#ref!"</definedName>
    <definedName name="_11Excel_BuiltIn_Print_Area_3_1_3_1">"#ref!"</definedName>
    <definedName name="_12Excel_BuiltIn_Print_Area_5_1_1">"#ref!"</definedName>
    <definedName name="_13Excel_BuiltIn_Print_Area_5_1_1_1">"#ref!"</definedName>
    <definedName name="_14Excel_BuiltIn_Print_Titles_2_1_1">"#ref!"</definedName>
    <definedName name="_15Excel_BuiltIn_Print_Titles_2_1_1_1">"#ref!"</definedName>
    <definedName name="_16Excel_BuiltIn_Print_Titles_3_1_3_1">"#ref!"</definedName>
    <definedName name="_1Excel_BuiltIn_Print_Area_1_1">"#ref!"</definedName>
    <definedName name="_2Excel_BuiltIn_Print_Area_2_1">"#ref!"</definedName>
    <definedName name="_3Excel_BuiltIn_Print_Area_2_1_1">"#ref!"</definedName>
    <definedName name="_4Excel_BuiltIn_Print_Area_2_1_1_1">"#ref!"</definedName>
    <definedName name="_5Excel_BuiltIn_Print_Area_3_1_1_1">"#ref!"</definedName>
    <definedName name="_6Excel_BuiltIn_Print_Area_3_1_1_1_1">"#ref!"</definedName>
    <definedName name="_7Excel_BuiltIn_Print_Area_3_1_1_1_1_1">"#ref!"</definedName>
    <definedName name="_8Excel_BuiltIn_Print_Area_3_1_1_1_1_3_1">"#ref!"</definedName>
    <definedName name="_9Excel_BuiltIn_Print_Area_3_1_1_1_3_1">"#ref!"</definedName>
    <definedName name="_Toc162077558_1">#REF!</definedName>
    <definedName name="_xlnm.Print_Area" localSheetId="5">'Composição de BDI'!$A$1:$D$23</definedName>
    <definedName name="_xlnm.Print_Area" localSheetId="6">'Composição de Encargos Sociais '!$A$1:$D$44</definedName>
    <definedName name="_xlnm.Print_Area" localSheetId="7">Cronograma!$A$1:$E$61</definedName>
    <definedName name="_xlnm.Print_Area" localSheetId="4">'Insumos e Serviços'!$A$1:$F$20</definedName>
    <definedName name="_xlnm.Print_Area" localSheetId="3">'Orçamento Analítico'!$A$1:$H$45</definedName>
    <definedName name="_xlnm.Print_Area" localSheetId="2">'Orçamento Sintético'!$A$1:$H$35</definedName>
    <definedName name="_xlnm.Print_Area" localSheetId="1">'Resumo do Orçamento'!$A$1:$D$17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_1">#REF!</definedName>
    <definedName name="Excel_BuiltIn_Print_Area_1_1_1_1_5">#REF!</definedName>
    <definedName name="Excel_BuiltIn_Print_Area_1_1_1_5">#REF!</definedName>
    <definedName name="Excel_BuiltIn_Print_Area_1_1_5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1_1_1">#REF!</definedName>
    <definedName name="Excel_BuiltIn_Print_Area_2_1_1_1_3">"#ref!"</definedName>
    <definedName name="Excel_BuiltIn_Print_Area_2_1_1_1_4">"#ref!"</definedName>
    <definedName name="Excel_BuiltIn_Print_Area_2_1_1_3">"#ref!"</definedName>
    <definedName name="Excel_BuiltIn_Print_Area_2_1_1_4">"#ref!"</definedName>
    <definedName name="Excel_BuiltIn_Print_Area_2_1_5">#REF!</definedName>
    <definedName name="Excel_BuiltIn_Print_Area_2_5">#REF!</definedName>
    <definedName name="Excel_BuiltIn_Print_Area_3_1">"#ref!"</definedName>
    <definedName name="Excel_BuiltIn_Print_Area_3_1_1">#REF!</definedName>
    <definedName name="Excel_BuiltIn_Print_Area_3_1_1_1_1_3">#REF!</definedName>
    <definedName name="Excel_BuiltIn_Print_Area_3_1_1_1_1_4">#REF!</definedName>
    <definedName name="Excel_BuiltIn_Print_Area_3_1_1_1_3">#REF!</definedName>
    <definedName name="Excel_BuiltIn_Print_Area_3_1_1_1_4">#REF!</definedName>
    <definedName name="Excel_BuiltIn_Print_Area_3_1_1_3">#REF!</definedName>
    <definedName name="Excel_BuiltIn_Print_Area_3_1_1_4">#REF!</definedName>
    <definedName name="Excel_BuiltIn_Print_Area_3_1_3">#REF!</definedName>
    <definedName name="Excel_BuiltIn_Print_Area_3_1_4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5_1_1_5">#REF!</definedName>
    <definedName name="Excel_BuiltIn_Print_Area_5_1_5">#REF!</definedName>
    <definedName name="Excel_BuiltIn_Print_Area_6_1">#REF!</definedName>
    <definedName name="Excel_BuiltIn_Print_Titles_1">#REF!</definedName>
    <definedName name="Excel_BuiltIn_Print_Titles_1_1">#REF!</definedName>
    <definedName name="Excel_BuiltIn_Print_Titles_1_1_1">#REF!</definedName>
    <definedName name="Excel_BuiltIn_Print_Titles_1_1_5">#REF!</definedName>
    <definedName name="Excel_BuiltIn_Print_Titles_2">#REF!</definedName>
    <definedName name="Excel_BuiltIn_Print_Titles_2_1">#REF!</definedName>
    <definedName name="Excel_BuiltIn_Print_Titles_2_1_1">#REF!</definedName>
    <definedName name="Excel_BuiltIn_Print_Titles_2_1_1_1">#REF!</definedName>
    <definedName name="Excel_BuiltIn_Print_Titles_2_1_1_1_1">#REF!</definedName>
    <definedName name="Excel_BuiltIn_Print_Titles_2_1_1_1_1_1">#REF!</definedName>
    <definedName name="Excel_BuiltIn_Print_Titles_2_1_1_1_5">#REF!</definedName>
    <definedName name="Excel_BuiltIn_Print_Titles_2_1_1_5">#REF!</definedName>
    <definedName name="Excel_BuiltIn_Print_Titles_2_1_5">#REF!</definedName>
    <definedName name="Excel_BuiltIn_Print_Titles_2_5">#REF!</definedName>
    <definedName name="Excel_BuiltIn_Print_Titles_3_1_3">#REF!</definedName>
    <definedName name="Excel_BuiltIn_Print_Titles_3_1_4">#N/A</definedName>
    <definedName name="Excel_BuiltIn_Print_Titles_4">#REF!</definedName>
    <definedName name="Excel_BuiltIn_Print_Titles_4_1">#REF!</definedName>
    <definedName name="Excel_BuiltIn_Print_Titles_4_1_5">#REF!</definedName>
    <definedName name="Excel_BuiltIn_Print_Titles_5">#REF!</definedName>
    <definedName name="Excel_BuiltIn_Print_Titles_5_1">#REF!</definedName>
    <definedName name="Excel_BuiltIn_Print_Titles_5_5">#REF!</definedName>
  </definedNames>
  <calcPr calcId="101716"/>
</workbook>
</file>

<file path=xl/calcChain.xml><?xml version="1.0" encoding="utf-8"?>
<calcChain xmlns="http://schemas.openxmlformats.org/spreadsheetml/2006/main">
  <c r="B51" i="8"/>
  <c r="B49"/>
  <c r="B47"/>
  <c r="B45"/>
  <c r="B43"/>
  <c r="B41"/>
  <c r="B39"/>
  <c r="B37"/>
  <c r="B33"/>
  <c r="B31"/>
  <c r="B29"/>
  <c r="B27"/>
  <c r="B25"/>
  <c r="B23"/>
  <c r="B21"/>
  <c r="B19"/>
  <c r="B17"/>
  <c r="B15"/>
  <c r="B13"/>
  <c r="B11"/>
  <c r="B9"/>
  <c r="C6"/>
  <c r="B6"/>
  <c r="A6"/>
  <c r="C5"/>
  <c r="B5"/>
  <c r="A5"/>
  <c r="C4"/>
  <c r="B4"/>
  <c r="A4"/>
  <c r="C3"/>
  <c r="B3"/>
  <c r="A3"/>
  <c r="C2"/>
  <c r="B2"/>
  <c r="A2"/>
  <c r="C1"/>
  <c r="B1"/>
  <c r="A1"/>
  <c r="D41" i="7"/>
  <c r="D40"/>
  <c r="D42"/>
  <c r="D38"/>
  <c r="D31"/>
  <c r="D19"/>
  <c r="D44"/>
  <c r="D6"/>
  <c r="C6"/>
  <c r="A6"/>
  <c r="D5"/>
  <c r="C5"/>
  <c r="A5"/>
  <c r="D4"/>
  <c r="C4"/>
  <c r="A4"/>
  <c r="D3"/>
  <c r="C3"/>
  <c r="A3"/>
  <c r="D2"/>
  <c r="C2"/>
  <c r="A2"/>
  <c r="D1"/>
  <c r="C1"/>
  <c r="A1"/>
  <c r="D21" i="6"/>
  <c r="D18"/>
  <c r="D23"/>
  <c r="D10"/>
  <c r="D6"/>
  <c r="C6"/>
  <c r="A6"/>
  <c r="D5"/>
  <c r="C5"/>
  <c r="A5"/>
  <c r="D4"/>
  <c r="C4"/>
  <c r="A4"/>
  <c r="D3"/>
  <c r="C3"/>
  <c r="A3"/>
  <c r="D2"/>
  <c r="C2"/>
  <c r="A2"/>
  <c r="D1"/>
  <c r="C1"/>
  <c r="A1"/>
  <c r="E6" i="5"/>
  <c r="C6"/>
  <c r="A6"/>
  <c r="E5"/>
  <c r="C5"/>
  <c r="A5"/>
  <c r="E4"/>
  <c r="C4"/>
  <c r="A4"/>
  <c r="E3"/>
  <c r="C3"/>
  <c r="A3"/>
  <c r="A1"/>
  <c r="A2"/>
  <c r="G45" i="4"/>
  <c r="H45"/>
  <c r="H44"/>
  <c r="G35"/>
  <c r="E2" i="5"/>
  <c r="D2"/>
  <c r="C2"/>
  <c r="C45" i="4"/>
  <c r="E1" i="5"/>
  <c r="D1"/>
  <c r="C1"/>
  <c r="E45" i="4"/>
  <c r="D45"/>
  <c r="E42"/>
  <c r="A41"/>
  <c r="C40"/>
  <c r="C37"/>
  <c r="A37"/>
  <c r="D36"/>
  <c r="A36"/>
  <c r="A35"/>
  <c r="G34"/>
  <c r="H34"/>
  <c r="E34"/>
  <c r="D34"/>
  <c r="G31"/>
  <c r="H31"/>
  <c r="H30"/>
  <c r="G25"/>
  <c r="H25"/>
  <c r="H24"/>
  <c r="C20"/>
  <c r="A20"/>
  <c r="A19"/>
  <c r="C18"/>
  <c r="A18"/>
  <c r="C12"/>
  <c r="E6"/>
  <c r="C6"/>
  <c r="A6"/>
  <c r="E5"/>
  <c r="C5"/>
  <c r="A5"/>
  <c r="E4"/>
  <c r="C4"/>
  <c r="A4"/>
  <c r="E3"/>
  <c r="C3"/>
  <c r="A3"/>
  <c r="E2"/>
  <c r="D2"/>
  <c r="C2"/>
  <c r="A2"/>
  <c r="E1"/>
  <c r="D1"/>
  <c r="C1"/>
  <c r="A1"/>
  <c r="E34" i="3"/>
  <c r="B33"/>
  <c r="G31"/>
  <c r="H31"/>
  <c r="E31"/>
  <c r="D31"/>
  <c r="B53" i="8"/>
  <c r="D22" i="3"/>
  <c r="B35" i="8"/>
  <c r="C22" i="3"/>
  <c r="C16" i="2"/>
  <c r="B13"/>
  <c r="B12"/>
  <c r="B11"/>
  <c r="B10"/>
  <c r="B9"/>
  <c r="C6"/>
  <c r="B6"/>
  <c r="A6"/>
  <c r="C5"/>
  <c r="B5"/>
  <c r="A5"/>
  <c r="C4"/>
  <c r="B4"/>
  <c r="A4"/>
  <c r="C3"/>
  <c r="B3"/>
  <c r="A3"/>
  <c r="C2"/>
  <c r="B2"/>
  <c r="A2"/>
  <c r="C1"/>
  <c r="B1"/>
  <c r="A1"/>
  <c r="A12" i="4"/>
  <c r="E31"/>
  <c r="D37"/>
  <c r="G41"/>
  <c r="H30" i="3"/>
  <c r="C54" i="8"/>
  <c r="D12" i="4"/>
  <c r="C19"/>
  <c r="A25"/>
  <c r="G26" i="3"/>
  <c r="H26"/>
  <c r="C36" i="4"/>
  <c r="A40"/>
  <c r="G42"/>
  <c r="H42"/>
  <c r="E22" i="3"/>
  <c r="E12" i="4"/>
  <c r="D19"/>
  <c r="C25"/>
  <c r="E36"/>
  <c r="D40"/>
  <c r="G22" i="3"/>
  <c r="H22"/>
  <c r="G12" i="4"/>
  <c r="H12"/>
  <c r="H11"/>
  <c r="G11" i="3"/>
  <c r="H11"/>
  <c r="E18" i="4"/>
  <c r="E19"/>
  <c r="E20"/>
  <c r="D25"/>
  <c r="C31"/>
  <c r="A34"/>
  <c r="G36"/>
  <c r="H36"/>
  <c r="G37"/>
  <c r="H37"/>
  <c r="H33"/>
  <c r="E40"/>
  <c r="C42"/>
  <c r="A45"/>
  <c r="D18"/>
  <c r="D20"/>
  <c r="A31"/>
  <c r="E37"/>
  <c r="A42"/>
  <c r="C31" i="3"/>
  <c r="G18" i="4"/>
  <c r="H18"/>
  <c r="G19"/>
  <c r="H19"/>
  <c r="G20"/>
  <c r="H20"/>
  <c r="E25"/>
  <c r="D31"/>
  <c r="C34"/>
  <c r="G40"/>
  <c r="H40"/>
  <c r="H39"/>
  <c r="D42"/>
  <c r="G28" i="3"/>
  <c r="H28"/>
  <c r="C48" i="8"/>
  <c r="G18" i="3"/>
  <c r="H18"/>
  <c r="C28" i="8"/>
  <c r="D48"/>
  <c r="E48"/>
  <c r="C44"/>
  <c r="E54"/>
  <c r="E52"/>
  <c r="D54"/>
  <c r="D52"/>
  <c r="H17" i="4"/>
  <c r="G15" i="3"/>
  <c r="H15"/>
  <c r="C52" i="8"/>
  <c r="H29" i="3"/>
  <c r="G27"/>
  <c r="H27"/>
  <c r="C46" i="8"/>
  <c r="C14"/>
  <c r="H10" i="3"/>
  <c r="C36" i="8"/>
  <c r="H21" i="3"/>
  <c r="H17"/>
  <c r="E14" i="8"/>
  <c r="E12"/>
  <c r="D14"/>
  <c r="D12"/>
  <c r="E46"/>
  <c r="D46"/>
  <c r="E50"/>
  <c r="E51"/>
  <c r="C22"/>
  <c r="H14" i="3"/>
  <c r="C26" i="8"/>
  <c r="H16" i="3"/>
  <c r="C24" i="8"/>
  <c r="D28"/>
  <c r="D26"/>
  <c r="D50"/>
  <c r="D51"/>
  <c r="H20" i="3"/>
  <c r="C34" i="8"/>
  <c r="E36"/>
  <c r="E34"/>
  <c r="D36"/>
  <c r="D34"/>
  <c r="C50"/>
  <c r="C13" i="2"/>
  <c r="H25" i="3"/>
  <c r="C12" i="8"/>
  <c r="H9" i="3"/>
  <c r="D44" i="8"/>
  <c r="E44"/>
  <c r="E42"/>
  <c r="E40"/>
  <c r="D49"/>
  <c r="D42"/>
  <c r="E49"/>
  <c r="D22"/>
  <c r="D20"/>
  <c r="D32"/>
  <c r="D33"/>
  <c r="D24"/>
  <c r="D23"/>
  <c r="D25"/>
  <c r="E10"/>
  <c r="E11"/>
  <c r="C42"/>
  <c r="H24" i="3"/>
  <c r="D11" i="8"/>
  <c r="D10"/>
  <c r="C9" i="2"/>
  <c r="C10" i="8"/>
  <c r="E32"/>
  <c r="E33"/>
  <c r="C32"/>
  <c r="H19" i="3"/>
  <c r="D40" i="8"/>
  <c r="H13" i="3"/>
  <c r="C20" i="8"/>
  <c r="D38"/>
  <c r="E9"/>
  <c r="C18"/>
  <c r="H12" i="3"/>
  <c r="E30" i="8"/>
  <c r="E31"/>
  <c r="D30"/>
  <c r="D31"/>
  <c r="D18"/>
  <c r="D19"/>
  <c r="C11" i="2"/>
  <c r="C30" i="8"/>
  <c r="C40"/>
  <c r="H23" i="3"/>
  <c r="D9" i="8"/>
  <c r="E38"/>
  <c r="D41"/>
  <c r="E41"/>
  <c r="D29"/>
  <c r="C38"/>
  <c r="C12" i="2"/>
  <c r="D16" i="8"/>
  <c r="D17"/>
  <c r="C16"/>
  <c r="C10" i="2"/>
  <c r="G33" i="3"/>
  <c r="E39" i="8"/>
  <c r="D39"/>
  <c r="E29"/>
  <c r="E56"/>
  <c r="E57"/>
  <c r="E58"/>
  <c r="G34" i="3"/>
  <c r="G35"/>
  <c r="D15" i="2"/>
  <c r="D37" i="8"/>
  <c r="E37"/>
  <c r="D15"/>
  <c r="D56"/>
  <c r="D16" i="2"/>
  <c r="D17"/>
  <c r="D13"/>
  <c r="D9"/>
  <c r="D11"/>
  <c r="D10"/>
  <c r="D60" i="8"/>
  <c r="E60"/>
  <c r="D55"/>
  <c r="D59"/>
  <c r="D57"/>
  <c r="D58"/>
  <c r="D61"/>
  <c r="E61"/>
  <c r="D12" i="2"/>
  <c r="C53" i="8"/>
  <c r="C47"/>
  <c r="C35"/>
  <c r="C45"/>
  <c r="C43"/>
  <c r="C13"/>
  <c r="C51"/>
  <c r="C27"/>
  <c r="C11"/>
  <c r="C49"/>
  <c r="C21"/>
  <c r="C25"/>
  <c r="C33"/>
  <c r="C23"/>
  <c r="C41"/>
  <c r="C31"/>
  <c r="C19"/>
  <c r="C9"/>
  <c r="C39"/>
  <c r="C17"/>
  <c r="C29"/>
  <c r="C37"/>
  <c r="C15"/>
  <c r="E55"/>
  <c r="E59"/>
</calcChain>
</file>

<file path=xl/sharedStrings.xml><?xml version="1.0" encoding="utf-8"?>
<sst xmlns="http://schemas.openxmlformats.org/spreadsheetml/2006/main" count="460" uniqueCount="263">
  <si>
    <t>Instruções de Preenchimento do Modelo de Proposta</t>
  </si>
  <si>
    <t>CONSIDERAÇÕES GERAIS</t>
  </si>
  <si>
    <r>
      <rPr>
        <sz val="8"/>
        <rFont val="Arial"/>
        <family val="2"/>
        <charset val="1"/>
      </rPr>
      <t xml:space="preserve">O cabeçalho deverá ser preenchido somente na </t>
    </r>
    <r>
      <rPr>
        <b/>
        <sz val="8"/>
        <color indexed="45"/>
        <rFont val="Arial"/>
        <family val="2"/>
        <charset val="1"/>
      </rPr>
      <t>PLANILHA DE ORÇAMENTO SINTÉTICO</t>
    </r>
    <r>
      <rPr>
        <sz val="8"/>
        <rFont val="Arial"/>
        <family val="2"/>
        <charset val="1"/>
      </rPr>
      <t>, pois será repetido automaticamente nas demais planilhas. Para isso, o mouse deverá ser posicionado sobre a célula que contem a informação, e posteriormente pressionado F2</t>
    </r>
  </si>
  <si>
    <t>Sugerimos a seguinte sequência de preenchimento de planilhas:</t>
  </si>
  <si>
    <t>2.1</t>
  </si>
  <si>
    <r>
      <rPr>
        <sz val="8"/>
        <rFont val="Arial"/>
        <family val="2"/>
        <charset val="1"/>
      </rPr>
      <t xml:space="preserve">Valide os valores constantes na </t>
    </r>
    <r>
      <rPr>
        <b/>
        <sz val="8"/>
        <rFont val="Arial"/>
        <family val="2"/>
        <charset val="1"/>
      </rPr>
      <t>Planilha de Insumos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e Serviços</t>
    </r>
    <r>
      <rPr>
        <sz val="8"/>
        <rFont val="Arial"/>
        <family val="2"/>
        <charset val="1"/>
      </rPr>
      <t>, observando as orientações contidas no edital no tocante aos valores máximos.</t>
    </r>
  </si>
  <si>
    <t>2.2</t>
  </si>
  <si>
    <r>
      <rPr>
        <sz val="8"/>
        <rFont val="Arial"/>
        <family val="2"/>
        <charset val="1"/>
      </rPr>
      <t xml:space="preserve">Valide os coeficientes de participação dos insumos, constantes na </t>
    </r>
    <r>
      <rPr>
        <b/>
        <sz val="8"/>
        <rFont val="Arial"/>
        <family val="2"/>
        <charset val="1"/>
      </rPr>
      <t>Planilha de Orçamento Analítico</t>
    </r>
    <r>
      <rPr>
        <sz val="8"/>
        <rFont val="Arial"/>
        <family val="2"/>
        <charset val="1"/>
      </rPr>
      <t>.</t>
    </r>
  </si>
  <si>
    <t>2.3</t>
  </si>
  <si>
    <r>
      <rPr>
        <sz val="8"/>
        <rFont val="Arial"/>
        <family val="2"/>
        <charset val="1"/>
      </rPr>
      <t xml:space="preserve">Preencha os coeficientes relativo à cada item da </t>
    </r>
    <r>
      <rPr>
        <b/>
        <sz val="8"/>
        <rFont val="Arial"/>
        <family val="2"/>
        <charset val="1"/>
      </rPr>
      <t xml:space="preserve">Planilha de Composição do BDI, </t>
    </r>
    <r>
      <rPr>
        <sz val="8"/>
        <rFont val="Arial"/>
        <family val="2"/>
        <charset val="1"/>
      </rPr>
      <t>realizando os ajustes que julgar necessário, observando as orientações sobre esta planilha, que estão descritas abaixo;</t>
    </r>
  </si>
  <si>
    <t>2.4</t>
  </si>
  <si>
    <r>
      <rPr>
        <sz val="8"/>
        <rFont val="Arial"/>
        <family val="2"/>
        <charset val="1"/>
      </rPr>
      <t xml:space="preserve">Preencha o percentual referente à mão-de-obra na célula </t>
    </r>
    <r>
      <rPr>
        <b/>
        <sz val="8"/>
        <color indexed="45"/>
        <rFont val="Arial"/>
        <family val="2"/>
        <charset val="1"/>
      </rPr>
      <t xml:space="preserve">B32 </t>
    </r>
    <r>
      <rPr>
        <sz val="8"/>
        <rFont val="Arial"/>
        <family val="2"/>
        <charset val="1"/>
      </rPr>
      <t xml:space="preserve">da </t>
    </r>
    <r>
      <rPr>
        <b/>
        <sz val="8"/>
        <rFont val="Arial"/>
        <family val="2"/>
        <charset val="1"/>
      </rPr>
      <t>Planilha de Orçamento Sintético</t>
    </r>
    <r>
      <rPr>
        <sz val="8"/>
        <rFont val="Arial"/>
        <family val="2"/>
        <charset val="1"/>
      </rPr>
      <t>;</t>
    </r>
  </si>
  <si>
    <t>2.5</t>
  </si>
  <si>
    <r>
      <rPr>
        <sz val="8"/>
        <rFont val="Arial"/>
        <family val="2"/>
        <charset val="1"/>
      </rPr>
      <t xml:space="preserve">Neste momento o valor final da proposta já será conhecido. Preencha a </t>
    </r>
    <r>
      <rPr>
        <b/>
        <sz val="8"/>
        <rFont val="Arial"/>
        <family val="2"/>
        <charset val="1"/>
      </rPr>
      <t>Planilha de Composição de Encargos Sociais</t>
    </r>
    <r>
      <rPr>
        <sz val="8"/>
        <rFont val="Arial"/>
        <family val="2"/>
        <charset val="1"/>
      </rPr>
      <t xml:space="preserve"> com os percentuais de cada item que a compoe.</t>
    </r>
  </si>
  <si>
    <t>A</t>
  </si>
  <si>
    <t>SOBRE A PLANILHA DE ORÇAMENTO SINTÉTICO</t>
  </si>
  <si>
    <t>A1</t>
  </si>
  <si>
    <r>
      <rPr>
        <sz val="8"/>
        <rFont val="Arial"/>
        <family val="2"/>
        <charset val="1"/>
      </rPr>
      <t xml:space="preserve">A Planilha Orçamentária </t>
    </r>
    <r>
      <rPr>
        <b/>
        <u/>
        <sz val="8"/>
        <color indexed="45"/>
        <rFont val="Arial"/>
        <family val="2"/>
        <charset val="1"/>
      </rPr>
      <t>não</t>
    </r>
    <r>
      <rPr>
        <sz val="8"/>
        <rFont val="Arial"/>
        <family val="2"/>
        <charset val="1"/>
      </rPr>
      <t xml:space="preserve"> poderá sofrer alterações em sua estrutura (adição ou subtração de serviços, ou mesmo alteração na quantidade dos itens);</t>
    </r>
  </si>
  <si>
    <t>A2</t>
  </si>
  <si>
    <r>
      <rPr>
        <sz val="8"/>
        <rFont val="Arial"/>
        <family val="2"/>
        <charset val="1"/>
      </rPr>
      <t xml:space="preserve">Os preços unitários desta planilha estão vinculados, por dependência, às demais planilhas (Orçamento Analítico, Insumos e Serviços). Desta forma </t>
    </r>
    <r>
      <rPr>
        <b/>
        <u/>
        <sz val="8"/>
        <color indexed="45"/>
        <rFont val="Arial"/>
        <family val="2"/>
        <charset val="1"/>
      </rPr>
      <t>NENHUM</t>
    </r>
    <r>
      <rPr>
        <sz val="8"/>
        <rFont val="Arial"/>
        <family val="2"/>
        <charset val="1"/>
      </rPr>
      <t xml:space="preserve"> valor unitário deverá ser preenchido diretamente nesta planilha;</t>
    </r>
  </si>
  <si>
    <t>B</t>
  </si>
  <si>
    <t>SOBRE A PLANILHA DE ORÇAMENTO ANALÍTICO</t>
  </si>
  <si>
    <t>B1</t>
  </si>
  <si>
    <r>
      <rPr>
        <sz val="8"/>
        <rFont val="Arial"/>
        <family val="2"/>
        <charset val="1"/>
      </rPr>
      <t xml:space="preserve">Esta planilha é referencial, portanto os </t>
    </r>
    <r>
      <rPr>
        <b/>
        <sz val="8"/>
        <rFont val="Arial"/>
        <family val="2"/>
        <charset val="1"/>
      </rPr>
      <t xml:space="preserve">coeficientes </t>
    </r>
    <r>
      <rPr>
        <sz val="8"/>
        <rFont val="Arial"/>
        <family val="2"/>
        <charset val="1"/>
      </rPr>
      <t>de participação dos insumos poderão sofrer alterações;</t>
    </r>
  </si>
  <si>
    <t>B2</t>
  </si>
  <si>
    <t>Esta planilha contem vínculos. Tornando-se dependente dos preços, descrições e unidades constantes tanto na Planilha de Insumos e Serviços quanto na Planilha de Orçamento Sintético;</t>
  </si>
  <si>
    <t>B3</t>
  </si>
  <si>
    <t>Os valores unitários de serviços compostos nesta planilha, são transportados automaticamente para a Planilha de Orçamento Sintético;</t>
  </si>
  <si>
    <t>C</t>
  </si>
  <si>
    <t>SOBRE A PLANILHA DE INSUMOS E SERVIÇOS</t>
  </si>
  <si>
    <t>C1</t>
  </si>
  <si>
    <t>Esta planilha constitui a base para estruturação dos preços unitários e totais.</t>
  </si>
  <si>
    <t>C2</t>
  </si>
  <si>
    <t>Valide os valores constantes nesta planilha, observando as orientações contidas no edital no tocante aos valores máximos.</t>
  </si>
  <si>
    <t>C3</t>
  </si>
  <si>
    <r>
      <rPr>
        <sz val="8"/>
        <rFont val="Arial"/>
        <family val="2"/>
        <charset val="1"/>
      </rPr>
      <t>Os valores unitários deverão ser preenchidos com</t>
    </r>
    <r>
      <rPr>
        <b/>
        <u/>
        <sz val="8"/>
        <color indexed="45"/>
        <rFont val="Arial"/>
        <family val="2"/>
        <charset val="1"/>
      </rPr>
      <t xml:space="preserve"> no máximo duas casas decimais</t>
    </r>
    <r>
      <rPr>
        <sz val="8"/>
        <rFont val="Arial"/>
        <family val="2"/>
        <charset val="1"/>
      </rPr>
      <t>. Caso opte por aplicar um percentual lde desconto, certifique-se de utilizar fórmula de arredondamento ou truncamento respeitando este limite.</t>
    </r>
  </si>
  <si>
    <t>C4</t>
  </si>
  <si>
    <r>
      <rPr>
        <sz val="8"/>
        <rFont val="Arial"/>
        <family val="2"/>
        <charset val="1"/>
      </rPr>
      <t xml:space="preserve">Indique a marca e modelo dos itens (quando aplicável). </t>
    </r>
    <r>
      <rPr>
        <b/>
        <u/>
        <sz val="8"/>
        <color indexed="45"/>
        <rFont val="Arial"/>
        <family val="2"/>
        <charset val="1"/>
      </rPr>
      <t>A não indicação  de marca e ou modelo de referência constitui afronta ao edital, sob pena de desclassificação da proposta.</t>
    </r>
  </si>
  <si>
    <t>D</t>
  </si>
  <si>
    <t>SOBRE A PLANILHA DE COMPOSIÇÃO DE BDI</t>
  </si>
  <si>
    <t>D1</t>
  </si>
  <si>
    <t>Os itens constantes nesta planilha foram adotados por este Órgão com base no decreto 7.983 de 8 de abril de 2013. Os percentuais são referenciais e foram baseados no Acórdão TCU 2622/2013-Plenário. É de responsabilidade da licitante o preenchimento dos percetuais desta planilha, em conformidade com sua realidade;</t>
  </si>
  <si>
    <t>D2</t>
  </si>
  <si>
    <t>O percentual aplicável do ISS está vinculado ao percentual de mão de obra informado na Planilha de Composição de Custo Total, e será automaticamente ajustado quando executado a orientação contida em 2.4;</t>
  </si>
  <si>
    <t>D3</t>
  </si>
  <si>
    <t>O valor final da composição do BDI está vinculado, por precedência, à Planilha de Orçamento Sintético.</t>
  </si>
  <si>
    <t>E</t>
  </si>
  <si>
    <t>SOBRE A PLANILHA DE COMPOSIÇÃO DE ENCARGOS SOCIAIS</t>
  </si>
  <si>
    <t>E1</t>
  </si>
  <si>
    <t>Esta planilha é meramente demonstrativa (não influi sobre o valor final do orçamento).</t>
  </si>
  <si>
    <t>F</t>
  </si>
  <si>
    <t>SOBRE O CRONOGRAMA FÍSICO-FINANCEIRO</t>
  </si>
  <si>
    <t>F.1</t>
  </si>
  <si>
    <t>Os itens e valores desta planiha são provenientes da Planilha de Orçamento Sintético;</t>
  </si>
  <si>
    <t>F.2</t>
  </si>
  <si>
    <r>
      <rPr>
        <sz val="8"/>
        <rFont val="Arial"/>
        <family val="2"/>
        <charset val="1"/>
      </rPr>
      <t xml:space="preserve">Os </t>
    </r>
    <r>
      <rPr>
        <b/>
        <sz val="8"/>
        <color indexed="45"/>
        <rFont val="Arial"/>
        <family val="2"/>
        <charset val="1"/>
      </rPr>
      <t>serviços</t>
    </r>
    <r>
      <rPr>
        <sz val="8"/>
        <rFont val="Arial"/>
        <family val="2"/>
        <charset val="1"/>
      </rPr>
      <t xml:space="preserve"> a serem executados mensalmente, deverão ser informadas na</t>
    </r>
    <r>
      <rPr>
        <b/>
        <sz val="8"/>
        <color indexed="45"/>
        <rFont val="Arial"/>
        <family val="2"/>
        <charset val="1"/>
      </rPr>
      <t xml:space="preserve"> linha do percentual</t>
    </r>
    <r>
      <rPr>
        <sz val="8"/>
        <rFont val="Arial"/>
        <family val="2"/>
        <charset val="1"/>
      </rPr>
      <t>, e os valores serão preenchidos automaticamente, inclusive nas etapas macro;</t>
    </r>
  </si>
  <si>
    <t>F.3</t>
  </si>
  <si>
    <t>O ajuste final (última etapa) de um determinado item, deverá respeitar a fórmula inserida no último mês do cronograma, transportando-a quando necessário.</t>
  </si>
  <si>
    <t>Planilha Orçamentária Resumida</t>
  </si>
  <si>
    <t>Item</t>
  </si>
  <si>
    <t>Descrição</t>
  </si>
  <si>
    <t>Total</t>
  </si>
  <si>
    <t>Peso (%)</t>
  </si>
  <si>
    <t xml:space="preserve"> 01 </t>
  </si>
  <si>
    <t xml:space="preserve"> 02 </t>
  </si>
  <si>
    <t xml:space="preserve"> 03 </t>
  </si>
  <si>
    <t xml:space="preserve"> 04 </t>
  </si>
  <si>
    <t xml:space="preserve"> 05 </t>
  </si>
  <si>
    <t>Total sem BDI</t>
  </si>
  <si>
    <t>Total do BDI</t>
  </si>
  <si>
    <t>Total Geral</t>
  </si>
  <si>
    <t>P. Execução:</t>
  </si>
  <si>
    <t>Licitação:</t>
  </si>
  <si>
    <r>
      <rPr>
        <b/>
        <sz val="8"/>
        <color indexed="55"/>
        <rFont val="Arial"/>
        <family val="2"/>
        <charset val="1"/>
      </rPr>
      <t xml:space="preserve">Objeto: </t>
    </r>
    <r>
      <rPr>
        <sz val="8"/>
        <color indexed="55"/>
        <rFont val="Arial"/>
        <family val="2"/>
        <charset val="1"/>
      </rPr>
      <t>Aplicação de acabamento antiderrapante nas áreas de circulação de veículos no piso da garagem do Edifício Sede do MPDFT</t>
    </r>
  </si>
  <si>
    <t>Data:</t>
  </si>
  <si>
    <r>
      <rPr>
        <b/>
        <sz val="8"/>
        <color indexed="55"/>
        <rFont val="Arial"/>
        <family val="2"/>
        <charset val="1"/>
      </rPr>
      <t>Local:</t>
    </r>
    <r>
      <rPr>
        <sz val="8"/>
        <color indexed="55"/>
        <rFont val="Arial"/>
        <family val="2"/>
        <charset val="1"/>
      </rPr>
      <t xml:space="preserve"> Eixo Monumental, Praça do Buriti, Lote 2, Sede do MPDFT,  Brasília-DF</t>
    </r>
  </si>
  <si>
    <t>P. Validade:</t>
  </si>
  <si>
    <t>Razão Social:</t>
  </si>
  <si>
    <t>Telefone:</t>
  </si>
  <si>
    <t>P. Garantia:</t>
  </si>
  <si>
    <t>CNPJ:</t>
  </si>
  <si>
    <t>E-mail:</t>
  </si>
  <si>
    <t>G</t>
  </si>
  <si>
    <t>H</t>
  </si>
  <si>
    <t>Planilha Orçamentária Sintética</t>
  </si>
  <si>
    <t>Código</t>
  </si>
  <si>
    <t>Banco</t>
  </si>
  <si>
    <t>Und</t>
  </si>
  <si>
    <t>Quant.</t>
  </si>
  <si>
    <t>Valor Unit</t>
  </si>
  <si>
    <t>SERVIÇOS TÉCNICO - PROFISSIONAIS</t>
  </si>
  <si>
    <t xml:space="preserve"> 01.08 </t>
  </si>
  <si>
    <t>TAXAS E EMOLUMENTOS</t>
  </si>
  <si>
    <t>01.08.1</t>
  </si>
  <si>
    <t xml:space="preserve"> MPDFT1020 </t>
  </si>
  <si>
    <t>Próprio</t>
  </si>
  <si>
    <t>Anotação de Responsabilidade Técnica (Faixa 3 - Tabela A - CONFEA)</t>
  </si>
  <si>
    <t>un</t>
  </si>
  <si>
    <t>SERVIÇOS PRELIMINARES</t>
  </si>
  <si>
    <t xml:space="preserve"> 02.01 </t>
  </si>
  <si>
    <t>CANTEIRO DE OBRA: IMPLANTAÇÃO, OPERAÇÃO E MANUTENÇÃO</t>
  </si>
  <si>
    <t xml:space="preserve"> 02.01.03 </t>
  </si>
  <si>
    <t>PROTEÇÃO E SINALIZAÇÃO</t>
  </si>
  <si>
    <t>02.01.03.1</t>
  </si>
  <si>
    <t xml:space="preserve"> MPDFT1470 </t>
  </si>
  <si>
    <t>Copia da SBC (012223) - TAPUME/CERCAMENTO COM TELA PLÁSTICA, ALTURA 1,20M</t>
  </si>
  <si>
    <t>M</t>
  </si>
  <si>
    <t xml:space="preserve"> 02.02 </t>
  </si>
  <si>
    <t>DEMOLIÇÃO E REMOÇÃO</t>
  </si>
  <si>
    <t xml:space="preserve"> 02.02.02 </t>
  </si>
  <si>
    <t>REMOÇÃO</t>
  </si>
  <si>
    <t>02.02.02.1</t>
  </si>
  <si>
    <t xml:space="preserve"> MPDFT0798 </t>
  </si>
  <si>
    <t>Remoção de tachão em pavimento de concreto</t>
  </si>
  <si>
    <t>SERVIÇOS AUXILIARES E ADMINISTRATIVOS</t>
  </si>
  <si>
    <t xml:space="preserve"> 03.01 </t>
  </si>
  <si>
    <t>PESSOAL</t>
  </si>
  <si>
    <t xml:space="preserve"> 03.01.02 </t>
  </si>
  <si>
    <t>MÃO-DE-OBRA</t>
  </si>
  <si>
    <t xml:space="preserve"> 03.01.02.1 </t>
  </si>
  <si>
    <t xml:space="preserve"> 93572 </t>
  </si>
  <si>
    <t>ARQUITETURA</t>
  </si>
  <si>
    <t xml:space="preserve"> 04.06 </t>
  </si>
  <si>
    <t>REVESTIMENTOS</t>
  </si>
  <si>
    <t xml:space="preserve"> 04.06.02 </t>
  </si>
  <si>
    <t>REVESTIMENTOS DE PISO</t>
  </si>
  <si>
    <t>04.06.02.1</t>
  </si>
  <si>
    <t xml:space="preserve"> MPDFT1468 </t>
  </si>
  <si>
    <t>Pintura de piso com epóxi antiderrapante, inclusive preparo inicial do piso com lixamento superficial das áreas e pintura de sinalização e de demarcação de vagas</t>
  </si>
  <si>
    <t>m²</t>
  </si>
  <si>
    <t>04.06.02.2</t>
  </si>
  <si>
    <t xml:space="preserve"> MPDFT0792 </t>
  </si>
  <si>
    <t>Copia da ORSE (3726) - Tachão bidirecional confeccionada em resina poliéster com 2 pinos de aço 250 x 150 x 50 mm</t>
  </si>
  <si>
    <t>04.06.02.3</t>
  </si>
  <si>
    <t xml:space="preserve"> MPDFT1469 </t>
  </si>
  <si>
    <t>Reinstalação de tachão em pavimento de concreto</t>
  </si>
  <si>
    <t>SERVIÇOS COMPLEMENTARES</t>
  </si>
  <si>
    <t xml:space="preserve"> 05.01 </t>
  </si>
  <si>
    <t>LIMPEZA DA OBRA</t>
  </si>
  <si>
    <t xml:space="preserve"> 05.01.1 </t>
  </si>
  <si>
    <t xml:space="preserve"> 99803 </t>
  </si>
  <si>
    <t>Material</t>
  </si>
  <si>
    <t>Mão de Obra</t>
  </si>
  <si>
    <t>Planilha Orçamentária Analítica</t>
  </si>
  <si>
    <t xml:space="preserve"> CM0645 </t>
  </si>
  <si>
    <t xml:space="preserve"> 00004491 </t>
  </si>
  <si>
    <t xml:space="preserve"> 00037524 </t>
  </si>
  <si>
    <t xml:space="preserve"> CM1962 </t>
  </si>
  <si>
    <t>MPDFT0628</t>
  </si>
  <si>
    <t>Execução de furos em concreto com broca, para colagem de ferragens</t>
  </si>
  <si>
    <t>m</t>
  </si>
  <si>
    <t xml:space="preserve"> CM1626 </t>
  </si>
  <si>
    <t xml:space="preserve"> 00001339 </t>
  </si>
  <si>
    <t xml:space="preserve"> MPDFT0628 </t>
  </si>
  <si>
    <t>Composição auxiliar</t>
  </si>
  <si>
    <t>Insumos e Serviços</t>
  </si>
  <si>
    <t>Classificação</t>
  </si>
  <si>
    <t>Marca</t>
  </si>
  <si>
    <t>Modelo</t>
  </si>
  <si>
    <t>Insumo</t>
  </si>
  <si>
    <t>Anotação de Resposanbilidade Técnica (Faixa 3 - Tabela A - CONFEA)</t>
  </si>
  <si>
    <t>vb</t>
  </si>
  <si>
    <t>************</t>
  </si>
  <si>
    <t>Tachão em resina epóxica, bidirecional refletivo</t>
  </si>
  <si>
    <t>SINAPI</t>
  </si>
  <si>
    <t>COLA A BASE DE RESINA SINTETICA PARA CHAPA DE LAMINADO MELAMINICO</t>
  </si>
  <si>
    <t>KG</t>
  </si>
  <si>
    <t>PONTALETE *7,5 X 7,5* CM EM PINUS, MISTA OU EQUIVALENTE DA REGIAO - BRUTA</t>
  </si>
  <si>
    <t>TELA PLASTICA LARANJA, TIPO TAPUME PARA SINALIZACAO, MALHA RETANGULAR, ROLO 1.20 X 50 M (L X C)</t>
  </si>
  <si>
    <t>Composição</t>
  </si>
  <si>
    <t>AJUDANTE DE CARPINTEIRO COM ENCARGOS COMPLEMENTARES</t>
  </si>
  <si>
    <t>PEDREIRO COM ENCARGOS COMPLEMENTARES</t>
  </si>
  <si>
    <t>SERVENTE COM ENCARGOS COMPLEMENTARES</t>
  </si>
  <si>
    <t>ENCARREGADO GERAL DE OBRAS COM ENCARGOS COMPLEMENTARES</t>
  </si>
  <si>
    <t>MES</t>
  </si>
  <si>
    <t>FIXAÇÃO UTILIZANDO PARAFUSO E BUCHA DE NYLON, SOMENTE MÃO DE OBRA. AF_10/2016</t>
  </si>
  <si>
    <t>UN</t>
  </si>
  <si>
    <t>LIMPEZA DE PISO CERÂMICO OU PORCELANATO COM PANO ÚMIDO. AF_04/2019</t>
  </si>
  <si>
    <t>Composição de BDI</t>
  </si>
  <si>
    <t>Discriminação</t>
  </si>
  <si>
    <t>%</t>
  </si>
  <si>
    <t>Grupo A</t>
  </si>
  <si>
    <t>% em relação ao custo direto CD</t>
  </si>
  <si>
    <t>Despesas Indiretas</t>
  </si>
  <si>
    <t>a1</t>
  </si>
  <si>
    <t>Administração Central</t>
  </si>
  <si>
    <t>a2</t>
  </si>
  <si>
    <t>Seguro + garantia</t>
  </si>
  <si>
    <t>a3</t>
  </si>
  <si>
    <t>Risco</t>
  </si>
  <si>
    <t>a4</t>
  </si>
  <si>
    <t>Despesa Financeira</t>
  </si>
  <si>
    <t>a5</t>
  </si>
  <si>
    <t>Lucro</t>
  </si>
  <si>
    <t>Grupo B</t>
  </si>
  <si>
    <t>% em relação ao valor total VT</t>
  </si>
  <si>
    <t>Tributos</t>
  </si>
  <si>
    <t>Pis</t>
  </si>
  <si>
    <t>Cofins</t>
  </si>
  <si>
    <t>ISS (2% após desconto das mercadorias aplicadas)</t>
  </si>
  <si>
    <t>BDI</t>
  </si>
  <si>
    <t>BDI = [(((1+(a1+a2+a3))*(1+a4)*(1+a5)))/(1-B1)-1]</t>
  </si>
  <si>
    <t>Composição de Encargos Sociais - Mensalista não desonerado</t>
  </si>
  <si>
    <t>GRUPO A</t>
  </si>
  <si>
    <t>INSS</t>
  </si>
  <si>
    <t>SESI</t>
  </si>
  <si>
    <t>A3</t>
  </si>
  <si>
    <t>SENAI</t>
  </si>
  <si>
    <t>A4</t>
  </si>
  <si>
    <t>INCRA</t>
  </si>
  <si>
    <t>A5</t>
  </si>
  <si>
    <t>SEBRAE</t>
  </si>
  <si>
    <t>A6</t>
  </si>
  <si>
    <t>Salário-Educação</t>
  </si>
  <si>
    <t>A7</t>
  </si>
  <si>
    <t>Seguro Contra Acidentes Trabalho</t>
  </si>
  <si>
    <t>A8</t>
  </si>
  <si>
    <t>Fundo de Garantia por Tempo de Serviços</t>
  </si>
  <si>
    <t>A9</t>
  </si>
  <si>
    <t>SECONCI</t>
  </si>
  <si>
    <t xml:space="preserve"> Total dos Encargos Sociais Básicos</t>
  </si>
  <si>
    <t>GRUPO B</t>
  </si>
  <si>
    <t>Repouso Semanal Remunerado</t>
  </si>
  <si>
    <t>Feriados</t>
  </si>
  <si>
    <t>Auxílio-enfermidade</t>
  </si>
  <si>
    <t>B4</t>
  </si>
  <si>
    <t>13º Salário</t>
  </si>
  <si>
    <t>B5</t>
  </si>
  <si>
    <t>Licença-paternidade</t>
  </si>
  <si>
    <t>B6</t>
  </si>
  <si>
    <t>Faltas justificadas</t>
  </si>
  <si>
    <t>B7</t>
  </si>
  <si>
    <t>Dias de chuva</t>
  </si>
  <si>
    <t>B8</t>
  </si>
  <si>
    <t>Auxílio acidente de trabalho</t>
  </si>
  <si>
    <t>B9</t>
  </si>
  <si>
    <t>Férias gozadas</t>
  </si>
  <si>
    <t>B10</t>
  </si>
  <si>
    <t>Salário maternidade</t>
  </si>
  <si>
    <t>Total de Encargos Sociais que recebem incidências de A</t>
  </si>
  <si>
    <t>GRUPO C</t>
  </si>
  <si>
    <t>Aviso prévio indenizado</t>
  </si>
  <si>
    <t>Aviso prévio trabalhado</t>
  </si>
  <si>
    <t>Férias indenizadas</t>
  </si>
  <si>
    <t>Depósito rescisão sem justa causa</t>
  </si>
  <si>
    <t>C5</t>
  </si>
  <si>
    <t>Indenização adicional</t>
  </si>
  <si>
    <t>GRUPO D</t>
  </si>
  <si>
    <t>Reincidência de A sobre B</t>
  </si>
  <si>
    <t>Reincidência do FGTS sobre API e Grupo A sobre APT</t>
  </si>
  <si>
    <t xml:space="preserve">D </t>
  </si>
  <si>
    <t>Total das Taxas incidências e reincidências</t>
  </si>
  <si>
    <t>Total das taxas incidências e reincidências</t>
  </si>
  <si>
    <t>Cronograma Físico e Financeiro</t>
  </si>
  <si>
    <t>Total Por Etapa</t>
  </si>
  <si>
    <t>30 DIAS</t>
  </si>
  <si>
    <t>60 DIAS</t>
  </si>
  <si>
    <t>Porcentagem</t>
  </si>
  <si>
    <t>Custo</t>
  </si>
  <si>
    <t>Valor Mensal</t>
  </si>
  <si>
    <t>Porcentagem Acumulado</t>
  </si>
  <si>
    <t>Custo Acumulado</t>
  </si>
  <si>
    <t>Valor Acumulado</t>
  </si>
</sst>
</file>

<file path=xl/styles.xml><?xml version="1.0" encoding="utf-8"?>
<styleSheet xmlns="http://schemas.openxmlformats.org/spreadsheetml/2006/main">
  <numFmts count="5">
    <numFmt numFmtId="164" formatCode="d/m/yyyy"/>
    <numFmt numFmtId="165" formatCode="#,##0.00\ %"/>
    <numFmt numFmtId="166" formatCode="_-* #,##0.00_-;\-* #,##0.00_-;_-* \-??_-;_-@_-"/>
    <numFmt numFmtId="167" formatCode="0.0000"/>
    <numFmt numFmtId="168" formatCode="#,##0.0000"/>
  </numFmts>
  <fonts count="23">
    <font>
      <sz val="11"/>
      <name val="Arial"/>
      <family val="1"/>
      <charset val="1"/>
    </font>
    <font>
      <sz val="10"/>
      <name val="Arial"/>
      <family val="2"/>
      <charset val="1"/>
    </font>
    <font>
      <sz val="10"/>
      <name val="Tahoma"/>
      <family val="2"/>
      <charset val="1"/>
    </font>
    <font>
      <b/>
      <sz val="10"/>
      <name val="Arial"/>
      <family val="2"/>
      <charset val="1"/>
    </font>
    <font>
      <sz val="4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55"/>
      <name val="Arial"/>
      <family val="2"/>
      <charset val="1"/>
    </font>
    <font>
      <sz val="8"/>
      <name val="Arial"/>
      <family val="2"/>
      <charset val="1"/>
    </font>
    <font>
      <b/>
      <sz val="8"/>
      <color indexed="45"/>
      <name val="Arial"/>
      <family val="2"/>
      <charset val="1"/>
    </font>
    <font>
      <b/>
      <u/>
      <sz val="8"/>
      <color indexed="45"/>
      <name val="Arial"/>
      <family val="2"/>
      <charset val="1"/>
    </font>
    <font>
      <sz val="8"/>
      <color indexed="55"/>
      <name val="Arial"/>
      <family val="2"/>
      <charset val="1"/>
    </font>
    <font>
      <b/>
      <sz val="11"/>
      <name val="Arial"/>
      <family val="1"/>
      <charset val="1"/>
    </font>
    <font>
      <b/>
      <sz val="10"/>
      <name val="Arial"/>
      <family val="1"/>
      <charset val="1"/>
    </font>
    <font>
      <b/>
      <sz val="8"/>
      <color indexed="55"/>
      <name val="Arial"/>
      <family val="1"/>
      <charset val="1"/>
    </font>
    <font>
      <b/>
      <sz val="11"/>
      <name val="Arial"/>
      <family val="2"/>
      <charset val="1"/>
    </font>
    <font>
      <sz val="8"/>
      <color indexed="55"/>
      <name val="Arial"/>
      <family val="1"/>
      <charset val="1"/>
    </font>
    <font>
      <b/>
      <sz val="8"/>
      <name val="Arial"/>
      <family val="1"/>
      <charset val="1"/>
    </font>
    <font>
      <sz val="8"/>
      <name val="Arial"/>
      <family val="1"/>
      <charset val="1"/>
    </font>
    <font>
      <b/>
      <sz val="11"/>
      <color indexed="55"/>
      <name val="Arial"/>
      <family val="2"/>
      <charset val="1"/>
    </font>
    <font>
      <b/>
      <i/>
      <sz val="8"/>
      <name val="Arial"/>
      <family val="1"/>
      <charset val="1"/>
    </font>
    <font>
      <b/>
      <i/>
      <sz val="8"/>
      <name val="Arial"/>
      <family val="2"/>
      <charset val="1"/>
    </font>
    <font>
      <i/>
      <sz val="8"/>
      <name val="Arial"/>
      <family val="2"/>
      <charset val="1"/>
    </font>
    <font>
      <sz val="11"/>
      <name val="Arial"/>
      <family val="1"/>
      <charset val="1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35"/>
        <bgColor indexed="39"/>
      </patternFill>
    </fill>
    <fill>
      <patternFill patternType="solid">
        <fgColor indexed="39"/>
        <bgColor indexed="35"/>
      </patternFill>
    </fill>
    <fill>
      <patternFill patternType="solid">
        <fgColor indexed="38"/>
        <bgColor indexed="33"/>
      </patternFill>
    </fill>
    <fill>
      <patternFill patternType="solid">
        <fgColor indexed="18"/>
        <bgColor indexed="18"/>
      </patternFill>
    </fill>
    <fill>
      <patternFill patternType="solid">
        <fgColor indexed="19"/>
        <bgColor indexed="33"/>
      </patternFill>
    </fill>
    <fill>
      <patternFill patternType="solid">
        <fgColor indexed="34"/>
        <bgColor indexed="18"/>
      </patternFill>
    </fill>
    <fill>
      <patternFill patternType="solid">
        <fgColor indexed="18"/>
        <bgColor indexed="34"/>
      </patternFill>
    </fill>
    <fill>
      <patternFill patternType="solid">
        <fgColor indexed="33"/>
        <bgColor indexed="19"/>
      </patternFill>
    </fill>
    <fill>
      <patternFill patternType="solid">
        <fgColor indexed="14"/>
        <bgColor indexed="36"/>
      </patternFill>
    </fill>
  </fills>
  <borders count="29">
    <border>
      <left/>
      <right/>
      <top/>
      <bottom/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</borders>
  <cellStyleXfs count="9">
    <xf numFmtId="0" fontId="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2" fillId="0" borderId="0" applyBorder="0" applyProtection="0"/>
    <xf numFmtId="166" fontId="22" fillId="0" borderId="0" applyBorder="0" applyProtection="0"/>
    <xf numFmtId="0" fontId="2" fillId="0" borderId="0"/>
  </cellStyleXfs>
  <cellXfs count="212">
    <xf numFmtId="0" fontId="0" fillId="0" borderId="0" xfId="0"/>
    <xf numFmtId="0" fontId="4" fillId="0" borderId="2" xfId="5" applyFont="1" applyBorder="1"/>
    <xf numFmtId="0" fontId="4" fillId="0" borderId="3" xfId="5" applyFont="1" applyBorder="1"/>
    <xf numFmtId="0" fontId="5" fillId="2" borderId="4" xfId="5" applyFont="1" applyFill="1" applyBorder="1" applyAlignment="1">
      <alignment horizontal="center"/>
    </xf>
    <xf numFmtId="0" fontId="6" fillId="2" borderId="5" xfId="4" applyFont="1" applyFill="1" applyBorder="1" applyAlignment="1">
      <alignment vertical="distributed" wrapText="1"/>
    </xf>
    <xf numFmtId="0" fontId="7" fillId="0" borderId="6" xfId="5" applyFont="1" applyBorder="1" applyAlignment="1">
      <alignment horizontal="center"/>
    </xf>
    <xf numFmtId="0" fontId="7" fillId="0" borderId="7" xfId="5" applyFont="1" applyBorder="1" applyAlignment="1">
      <alignment horizontal="justify" vertical="distributed" wrapText="1"/>
    </xf>
    <xf numFmtId="0" fontId="7" fillId="0" borderId="8" xfId="5" applyFont="1" applyBorder="1" applyAlignment="1">
      <alignment horizontal="center"/>
    </xf>
    <xf numFmtId="0" fontId="7" fillId="0" borderId="9" xfId="5" applyFont="1" applyBorder="1" applyAlignment="1">
      <alignment horizontal="justify" vertical="distributed" wrapText="1"/>
    </xf>
    <xf numFmtId="0" fontId="1" fillId="0" borderId="10" xfId="5" applyBorder="1"/>
    <xf numFmtId="0" fontId="1" fillId="0" borderId="11" xfId="5" applyBorder="1"/>
    <xf numFmtId="0" fontId="5" fillId="2" borderId="6" xfId="5" applyFont="1" applyFill="1" applyBorder="1" applyAlignment="1">
      <alignment horizontal="center"/>
    </xf>
    <xf numFmtId="0" fontId="6" fillId="2" borderId="7" xfId="4" applyFont="1" applyFill="1" applyBorder="1" applyAlignment="1">
      <alignment vertical="distributed" wrapText="1"/>
    </xf>
    <xf numFmtId="0" fontId="5" fillId="2" borderId="6" xfId="0" applyFont="1" applyFill="1" applyBorder="1" applyAlignment="1">
      <alignment horizontal="center"/>
    </xf>
    <xf numFmtId="0" fontId="6" fillId="2" borderId="7" xfId="2" applyFont="1" applyFill="1" applyBorder="1" applyAlignment="1">
      <alignment vertical="distributed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justify" vertical="distributed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justify" vertical="distributed" wrapText="1"/>
    </xf>
    <xf numFmtId="0" fontId="7" fillId="0" borderId="0" xfId="0" applyFont="1"/>
    <xf numFmtId="0" fontId="10" fillId="0" borderId="2" xfId="3" applyFont="1" applyBorder="1" applyAlignment="1">
      <alignment horizontal="left" vertical="center"/>
    </xf>
    <xf numFmtId="0" fontId="10" fillId="0" borderId="12" xfId="0" applyFont="1" applyBorder="1" applyAlignment="1">
      <alignment vertical="center" wrapText="1"/>
    </xf>
    <xf numFmtId="0" fontId="10" fillId="0" borderId="12" xfId="3" applyFont="1" applyBorder="1" applyAlignment="1">
      <alignment horizontal="left" vertical="center"/>
    </xf>
    <xf numFmtId="0" fontId="6" fillId="0" borderId="13" xfId="3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164" fontId="6" fillId="0" borderId="14" xfId="0" applyNumberFormat="1" applyFont="1" applyBorder="1" applyAlignment="1">
      <alignment horizontal="center" vertical="center"/>
    </xf>
    <xf numFmtId="17" fontId="10" fillId="0" borderId="2" xfId="3" applyNumberFormat="1" applyFont="1" applyBorder="1" applyAlignment="1">
      <alignment horizontal="left" vertical="center"/>
    </xf>
    <xf numFmtId="164" fontId="6" fillId="0" borderId="13" xfId="3" applyNumberFormat="1" applyFont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top" wrapText="1"/>
    </xf>
    <xf numFmtId="0" fontId="13" fillId="2" borderId="15" xfId="0" applyFont="1" applyFill="1" applyBorder="1" applyAlignment="1">
      <alignment horizontal="left" vertical="top" wrapText="1"/>
    </xf>
    <xf numFmtId="0" fontId="13" fillId="2" borderId="16" xfId="0" applyFont="1" applyFill="1" applyBorder="1" applyAlignment="1">
      <alignment horizontal="left" vertical="top" wrapText="1"/>
    </xf>
    <xf numFmtId="4" fontId="13" fillId="2" borderId="15" xfId="0" applyNumberFormat="1" applyFont="1" applyFill="1" applyBorder="1" applyAlignment="1">
      <alignment horizontal="right" vertical="top" wrapText="1"/>
    </xf>
    <xf numFmtId="165" fontId="13" fillId="2" borderId="15" xfId="0" applyNumberFormat="1" applyFont="1" applyFill="1" applyBorder="1" applyAlignment="1">
      <alignment horizontal="right" vertical="top" wrapText="1"/>
    </xf>
    <xf numFmtId="0" fontId="5" fillId="4" borderId="0" xfId="0" applyFont="1" applyFill="1" applyAlignment="1">
      <alignment horizontal="right" vertical="top" wrapText="1"/>
    </xf>
    <xf numFmtId="166" fontId="5" fillId="4" borderId="0" xfId="7" applyFont="1" applyFill="1" applyBorder="1" applyAlignment="1" applyProtection="1">
      <alignment vertical="top" wrapText="1"/>
    </xf>
    <xf numFmtId="166" fontId="5" fillId="4" borderId="0" xfId="7" applyFont="1" applyFill="1" applyBorder="1" applyAlignment="1" applyProtection="1">
      <alignment horizontal="center" vertical="top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6" fillId="0" borderId="12" xfId="0" applyFont="1" applyBorder="1" applyAlignment="1">
      <alignment horizontal="justify" vertical="center"/>
    </xf>
    <xf numFmtId="4" fontId="7" fillId="0" borderId="17" xfId="0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justify" vertical="center"/>
    </xf>
    <xf numFmtId="0" fontId="10" fillId="0" borderId="17" xfId="3" applyFont="1" applyBorder="1" applyAlignment="1">
      <alignment horizontal="left" vertical="center"/>
    </xf>
    <xf numFmtId="0" fontId="7" fillId="0" borderId="10" xfId="2" applyFont="1" applyBorder="1" applyAlignment="1">
      <alignment horizontal="left" vertical="center"/>
    </xf>
    <xf numFmtId="0" fontId="10" fillId="0" borderId="11" xfId="3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10" fillId="0" borderId="3" xfId="3" applyFont="1" applyBorder="1" applyAlignment="1">
      <alignment horizontal="justify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justify" vertical="center" wrapText="1"/>
    </xf>
    <xf numFmtId="4" fontId="5" fillId="4" borderId="15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justify" vertical="center" wrapText="1"/>
    </xf>
    <xf numFmtId="4" fontId="6" fillId="2" borderId="15" xfId="0" applyNumberFormat="1" applyFont="1" applyFill="1" applyBorder="1" applyAlignment="1">
      <alignment horizontal="right" vertical="center" wrapText="1"/>
    </xf>
    <xf numFmtId="0" fontId="13" fillId="5" borderId="15" xfId="0" applyFont="1" applyFill="1" applyBorder="1" applyAlignment="1">
      <alignment horizontal="left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justify" vertical="center" wrapText="1"/>
    </xf>
    <xf numFmtId="4" fontId="13" fillId="5" borderId="15" xfId="0" applyNumberFormat="1" applyFont="1" applyFill="1" applyBorder="1" applyAlignment="1">
      <alignment horizontal="right" vertical="center" wrapText="1"/>
    </xf>
    <xf numFmtId="0" fontId="10" fillId="6" borderId="15" xfId="0" applyFont="1" applyFill="1" applyBorder="1" applyAlignment="1">
      <alignment horizontal="left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justify" vertical="center" wrapText="1"/>
    </xf>
    <xf numFmtId="4" fontId="10" fillId="6" borderId="15" xfId="0" applyNumberFormat="1" applyFont="1" applyFill="1" applyBorder="1" applyAlignment="1">
      <alignment horizontal="right" vertical="center" wrapText="1"/>
    </xf>
    <xf numFmtId="4" fontId="15" fillId="0" borderId="15" xfId="0" applyNumberFormat="1" applyFont="1" applyBorder="1" applyAlignment="1">
      <alignment horizontal="righ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justify" vertical="center" wrapText="1"/>
    </xf>
    <xf numFmtId="4" fontId="13" fillId="0" borderId="15" xfId="0" applyNumberFormat="1" applyFont="1" applyBorder="1" applyAlignment="1">
      <alignment horizontal="righ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justify" vertical="center" wrapText="1"/>
    </xf>
    <xf numFmtId="0" fontId="7" fillId="6" borderId="0" xfId="0" applyFont="1" applyFill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9" fontId="16" fillId="4" borderId="1" xfId="6" applyFont="1" applyFill="1" applyBorder="1" applyAlignment="1" applyProtection="1">
      <alignment horizontal="center" vertical="top" wrapText="1"/>
    </xf>
    <xf numFmtId="0" fontId="16" fillId="4" borderId="0" xfId="0" applyFont="1" applyFill="1" applyAlignment="1">
      <alignment horizontal="right" vertical="top" wrapText="1"/>
    </xf>
    <xf numFmtId="0" fontId="16" fillId="4" borderId="0" xfId="0" applyFont="1" applyFill="1" applyAlignment="1">
      <alignment horizontal="right" vertical="top"/>
    </xf>
    <xf numFmtId="166" fontId="16" fillId="4" borderId="0" xfId="7" applyFont="1" applyFill="1" applyBorder="1" applyAlignment="1" applyProtection="1">
      <alignment vertical="top" wrapText="1"/>
    </xf>
    <xf numFmtId="0" fontId="7" fillId="0" borderId="0" xfId="0" applyFont="1" applyAlignment="1">
      <alignment horizontal="center"/>
    </xf>
    <xf numFmtId="0" fontId="10" fillId="0" borderId="17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3" xfId="3" applyFont="1" applyBorder="1" applyAlignment="1">
      <alignment horizontal="left" vertical="center"/>
    </xf>
    <xf numFmtId="164" fontId="6" fillId="0" borderId="14" xfId="3" applyNumberFormat="1" applyFont="1" applyBorder="1" applyAlignment="1">
      <alignment horizontal="center" vertical="center"/>
    </xf>
    <xf numFmtId="17" fontId="10" fillId="0" borderId="17" xfId="3" applyNumberFormat="1" applyFont="1" applyBorder="1" applyAlignment="1">
      <alignment horizontal="center" vertical="center"/>
    </xf>
    <xf numFmtId="17" fontId="10" fillId="0" borderId="2" xfId="3" applyNumberFormat="1" applyFont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4" fontId="12" fillId="4" borderId="1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right" vertical="center" wrapText="1"/>
    </xf>
    <xf numFmtId="4" fontId="13" fillId="2" borderId="15" xfId="0" applyNumberFormat="1" applyFont="1" applyFill="1" applyBorder="1" applyAlignment="1">
      <alignment horizontal="right" vertical="center" wrapText="1"/>
    </xf>
    <xf numFmtId="0" fontId="13" fillId="7" borderId="15" xfId="0" applyFont="1" applyFill="1" applyBorder="1" applyAlignment="1">
      <alignment horizontal="left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right" vertical="center" wrapText="1"/>
    </xf>
    <xf numFmtId="4" fontId="13" fillId="7" borderId="15" xfId="0" applyNumberFormat="1" applyFont="1" applyFill="1" applyBorder="1" applyAlignment="1">
      <alignment horizontal="right" vertical="center" wrapText="1"/>
    </xf>
    <xf numFmtId="0" fontId="5" fillId="8" borderId="15" xfId="0" applyFont="1" applyFill="1" applyBorder="1" applyAlignment="1">
      <alignment vertical="center" wrapText="1"/>
    </xf>
    <xf numFmtId="0" fontId="16" fillId="9" borderId="15" xfId="0" applyFont="1" applyFill="1" applyBorder="1" applyAlignment="1">
      <alignment horizontal="center" vertical="center" wrapText="1"/>
    </xf>
    <xf numFmtId="0" fontId="16" fillId="9" borderId="15" xfId="0" applyFont="1" applyFill="1" applyBorder="1" applyAlignment="1">
      <alignment horizontal="justify" vertical="center" wrapText="1"/>
    </xf>
    <xf numFmtId="167" fontId="7" fillId="9" borderId="15" xfId="0" applyNumberFormat="1" applyFont="1" applyFill="1" applyBorder="1" applyAlignment="1">
      <alignment horizontal="right" vertical="center" wrapText="1"/>
    </xf>
    <xf numFmtId="0" fontId="7" fillId="9" borderId="15" xfId="0" applyFont="1" applyFill="1" applyBorder="1" applyAlignment="1">
      <alignment horizontal="right" vertical="center" wrapText="1"/>
    </xf>
    <xf numFmtId="4" fontId="16" fillId="9" borderId="15" xfId="0" applyNumberFormat="1" applyFont="1" applyFill="1" applyBorder="1" applyAlignment="1">
      <alignment horizontal="right" vertical="center" wrapText="1"/>
    </xf>
    <xf numFmtId="0" fontId="17" fillId="0" borderId="15" xfId="0" applyFont="1" applyBorder="1" applyAlignment="1">
      <alignment horizontal="center" vertical="center" wrapText="1"/>
    </xf>
    <xf numFmtId="167" fontId="15" fillId="0" borderId="15" xfId="0" applyNumberFormat="1" applyFont="1" applyBorder="1" applyAlignment="1">
      <alignment horizontal="righ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 wrapText="1"/>
    </xf>
    <xf numFmtId="168" fontId="6" fillId="2" borderId="15" xfId="0" applyNumberFormat="1" applyFont="1" applyFill="1" applyBorder="1" applyAlignment="1">
      <alignment horizontal="righ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 wrapText="1"/>
    </xf>
    <xf numFmtId="167" fontId="16" fillId="0" borderId="15" xfId="0" applyNumberFormat="1" applyFont="1" applyBorder="1" applyAlignment="1">
      <alignment horizontal="right" vertical="center" wrapText="1"/>
    </xf>
    <xf numFmtId="0" fontId="16" fillId="0" borderId="15" xfId="0" applyFont="1" applyBorder="1" applyAlignment="1">
      <alignment horizontal="right" vertical="center" wrapText="1"/>
    </xf>
    <xf numFmtId="17" fontId="10" fillId="0" borderId="17" xfId="3" applyNumberFormat="1" applyFont="1" applyBorder="1" applyAlignment="1">
      <alignment horizontal="left" vertical="center"/>
    </xf>
    <xf numFmtId="0" fontId="7" fillId="0" borderId="0" xfId="0" applyFont="1" applyAlignment="1"/>
    <xf numFmtId="0" fontId="3" fillId="4" borderId="15" xfId="0" applyFont="1" applyFill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4" fontId="10" fillId="0" borderId="15" xfId="0" applyNumberFormat="1" applyFont="1" applyBorder="1" applyAlignment="1">
      <alignment horizontal="right" vertical="center" wrapText="1"/>
    </xf>
    <xf numFmtId="0" fontId="7" fillId="6" borderId="0" xfId="0" applyFont="1" applyFill="1" applyAlignment="1">
      <alignment horizontal="center" vertical="top" wrapText="1"/>
    </xf>
    <xf numFmtId="0" fontId="7" fillId="6" borderId="0" xfId="0" applyFont="1" applyFill="1" applyAlignment="1">
      <alignment horizontal="right" vertical="top" wrapText="1"/>
    </xf>
    <xf numFmtId="0" fontId="5" fillId="6" borderId="0" xfId="0" applyFont="1" applyFill="1" applyAlignment="1">
      <alignment horizontal="right" vertical="top" wrapText="1"/>
    </xf>
    <xf numFmtId="0" fontId="22" fillId="0" borderId="0" xfId="1"/>
    <xf numFmtId="0" fontId="12" fillId="4" borderId="15" xfId="1" applyFont="1" applyFill="1" applyBorder="1" applyAlignment="1">
      <alignment horizontal="center" vertical="top" wrapText="1"/>
    </xf>
    <xf numFmtId="0" fontId="5" fillId="2" borderId="16" xfId="8" applyFont="1" applyFill="1" applyBorder="1" applyAlignment="1">
      <alignment horizontal="center" vertical="distributed" wrapText="1"/>
    </xf>
    <xf numFmtId="10" fontId="5" fillId="2" borderId="18" xfId="6" applyNumberFormat="1" applyFont="1" applyFill="1" applyBorder="1" applyAlignment="1" applyProtection="1">
      <alignment horizontal="center" vertical="distributed" wrapText="1"/>
    </xf>
    <xf numFmtId="0" fontId="5" fillId="10" borderId="16" xfId="8" applyFont="1" applyFill="1" applyBorder="1" applyAlignment="1">
      <alignment horizontal="center" vertical="distributed" wrapText="1"/>
    </xf>
    <xf numFmtId="10" fontId="5" fillId="10" borderId="18" xfId="6" applyNumberFormat="1" applyFont="1" applyFill="1" applyBorder="1" applyAlignment="1" applyProtection="1">
      <alignment horizontal="center" vertical="distributed" wrapText="1"/>
    </xf>
    <xf numFmtId="0" fontId="17" fillId="0" borderId="15" xfId="1" applyFont="1" applyBorder="1" applyAlignment="1">
      <alignment horizontal="center" vertical="top" wrapText="1"/>
    </xf>
    <xf numFmtId="0" fontId="17" fillId="0" borderId="16" xfId="1" applyFont="1" applyBorder="1" applyAlignment="1">
      <alignment vertical="top"/>
    </xf>
    <xf numFmtId="0" fontId="17" fillId="0" borderId="18" xfId="1" applyFont="1" applyBorder="1" applyAlignment="1">
      <alignment vertical="top"/>
    </xf>
    <xf numFmtId="10" fontId="17" fillId="0" borderId="15" xfId="6" applyNumberFormat="1" applyFont="1" applyBorder="1" applyAlignment="1" applyProtection="1">
      <alignment horizontal="center" vertical="top" wrapText="1"/>
    </xf>
    <xf numFmtId="0" fontId="17" fillId="0" borderId="15" xfId="1" applyFont="1" applyBorder="1" applyAlignment="1">
      <alignment horizontal="left" vertical="top" wrapText="1"/>
    </xf>
    <xf numFmtId="0" fontId="5" fillId="4" borderId="16" xfId="8" applyFont="1" applyFill="1" applyBorder="1" applyAlignment="1">
      <alignment horizontal="center" vertical="distributed" wrapText="1"/>
    </xf>
    <xf numFmtId="10" fontId="5" fillId="4" borderId="18" xfId="6" applyNumberFormat="1" applyFont="1" applyFill="1" applyBorder="1" applyAlignment="1" applyProtection="1">
      <alignment horizontal="center" vertical="distributed" wrapText="1"/>
    </xf>
    <xf numFmtId="0" fontId="7" fillId="0" borderId="15" xfId="1" applyFont="1" applyBorder="1" applyAlignment="1">
      <alignment horizontal="center" vertical="top" wrapText="1"/>
    </xf>
    <xf numFmtId="0" fontId="7" fillId="0" borderId="16" xfId="1" applyFont="1" applyBorder="1" applyAlignment="1">
      <alignment vertical="top"/>
    </xf>
    <xf numFmtId="0" fontId="7" fillId="0" borderId="18" xfId="1" applyFont="1" applyBorder="1" applyAlignment="1">
      <alignment vertical="top"/>
    </xf>
    <xf numFmtId="10" fontId="7" fillId="0" borderId="15" xfId="6" applyNumberFormat="1" applyFont="1" applyBorder="1" applyAlignment="1" applyProtection="1">
      <alignment horizontal="center" vertical="top" wrapText="1"/>
    </xf>
    <xf numFmtId="0" fontId="5" fillId="0" borderId="15" xfId="1" applyFont="1" applyBorder="1" applyAlignment="1">
      <alignment horizontal="center" vertical="top" wrapText="1"/>
    </xf>
    <xf numFmtId="0" fontId="5" fillId="0" borderId="16" xfId="1" applyFont="1" applyBorder="1" applyAlignment="1">
      <alignment vertical="top"/>
    </xf>
    <xf numFmtId="0" fontId="5" fillId="0" borderId="18" xfId="1" applyFont="1" applyBorder="1" applyAlignment="1">
      <alignment vertical="top"/>
    </xf>
    <xf numFmtId="10" fontId="5" fillId="0" borderId="15" xfId="6" applyNumberFormat="1" applyFont="1" applyBorder="1" applyAlignment="1" applyProtection="1">
      <alignment horizontal="center" vertical="top" wrapText="1"/>
    </xf>
    <xf numFmtId="0" fontId="7" fillId="0" borderId="2" xfId="3" applyFont="1" applyBorder="1" applyAlignment="1">
      <alignment horizontal="left" vertical="center"/>
    </xf>
    <xf numFmtId="0" fontId="7" fillId="0" borderId="1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5" fillId="6" borderId="3" xfId="0" applyFont="1" applyFill="1" applyBorder="1" applyAlignment="1">
      <alignment vertical="center" wrapText="1"/>
    </xf>
    <xf numFmtId="0" fontId="5" fillId="6" borderId="0" xfId="0" applyFont="1" applyFill="1" applyAlignment="1">
      <alignment vertical="top" wrapText="1"/>
    </xf>
    <xf numFmtId="0" fontId="5" fillId="0" borderId="13" xfId="3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5" fillId="6" borderId="11" xfId="0" applyFont="1" applyFill="1" applyBorder="1" applyAlignment="1">
      <alignment vertical="center" wrapText="1"/>
    </xf>
    <xf numFmtId="17" fontId="7" fillId="0" borderId="2" xfId="3" applyNumberFormat="1" applyFont="1" applyBorder="1" applyAlignment="1">
      <alignment horizontal="left" vertical="center"/>
    </xf>
    <xf numFmtId="164" fontId="5" fillId="0" borderId="13" xfId="3" applyNumberFormat="1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0" fontId="5" fillId="6" borderId="2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wrapText="1"/>
    </xf>
    <xf numFmtId="0" fontId="5" fillId="6" borderId="15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right" vertical="top" wrapText="1"/>
    </xf>
    <xf numFmtId="10" fontId="19" fillId="2" borderId="21" xfId="6" applyNumberFormat="1" applyFont="1" applyFill="1" applyBorder="1" applyAlignment="1" applyProtection="1">
      <alignment horizontal="right" vertical="top" wrapText="1"/>
    </xf>
    <xf numFmtId="10" fontId="20" fillId="2" borderId="21" xfId="6" applyNumberFormat="1" applyFont="1" applyFill="1" applyBorder="1" applyAlignment="1" applyProtection="1">
      <alignment horizontal="right" vertical="top" wrapText="1"/>
    </xf>
    <xf numFmtId="166" fontId="16" fillId="2" borderId="22" xfId="7" applyFont="1" applyFill="1" applyBorder="1" applyAlignment="1" applyProtection="1">
      <alignment horizontal="right" vertical="top" wrapText="1"/>
    </xf>
    <xf numFmtId="166" fontId="5" fillId="2" borderId="22" xfId="7" applyFont="1" applyFill="1" applyBorder="1" applyAlignment="1" applyProtection="1">
      <alignment horizontal="right" vertical="top" wrapText="1"/>
    </xf>
    <xf numFmtId="10" fontId="20" fillId="10" borderId="21" xfId="6" applyNumberFormat="1" applyFont="1" applyFill="1" applyBorder="1" applyAlignment="1" applyProtection="1">
      <alignment horizontal="right" vertical="top" wrapText="1"/>
    </xf>
    <xf numFmtId="166" fontId="5" fillId="10" borderId="22" xfId="7" applyFont="1" applyFill="1" applyBorder="1" applyAlignment="1" applyProtection="1">
      <alignment horizontal="right" vertical="top" wrapText="1"/>
    </xf>
    <xf numFmtId="10" fontId="21" fillId="0" borderId="21" xfId="6" applyNumberFormat="1" applyFont="1" applyBorder="1" applyAlignment="1" applyProtection="1">
      <alignment horizontal="right" vertical="top" wrapText="1"/>
    </xf>
    <xf numFmtId="166" fontId="7" fillId="0" borderId="22" xfId="7" applyFont="1" applyBorder="1" applyAlignment="1" applyProtection="1">
      <alignment horizontal="right" vertical="top" wrapText="1"/>
    </xf>
    <xf numFmtId="10" fontId="19" fillId="9" borderId="21" xfId="6" applyNumberFormat="1" applyFont="1" applyFill="1" applyBorder="1" applyAlignment="1" applyProtection="1">
      <alignment horizontal="right" vertical="top" wrapText="1"/>
    </xf>
    <xf numFmtId="10" fontId="20" fillId="9" borderId="21" xfId="6" applyNumberFormat="1" applyFont="1" applyFill="1" applyBorder="1" applyAlignment="1" applyProtection="1">
      <alignment horizontal="right" vertical="top" wrapText="1"/>
    </xf>
    <xf numFmtId="166" fontId="16" fillId="9" borderId="22" xfId="7" applyFont="1" applyFill="1" applyBorder="1" applyAlignment="1" applyProtection="1">
      <alignment horizontal="right" vertical="top" wrapText="1"/>
    </xf>
    <xf numFmtId="166" fontId="5" fillId="9" borderId="22" xfId="7" applyFont="1" applyFill="1" applyBorder="1" applyAlignment="1" applyProtection="1">
      <alignment horizontal="right" vertical="top" wrapText="1"/>
    </xf>
    <xf numFmtId="0" fontId="5" fillId="6" borderId="0" xfId="0" applyFont="1" applyFill="1" applyAlignment="1">
      <alignment horizontal="left" vertical="top" wrapText="1"/>
    </xf>
    <xf numFmtId="10" fontId="5" fillId="6" borderId="0" xfId="6" applyNumberFormat="1" applyFont="1" applyFill="1" applyBorder="1" applyAlignment="1" applyProtection="1">
      <alignment horizontal="right" vertical="top" wrapText="1"/>
    </xf>
    <xf numFmtId="4" fontId="5" fillId="6" borderId="0" xfId="0" applyNumberFormat="1" applyFont="1" applyFill="1" applyAlignment="1">
      <alignment horizontal="right" vertical="top" wrapText="1"/>
    </xf>
    <xf numFmtId="166" fontId="5" fillId="6" borderId="0" xfId="7" applyFont="1" applyFill="1" applyBorder="1" applyAlignment="1" applyProtection="1">
      <alignment horizontal="right" vertical="top" wrapText="1"/>
    </xf>
    <xf numFmtId="0" fontId="5" fillId="10" borderId="15" xfId="0" applyFont="1" applyFill="1" applyBorder="1" applyAlignment="1">
      <alignment horizontal="right" vertical="top" wrapText="1"/>
    </xf>
    <xf numFmtId="166" fontId="5" fillId="10" borderId="15" xfId="7" applyFont="1" applyFill="1" applyBorder="1" applyAlignment="1" applyProtection="1">
      <alignment horizontal="right" vertical="top" wrapText="1"/>
    </xf>
    <xf numFmtId="0" fontId="3" fillId="11" borderId="23" xfId="5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11" fillId="6" borderId="24" xfId="0" applyFont="1" applyFill="1" applyBorder="1" applyAlignment="1">
      <alignment horizontal="center" wrapText="1"/>
    </xf>
    <xf numFmtId="0" fontId="14" fillId="6" borderId="0" xfId="0" applyFont="1" applyFill="1" applyBorder="1" applyAlignment="1">
      <alignment horizontal="center" vertical="center" wrapText="1"/>
    </xf>
    <xf numFmtId="166" fontId="16" fillId="4" borderId="0" xfId="7" applyFont="1" applyFill="1" applyBorder="1" applyAlignment="1" applyProtection="1">
      <alignment horizontal="center" vertical="top" wrapText="1"/>
    </xf>
    <xf numFmtId="0" fontId="16" fillId="4" borderId="1" xfId="0" applyFont="1" applyFill="1" applyBorder="1" applyAlignment="1">
      <alignment horizontal="center" vertical="top" wrapText="1"/>
    </xf>
    <xf numFmtId="9" fontId="16" fillId="4" borderId="1" xfId="6" applyFont="1" applyFill="1" applyBorder="1" applyAlignment="1" applyProtection="1">
      <alignment horizontal="center" vertical="top" wrapText="1"/>
    </xf>
    <xf numFmtId="0" fontId="6" fillId="0" borderId="13" xfId="3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17" fontId="10" fillId="0" borderId="12" xfId="3" applyNumberFormat="1" applyFont="1" applyBorder="1" applyAlignment="1">
      <alignment horizontal="justify" vertical="center"/>
    </xf>
    <xf numFmtId="0" fontId="6" fillId="0" borderId="12" xfId="2" applyFont="1" applyBorder="1" applyAlignment="1">
      <alignment horizontal="center" vertical="center"/>
    </xf>
    <xf numFmtId="164" fontId="6" fillId="0" borderId="13" xfId="2" applyNumberFormat="1" applyFont="1" applyBorder="1" applyAlignment="1">
      <alignment horizontal="center" vertical="center"/>
    </xf>
    <xf numFmtId="164" fontId="6" fillId="0" borderId="14" xfId="3" applyNumberFormat="1" applyFont="1" applyBorder="1" applyAlignment="1">
      <alignment horizontal="center" vertical="center"/>
    </xf>
    <xf numFmtId="0" fontId="5" fillId="6" borderId="0" xfId="0" applyFont="1" applyFill="1" applyBorder="1" applyAlignment="1">
      <alignment horizontal="right" vertical="top" wrapText="1"/>
    </xf>
    <xf numFmtId="0" fontId="14" fillId="6" borderId="24" xfId="0" applyFont="1" applyFill="1" applyBorder="1" applyAlignment="1">
      <alignment horizontal="center" wrapText="1"/>
    </xf>
    <xf numFmtId="0" fontId="5" fillId="10" borderId="26" xfId="8" applyFont="1" applyFill="1" applyBorder="1" applyAlignment="1">
      <alignment horizontal="justify" vertical="distributed" wrapText="1"/>
    </xf>
    <xf numFmtId="0" fontId="5" fillId="4" borderId="26" xfId="8" applyFont="1" applyFill="1" applyBorder="1" applyAlignment="1">
      <alignment horizontal="justify" vertical="distributed" wrapText="1"/>
    </xf>
    <xf numFmtId="0" fontId="12" fillId="4" borderId="15" xfId="1" applyFont="1" applyFill="1" applyBorder="1" applyAlignment="1">
      <alignment horizontal="center" vertical="top"/>
    </xf>
    <xf numFmtId="0" fontId="5" fillId="2" borderId="26" xfId="8" applyFont="1" applyFill="1" applyBorder="1" applyAlignment="1">
      <alignment horizontal="justify" vertical="distributed" wrapText="1"/>
    </xf>
    <xf numFmtId="0" fontId="18" fillId="0" borderId="24" xfId="1" applyFont="1" applyBorder="1" applyAlignment="1">
      <alignment horizontal="center" vertical="center" wrapText="1"/>
    </xf>
    <xf numFmtId="0" fontId="5" fillId="10" borderId="15" xfId="8" applyFont="1" applyFill="1" applyBorder="1" applyAlignment="1">
      <alignment horizontal="center" vertical="distributed" wrapText="1"/>
    </xf>
    <xf numFmtId="0" fontId="5" fillId="4" borderId="16" xfId="8" applyFont="1" applyFill="1" applyBorder="1" applyAlignment="1">
      <alignment horizontal="center" vertical="distributed" wrapText="1"/>
    </xf>
    <xf numFmtId="0" fontId="18" fillId="0" borderId="24" xfId="8" applyFont="1" applyBorder="1" applyAlignment="1">
      <alignment horizontal="center" vertical="center"/>
    </xf>
    <xf numFmtId="0" fontId="7" fillId="0" borderId="15" xfId="0" applyFont="1" applyBorder="1" applyAlignment="1">
      <alignment horizontal="justify" vertical="center" wrapText="1"/>
    </xf>
    <xf numFmtId="0" fontId="5" fillId="6" borderId="27" xfId="0" applyFont="1" applyFill="1" applyBorder="1" applyAlignment="1">
      <alignment horizontal="right" vertical="top" wrapText="1"/>
    </xf>
    <xf numFmtId="0" fontId="5" fillId="10" borderId="15" xfId="0" applyFont="1" applyFill="1" applyBorder="1" applyAlignment="1">
      <alignment horizontal="right" vertical="top" wrapText="1"/>
    </xf>
    <xf numFmtId="0" fontId="5" fillId="6" borderId="28" xfId="0" applyFont="1" applyFill="1" applyBorder="1" applyAlignment="1">
      <alignment horizontal="right" vertical="top" wrapText="1"/>
    </xf>
    <xf numFmtId="0" fontId="16" fillId="2" borderId="15" xfId="0" applyFont="1" applyFill="1" applyBorder="1" applyAlignment="1">
      <alignment vertical="center" wrapText="1"/>
    </xf>
    <xf numFmtId="0" fontId="16" fillId="2" borderId="15" xfId="0" applyFont="1" applyFill="1" applyBorder="1" applyAlignment="1">
      <alignment horizontal="justify" vertical="center" wrapText="1"/>
    </xf>
    <xf numFmtId="0" fontId="16" fillId="10" borderId="15" xfId="0" applyFont="1" applyFill="1" applyBorder="1" applyAlignment="1">
      <alignment vertical="center" wrapText="1"/>
    </xf>
    <xf numFmtId="0" fontId="16" fillId="10" borderId="15" xfId="0" applyFont="1" applyFill="1" applyBorder="1" applyAlignment="1">
      <alignment horizontal="justify" vertical="center" wrapText="1"/>
    </xf>
    <xf numFmtId="0" fontId="16" fillId="9" borderId="15" xfId="0" applyFont="1" applyFill="1" applyBorder="1" applyAlignment="1">
      <alignment horizontal="justify" vertical="center" wrapText="1"/>
    </xf>
    <xf numFmtId="0" fontId="5" fillId="9" borderId="15" xfId="0" applyFont="1" applyFill="1" applyBorder="1" applyAlignment="1">
      <alignment horizontal="justify" vertical="center" wrapText="1"/>
    </xf>
    <xf numFmtId="0" fontId="5" fillId="6" borderId="24" xfId="0" applyFont="1" applyFill="1" applyBorder="1" applyAlignment="1">
      <alignment horizontal="center" wrapText="1"/>
    </xf>
  </cellXfs>
  <cellStyles count="9">
    <cellStyle name="Normal" xfId="0" builtinId="0"/>
    <cellStyle name="Normal 2" xfId="1"/>
    <cellStyle name="Normal_Orç 041_2009 Adaptação Copa PJ Ceilândia" xfId="2"/>
    <cellStyle name="Normal_Orç 041_2009 Adaptação Copa PJ Ceilândia_Orçamento Sintético" xfId="3"/>
    <cellStyle name="Normal_Orç 041_2009 Adaptação Copa PJ Ceilândia_Plan1" xfId="4"/>
    <cellStyle name="Normal_Plan1_1 2" xfId="5"/>
    <cellStyle name="Porcentagem 2" xfId="6"/>
    <cellStyle name="Separador de milhares" xfId="7" builtinId="3"/>
    <cellStyle name="Texto Explicativo 2" xfId="8"/>
  </cellStyles>
  <dxfs count="127">
    <dxf>
      <font>
        <color rgb="FFFFFF00"/>
      </font>
    </dxf>
    <dxf>
      <font>
        <color rgb="FFD8ECF6"/>
      </font>
    </dxf>
    <dxf>
      <font>
        <color rgb="FFFFFF00"/>
      </font>
    </dxf>
    <dxf>
      <font>
        <color rgb="FFD8ECF6"/>
      </font>
    </dxf>
    <dxf>
      <fill>
        <patternFill>
          <bgColor rgb="FFDBDBDB"/>
        </patternFill>
      </fill>
    </dxf>
    <dxf>
      <font>
        <color rgb="FFFFFFFF"/>
      </font>
    </dxf>
    <dxf>
      <fill>
        <patternFill>
          <bgColor rgb="FFDBDBDB"/>
        </patternFill>
      </fill>
    </dxf>
    <dxf>
      <font>
        <color rgb="FFFFFFFF"/>
      </font>
    </dxf>
    <dxf>
      <font>
        <color rgb="FFFFFF00"/>
      </font>
    </dxf>
    <dxf>
      <font>
        <color rgb="FFD8ECF6"/>
      </font>
    </dxf>
    <dxf>
      <font>
        <color rgb="FFFFFF00"/>
      </font>
    </dxf>
    <dxf>
      <font>
        <color rgb="FFD8ECF6"/>
      </font>
    </dxf>
    <dxf>
      <font>
        <color rgb="FFFFFF00"/>
      </font>
    </dxf>
    <dxf>
      <font>
        <color rgb="FFD8ECF6"/>
      </font>
    </dxf>
    <dxf>
      <font>
        <color rgb="FFFFFF00"/>
      </font>
    </dxf>
    <dxf>
      <font>
        <color rgb="FFD8ECF6"/>
      </font>
    </dxf>
    <dxf>
      <fill>
        <patternFill>
          <bgColor rgb="FFDBDBDB"/>
        </patternFill>
      </fill>
    </dxf>
    <dxf>
      <font>
        <color rgb="FFFFFFFF"/>
      </font>
    </dxf>
    <dxf>
      <fill>
        <patternFill>
          <bgColor rgb="FFDBDBDB"/>
        </patternFill>
      </fill>
    </dxf>
    <dxf>
      <font>
        <color rgb="FFFFFFFF"/>
      </font>
    </dxf>
    <dxf>
      <fill>
        <patternFill>
          <bgColor rgb="FFDBDBDB"/>
        </patternFill>
      </fill>
    </dxf>
    <dxf>
      <font>
        <color rgb="FFFFFFFF"/>
      </font>
    </dxf>
    <dxf>
      <fill>
        <patternFill>
          <bgColor rgb="FFDBDBDB"/>
        </patternFill>
      </fill>
    </dxf>
    <dxf>
      <font>
        <color rgb="FFFFFFFF"/>
      </font>
    </dxf>
    <dxf>
      <font>
        <color rgb="FFFFFF00"/>
      </font>
    </dxf>
    <dxf>
      <font>
        <color rgb="FFD8ECF6"/>
      </font>
    </dxf>
    <dxf>
      <font>
        <color rgb="FFFFFF00"/>
      </font>
    </dxf>
    <dxf>
      <font>
        <color rgb="FFD8ECF6"/>
      </font>
    </dxf>
    <dxf>
      <font>
        <color rgb="FFF2F2F2"/>
      </font>
    </dxf>
    <dxf>
      <font>
        <color rgb="FFF2F2F2"/>
      </font>
    </dxf>
    <dxf>
      <font>
        <color rgb="FFFFFF00"/>
      </font>
    </dxf>
    <dxf>
      <font>
        <color rgb="FFD8ECF6"/>
      </font>
    </dxf>
    <dxf>
      <font>
        <color rgb="FFFFFF00"/>
      </font>
    </dxf>
    <dxf>
      <font>
        <color rgb="FFD8ECF6"/>
      </font>
    </dxf>
    <dxf>
      <font>
        <color rgb="FFF2F2F2"/>
      </font>
    </dxf>
    <dxf>
      <font>
        <color rgb="FFF2F2F2"/>
      </font>
    </dxf>
    <dxf>
      <fill>
        <patternFill>
          <bgColor rgb="FFDBDBDB"/>
        </patternFill>
      </fill>
    </dxf>
    <dxf>
      <font>
        <color rgb="FFFFFFFF"/>
      </font>
    </dxf>
    <dxf>
      <fill>
        <patternFill>
          <bgColor rgb="FFDBDBDB"/>
        </patternFill>
      </fill>
    </dxf>
    <dxf>
      <font>
        <color rgb="FFFFFFFF"/>
      </font>
    </dxf>
    <dxf>
      <fill>
        <patternFill>
          <bgColor rgb="FFDBDBDB"/>
        </patternFill>
      </fill>
    </dxf>
    <dxf>
      <font>
        <color rgb="FFFFFFFF"/>
      </font>
    </dxf>
    <dxf>
      <fill>
        <patternFill>
          <bgColor rgb="FFDBDBDB"/>
        </patternFill>
      </fill>
    </dxf>
    <dxf>
      <font>
        <color rgb="FFFFFFFF"/>
      </font>
    </dxf>
    <dxf>
      <fill>
        <patternFill>
          <bgColor rgb="FFDBDBDB"/>
        </patternFill>
      </fill>
    </dxf>
    <dxf>
      <font>
        <color rgb="FFFFFFFF"/>
      </font>
    </dxf>
    <dxf>
      <fill>
        <patternFill>
          <bgColor rgb="FFDBDBDB"/>
        </patternFill>
      </fill>
    </dxf>
    <dxf>
      <font>
        <color rgb="FFFFFFFF"/>
      </font>
    </dxf>
    <dxf>
      <fill>
        <patternFill>
          <bgColor rgb="FFDBDBDB"/>
        </patternFill>
      </fill>
    </dxf>
    <dxf>
      <font>
        <color rgb="FFFFFFFF"/>
      </font>
    </dxf>
    <dxf>
      <fill>
        <patternFill>
          <bgColor rgb="FFDBDBDB"/>
        </patternFill>
      </fill>
    </dxf>
    <dxf>
      <font>
        <color rgb="FFFFFFFF"/>
      </font>
    </dxf>
    <dxf>
      <fill>
        <patternFill>
          <bgColor rgb="FFDBDBDB"/>
        </patternFill>
      </fill>
    </dxf>
    <dxf>
      <font>
        <color rgb="FFFFFFFF"/>
      </font>
    </dxf>
    <dxf>
      <fill>
        <patternFill>
          <bgColor rgb="FFDBDBDB"/>
        </patternFill>
      </fill>
    </dxf>
    <dxf>
      <font>
        <color rgb="FFFFFFFF"/>
      </font>
    </dxf>
    <dxf>
      <fill>
        <patternFill>
          <bgColor rgb="FFDBDBDB"/>
        </patternFill>
      </fill>
    </dxf>
    <dxf>
      <font>
        <color rgb="FFFFFFFF"/>
      </font>
    </dxf>
    <dxf>
      <fill>
        <patternFill>
          <bgColor rgb="FFDBDBDB"/>
        </patternFill>
      </fill>
    </dxf>
    <dxf>
      <font>
        <color rgb="FFFFFFFF"/>
      </font>
    </dxf>
    <dxf>
      <font>
        <color rgb="FFFFFF00"/>
      </font>
    </dxf>
    <dxf>
      <font>
        <color rgb="FFD8ECF6"/>
      </font>
    </dxf>
    <dxf>
      <font>
        <color rgb="FFFFFF00"/>
      </font>
    </dxf>
    <dxf>
      <font>
        <color rgb="FFD8ECF6"/>
      </font>
    </dxf>
    <dxf>
      <font>
        <color rgb="FFF2F2F2"/>
      </font>
    </dxf>
    <dxf>
      <fill>
        <patternFill>
          <bgColor rgb="FFDBDBDB"/>
        </patternFill>
      </fill>
    </dxf>
    <dxf>
      <font>
        <color rgb="FFFFFFFF"/>
      </font>
    </dxf>
    <dxf>
      <fill>
        <patternFill>
          <bgColor rgb="FFDBDBDB"/>
        </patternFill>
      </fill>
    </dxf>
    <dxf>
      <font>
        <color rgb="FFFFFFFF"/>
      </font>
    </dxf>
    <dxf>
      <font>
        <color rgb="FFF2F2F2"/>
      </font>
    </dxf>
    <dxf>
      <font>
        <color rgb="FFFFFF00"/>
      </font>
    </dxf>
    <dxf>
      <font>
        <color rgb="FFD8ECF6"/>
      </font>
    </dxf>
    <dxf>
      <font>
        <color rgb="FFFFFF00"/>
      </font>
    </dxf>
    <dxf>
      <font>
        <color rgb="FFD8ECF6"/>
      </font>
    </dxf>
    <dxf>
      <font>
        <color rgb="FFF2F2F2"/>
      </font>
    </dxf>
    <dxf>
      <fill>
        <patternFill>
          <bgColor rgb="FFDBDBDB"/>
        </patternFill>
      </fill>
    </dxf>
    <dxf>
      <font>
        <color rgb="FFFFFFFF"/>
      </font>
    </dxf>
    <dxf>
      <fill>
        <patternFill>
          <bgColor rgb="FFDBDBDB"/>
        </patternFill>
      </fill>
    </dxf>
    <dxf>
      <font>
        <color rgb="FFFFFFFF"/>
      </font>
    </dxf>
    <dxf>
      <font>
        <color rgb="FFF2F2F2"/>
      </font>
    </dxf>
    <dxf>
      <fill>
        <patternFill>
          <bgColor rgb="FFDBDBDB"/>
        </patternFill>
      </fill>
    </dxf>
    <dxf>
      <font>
        <color rgb="FFFFFFFF"/>
      </font>
    </dxf>
    <dxf>
      <font>
        <color rgb="FFD8ECF6"/>
      </font>
    </dxf>
    <dxf>
      <font>
        <color rgb="FFD8ECF6"/>
      </font>
    </dxf>
    <dxf>
      <font>
        <color rgb="FFF2F2F2"/>
      </font>
    </dxf>
    <dxf>
      <fill>
        <patternFill>
          <bgColor rgb="FFDBDBDB"/>
        </patternFill>
      </fill>
    </dxf>
    <dxf>
      <font>
        <color rgb="FFFFFFFF"/>
      </font>
    </dxf>
    <dxf>
      <fill>
        <patternFill>
          <bgColor rgb="FFDBDBDB"/>
        </patternFill>
      </fill>
    </dxf>
    <dxf>
      <font>
        <color rgb="FFFFFFFF"/>
      </font>
    </dxf>
    <dxf>
      <font>
        <color rgb="FFF2F2F2"/>
      </font>
    </dxf>
    <dxf>
      <font>
        <color rgb="FFFFFF00"/>
      </font>
    </dxf>
    <dxf>
      <font>
        <color rgb="FFD8ECF6"/>
      </font>
    </dxf>
    <dxf>
      <font>
        <color rgb="FFFFFF00"/>
      </font>
    </dxf>
    <dxf>
      <font>
        <color rgb="FFD8ECF6"/>
      </font>
    </dxf>
    <dxf>
      <font>
        <color rgb="FFF2F2F2"/>
      </font>
    </dxf>
    <dxf>
      <fill>
        <patternFill>
          <bgColor rgb="FFDBDBDB"/>
        </patternFill>
      </fill>
    </dxf>
    <dxf>
      <font>
        <color rgb="FFFFFFFF"/>
      </font>
    </dxf>
    <dxf>
      <fill>
        <patternFill>
          <bgColor rgb="FFDBDBDB"/>
        </patternFill>
      </fill>
    </dxf>
    <dxf>
      <font>
        <color rgb="FFFFFFFF"/>
      </font>
    </dxf>
    <dxf>
      <font>
        <color rgb="FFFFFF00"/>
      </font>
    </dxf>
    <dxf>
      <font>
        <color rgb="FFD8ECF6"/>
      </font>
    </dxf>
    <dxf>
      <fill>
        <patternFill>
          <bgColor rgb="FFDBDBDB"/>
        </patternFill>
      </fill>
    </dxf>
    <dxf>
      <font>
        <color rgb="FFFFFFFF"/>
      </font>
    </dxf>
    <dxf>
      <font>
        <color rgb="FFD8ECF6"/>
      </font>
    </dxf>
    <dxf>
      <font>
        <color rgb="FFD8ECF6"/>
      </font>
    </dxf>
    <dxf>
      <font>
        <color rgb="FFF2F2F2"/>
      </font>
    </dxf>
    <dxf>
      <fill>
        <patternFill>
          <bgColor rgb="FFDBDBDB"/>
        </patternFill>
      </fill>
    </dxf>
    <dxf>
      <font>
        <color rgb="FFFFFFFF"/>
      </font>
    </dxf>
    <dxf>
      <font>
        <color rgb="FFD8ECF6"/>
      </font>
    </dxf>
    <dxf>
      <font>
        <color rgb="FFD8ECF6"/>
      </font>
    </dxf>
    <dxf>
      <font>
        <color rgb="FFFFFF00"/>
      </font>
    </dxf>
    <dxf>
      <font>
        <color rgb="FFF2F2F2"/>
      </font>
    </dxf>
    <dxf>
      <font>
        <color rgb="FFF2F2F2"/>
      </font>
    </dxf>
    <dxf>
      <fill>
        <patternFill>
          <bgColor rgb="FFDBDBDB"/>
        </patternFill>
      </fill>
    </dxf>
    <dxf>
      <font>
        <color rgb="FFFFFFFF"/>
      </font>
    </dxf>
    <dxf>
      <fill>
        <patternFill>
          <bgColor rgb="FFDBDBDB"/>
        </patternFill>
      </fill>
    </dxf>
    <dxf>
      <font>
        <color rgb="FFFFFFFF"/>
      </font>
    </dxf>
    <dxf>
      <font>
        <color rgb="FFFFFF00"/>
      </font>
    </dxf>
    <dxf>
      <fill>
        <patternFill>
          <bgColor rgb="FFDBDBDB"/>
        </patternFill>
      </fill>
    </dxf>
    <dxf>
      <font>
        <color rgb="FFFFFFFF"/>
      </font>
    </dxf>
    <dxf>
      <font>
        <color rgb="FFD8ECF6"/>
      </font>
    </dxf>
    <dxf>
      <font>
        <color rgb="FFD8ECF6"/>
      </font>
    </dxf>
    <dxf>
      <font>
        <color rgb="FFD8ECF6"/>
      </font>
    </dxf>
    <dxf>
      <font>
        <color rgb="FFD8ECF6"/>
      </font>
    </dxf>
    <dxf>
      <font>
        <color rgb="FFD8ECF6"/>
      </font>
    </dxf>
    <dxf>
      <font>
        <color rgb="FFD8ECF6"/>
      </font>
    </dxf>
    <dxf>
      <font>
        <color rgb="FFD8ECF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DAEEF3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8ECF6"/>
      <rgbColor rgb="00EFEFEF"/>
      <rgbColor rgb="00DBDBDB"/>
      <rgbColor rgb="00BFBFBF"/>
      <rgbColor rgb="00FF99CC"/>
      <rgbColor rgb="00DAE3F3"/>
      <rgbColor rgb="00D9D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33"/>
  <sheetViews>
    <sheetView tabSelected="1" zoomScaleNormal="100" workbookViewId="0">
      <selection activeCell="A2" sqref="A2"/>
    </sheetView>
  </sheetViews>
  <sheetFormatPr defaultColWidth="8.625" defaultRowHeight="14.25"/>
  <cols>
    <col min="1" max="1" width="6" customWidth="1"/>
    <col min="2" max="2" width="73.75" customWidth="1"/>
  </cols>
  <sheetData>
    <row r="1" spans="1:2">
      <c r="A1" s="176" t="s">
        <v>0</v>
      </c>
      <c r="B1" s="176"/>
    </row>
    <row r="2" spans="1:2">
      <c r="A2" s="1"/>
      <c r="B2" s="2"/>
    </row>
    <row r="3" spans="1:2">
      <c r="A3" s="3"/>
      <c r="B3" s="4" t="s">
        <v>1</v>
      </c>
    </row>
    <row r="4" spans="1:2" ht="33.75">
      <c r="A4" s="5">
        <v>1</v>
      </c>
      <c r="B4" s="6" t="s">
        <v>2</v>
      </c>
    </row>
    <row r="5" spans="1:2">
      <c r="A5" s="5">
        <v>2</v>
      </c>
      <c r="B5" s="6" t="s">
        <v>3</v>
      </c>
    </row>
    <row r="6" spans="1:2" ht="22.5">
      <c r="A6" s="5" t="s">
        <v>4</v>
      </c>
      <c r="B6" s="6" t="s">
        <v>5</v>
      </c>
    </row>
    <row r="7" spans="1:2">
      <c r="A7" s="5" t="s">
        <v>6</v>
      </c>
      <c r="B7" s="6" t="s">
        <v>7</v>
      </c>
    </row>
    <row r="8" spans="1:2" ht="22.5">
      <c r="A8" s="5" t="s">
        <v>8</v>
      </c>
      <c r="B8" s="6" t="s">
        <v>9</v>
      </c>
    </row>
    <row r="9" spans="1:2">
      <c r="A9" s="5" t="s">
        <v>10</v>
      </c>
      <c r="B9" s="6" t="s">
        <v>11</v>
      </c>
    </row>
    <row r="10" spans="1:2" ht="22.5">
      <c r="A10" s="7" t="s">
        <v>12</v>
      </c>
      <c r="B10" s="8" t="s">
        <v>13</v>
      </c>
    </row>
    <row r="11" spans="1:2">
      <c r="A11" s="9"/>
      <c r="B11" s="10"/>
    </row>
    <row r="12" spans="1:2">
      <c r="A12" s="3" t="s">
        <v>14</v>
      </c>
      <c r="B12" s="4" t="s">
        <v>15</v>
      </c>
    </row>
    <row r="13" spans="1:2" ht="22.5">
      <c r="A13" s="5" t="s">
        <v>16</v>
      </c>
      <c r="B13" s="6" t="s">
        <v>17</v>
      </c>
    </row>
    <row r="14" spans="1:2" ht="22.5">
      <c r="A14" s="5" t="s">
        <v>18</v>
      </c>
      <c r="B14" s="6" t="s">
        <v>19</v>
      </c>
    </row>
    <row r="15" spans="1:2">
      <c r="A15" s="11" t="s">
        <v>20</v>
      </c>
      <c r="B15" s="12" t="s">
        <v>21</v>
      </c>
    </row>
    <row r="16" spans="1:2">
      <c r="A16" s="5" t="s">
        <v>22</v>
      </c>
      <c r="B16" s="6" t="s">
        <v>23</v>
      </c>
    </row>
    <row r="17" spans="1:2" ht="22.5">
      <c r="A17" s="5" t="s">
        <v>24</v>
      </c>
      <c r="B17" s="6" t="s">
        <v>25</v>
      </c>
    </row>
    <row r="18" spans="1:2" ht="22.5">
      <c r="A18" s="5" t="s">
        <v>26</v>
      </c>
      <c r="B18" s="6" t="s">
        <v>27</v>
      </c>
    </row>
    <row r="19" spans="1:2">
      <c r="A19" s="11" t="s">
        <v>28</v>
      </c>
      <c r="B19" s="12" t="s">
        <v>29</v>
      </c>
    </row>
    <row r="20" spans="1:2">
      <c r="A20" s="5" t="s">
        <v>30</v>
      </c>
      <c r="B20" s="6" t="s">
        <v>31</v>
      </c>
    </row>
    <row r="21" spans="1:2" ht="22.5">
      <c r="A21" s="5" t="s">
        <v>32</v>
      </c>
      <c r="B21" s="6" t="s">
        <v>33</v>
      </c>
    </row>
    <row r="22" spans="1:2" ht="22.5">
      <c r="A22" s="5" t="s">
        <v>34</v>
      </c>
      <c r="B22" s="6" t="s">
        <v>35</v>
      </c>
    </row>
    <row r="23" spans="1:2" ht="22.5">
      <c r="A23" s="5" t="s">
        <v>36</v>
      </c>
      <c r="B23" s="6" t="s">
        <v>37</v>
      </c>
    </row>
    <row r="24" spans="1:2">
      <c r="A24" s="11" t="s">
        <v>38</v>
      </c>
      <c r="B24" s="12" t="s">
        <v>39</v>
      </c>
    </row>
    <row r="25" spans="1:2" ht="33.75">
      <c r="A25" s="5" t="s">
        <v>40</v>
      </c>
      <c r="B25" s="6" t="s">
        <v>41</v>
      </c>
    </row>
    <row r="26" spans="1:2" ht="22.5">
      <c r="A26" s="5" t="s">
        <v>42</v>
      </c>
      <c r="B26" s="6" t="s">
        <v>43</v>
      </c>
    </row>
    <row r="27" spans="1:2">
      <c r="A27" s="5" t="s">
        <v>44</v>
      </c>
      <c r="B27" s="6" t="s">
        <v>45</v>
      </c>
    </row>
    <row r="28" spans="1:2">
      <c r="A28" s="11" t="s">
        <v>46</v>
      </c>
      <c r="B28" s="12" t="s">
        <v>47</v>
      </c>
    </row>
    <row r="29" spans="1:2">
      <c r="A29" s="5" t="s">
        <v>48</v>
      </c>
      <c r="B29" s="6" t="s">
        <v>49</v>
      </c>
    </row>
    <row r="30" spans="1:2">
      <c r="A30" s="13" t="s">
        <v>50</v>
      </c>
      <c r="B30" s="14" t="s">
        <v>51</v>
      </c>
    </row>
    <row r="31" spans="1:2">
      <c r="A31" s="15" t="s">
        <v>52</v>
      </c>
      <c r="B31" s="16" t="s">
        <v>53</v>
      </c>
    </row>
    <row r="32" spans="1:2" ht="22.5">
      <c r="A32" s="15" t="s">
        <v>54</v>
      </c>
      <c r="B32" s="16" t="s">
        <v>55</v>
      </c>
    </row>
    <row r="33" spans="1:2" ht="22.5">
      <c r="A33" s="17" t="s">
        <v>56</v>
      </c>
      <c r="B33" s="18" t="s">
        <v>57</v>
      </c>
    </row>
  </sheetData>
  <mergeCells count="1">
    <mergeCell ref="A1:B1"/>
  </mergeCells>
  <phoneticPr fontId="17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showGridLines="0" zoomScaleNormal="100" workbookViewId="0">
      <selection activeCell="B4" sqref="B4"/>
    </sheetView>
  </sheetViews>
  <sheetFormatPr defaultRowHeight="11.25"/>
  <cols>
    <col min="1" max="1" width="10" style="19" customWidth="1"/>
    <col min="2" max="2" width="60" style="19" customWidth="1"/>
    <col min="3" max="3" width="10" style="19" customWidth="1"/>
    <col min="4" max="4" width="18.125" style="19" customWidth="1"/>
    <col min="5" max="16384" width="9" style="19"/>
  </cols>
  <sheetData>
    <row r="1" spans="1:4" ht="22.9" customHeight="1">
      <c r="A1" s="20" t="str">
        <f ca="1">'Orçamento Sintético'!A1</f>
        <v>P. Execução:</v>
      </c>
      <c r="B1" s="21" t="str">
        <f ca="1">'Orçamento Sintético'!D1</f>
        <v>Objeto: Aplicação de acabamento antiderrapante nas áreas de circulação de veículos no piso da garagem do Edifício Sede do MPDFT</v>
      </c>
      <c r="C1" s="22" t="str">
        <f ca="1">'Orçamento Sintético'!C1</f>
        <v>Licitação:</v>
      </c>
      <c r="D1" s="177"/>
    </row>
    <row r="2" spans="1:4" ht="15" customHeight="1">
      <c r="A2" s="23" t="str">
        <f ca="1">'Orçamento Sintético'!A2:B2</f>
        <v>A</v>
      </c>
      <c r="B2" s="24" t="str">
        <f ca="1">'Orçamento Sintético'!D2</f>
        <v>Local: Eixo Monumental, Praça do Buriti, Lote 2, Sede do MPDFT,  Brasília-DF</v>
      </c>
      <c r="C2" s="25" t="str">
        <f ca="1">'Orçamento Sintético'!C2</f>
        <v>B</v>
      </c>
      <c r="D2" s="177"/>
    </row>
    <row r="3" spans="1:4" ht="15" customHeight="1">
      <c r="A3" s="26" t="str">
        <f ca="1">'Orçamento Sintético'!A3:B3</f>
        <v>P. Validade:</v>
      </c>
      <c r="B3" s="26" t="str">
        <f ca="1">'Orçamento Sintético'!C3</f>
        <v>Razão Social:</v>
      </c>
      <c r="C3" s="20" t="str">
        <f ca="1">'Orçamento Sintético'!E1</f>
        <v>Data:</v>
      </c>
      <c r="D3" s="177"/>
    </row>
    <row r="4" spans="1:4" ht="15" customHeight="1">
      <c r="A4" s="23" t="str">
        <f ca="1">'Orçamento Sintético'!A4:B4</f>
        <v>C</v>
      </c>
      <c r="B4" s="27" t="str">
        <f ca="1">'Orçamento Sintético'!C4</f>
        <v>D</v>
      </c>
      <c r="C4" s="27">
        <f ca="1">'Orçamento Sintético'!E2</f>
        <v>1</v>
      </c>
      <c r="D4" s="177"/>
    </row>
    <row r="5" spans="1:4" ht="15" customHeight="1">
      <c r="A5" s="20" t="str">
        <f ca="1">'Orçamento Sintético'!A5</f>
        <v>P. Garantia:</v>
      </c>
      <c r="B5" s="26" t="str">
        <f ca="1">'Orçamento Sintético'!C5</f>
        <v>CNPJ:</v>
      </c>
      <c r="C5" s="20" t="str">
        <f ca="1">'Orçamento Sintético'!E3</f>
        <v>Telefone:</v>
      </c>
      <c r="D5" s="177"/>
    </row>
    <row r="6" spans="1:4" ht="15" customHeight="1">
      <c r="A6" s="23" t="str">
        <f ca="1">'Orçamento Sintético'!A6:B6</f>
        <v>F</v>
      </c>
      <c r="B6" s="27" t="str">
        <f ca="1">'Orçamento Sintético'!C6</f>
        <v>G</v>
      </c>
      <c r="C6" s="27" t="str">
        <f ca="1">'Orçamento Sintético'!E4</f>
        <v>E</v>
      </c>
      <c r="D6" s="177"/>
    </row>
    <row r="7" spans="1:4" ht="14.1" customHeight="1">
      <c r="A7" s="178" t="s">
        <v>58</v>
      </c>
      <c r="B7" s="178"/>
      <c r="C7" s="178"/>
      <c r="D7" s="178"/>
    </row>
    <row r="8" spans="1:4" ht="24" customHeight="1">
      <c r="A8" s="28" t="s">
        <v>59</v>
      </c>
      <c r="B8" s="28" t="s">
        <v>60</v>
      </c>
      <c r="C8" s="28" t="s">
        <v>61</v>
      </c>
      <c r="D8" s="28" t="s">
        <v>62</v>
      </c>
    </row>
    <row r="9" spans="1:4" ht="24" customHeight="1">
      <c r="A9" s="29" t="s">
        <v>63</v>
      </c>
      <c r="B9" s="30" t="str">
        <f ca="1">VLOOKUP(A9,'Orçamento Sintético'!$A:$H,4,0)</f>
        <v>SERVIÇOS TÉCNICO - PROFISSIONAIS</v>
      </c>
      <c r="C9" s="31">
        <f ca="1">VLOOKUP(A9,'Orçamento Sintético'!$A:$H,8,0)</f>
        <v>233.94</v>
      </c>
      <c r="D9" s="32">
        <f>ROUND(C9/$D$15,4)</f>
        <v>2.0999999999999999E-3</v>
      </c>
    </row>
    <row r="10" spans="1:4" ht="24" customHeight="1">
      <c r="A10" s="29" t="s">
        <v>64</v>
      </c>
      <c r="B10" s="30" t="str">
        <f ca="1">VLOOKUP(A10,'Orçamento Sintético'!$A:$H,4,0)</f>
        <v>SERVIÇOS PRELIMINARES</v>
      </c>
      <c r="C10" s="31">
        <f ca="1">VLOOKUP(A10,'Orçamento Sintético'!$A:$H,8,0)</f>
        <v>1531.3600000000001</v>
      </c>
      <c r="D10" s="32">
        <f>ROUND(C10/$D$15,4)</f>
        <v>1.4E-2</v>
      </c>
    </row>
    <row r="11" spans="1:4" ht="24" customHeight="1">
      <c r="A11" s="29" t="s">
        <v>65</v>
      </c>
      <c r="B11" s="30" t="str">
        <f ca="1">VLOOKUP(A11,'Orçamento Sintético'!$A:$H,4,0)</f>
        <v>SERVIÇOS AUXILIARES E ADMINISTRATIVOS</v>
      </c>
      <c r="C11" s="31">
        <f ca="1">VLOOKUP(A11,'Orçamento Sintético'!$A:$H,8,0)</f>
        <v>7213.76</v>
      </c>
      <c r="D11" s="32">
        <f>ROUND(C11/$D$15,4)</f>
        <v>6.5799999999999997E-2</v>
      </c>
    </row>
    <row r="12" spans="1:4" ht="24" customHeight="1">
      <c r="A12" s="29" t="s">
        <v>66</v>
      </c>
      <c r="B12" s="30" t="str">
        <f ca="1">VLOOKUP(A12,'Orçamento Sintético'!$A:$H,4,0)</f>
        <v>ARQUITETURA</v>
      </c>
      <c r="C12" s="31">
        <f ca="1">VLOOKUP(A12,'Orçamento Sintético'!$A:$H,8,0)</f>
        <v>98384.63</v>
      </c>
      <c r="D12" s="32">
        <f>ROUND(C12/$D$15,4)</f>
        <v>0.89690000000000003</v>
      </c>
    </row>
    <row r="13" spans="1:4" ht="24" customHeight="1">
      <c r="A13" s="29" t="s">
        <v>67</v>
      </c>
      <c r="B13" s="30" t="str">
        <f ca="1">VLOOKUP(A13,'Orçamento Sintético'!$A:$H,4,0)</f>
        <v>SERVIÇOS COMPLEMENTARES</v>
      </c>
      <c r="C13" s="31">
        <f ca="1">VLOOKUP(A13,'Orçamento Sintético'!$A:$H,8,0)</f>
        <v>2332.8000000000002</v>
      </c>
      <c r="D13" s="32">
        <f>ROUND(C13/$D$15,4)</f>
        <v>2.1299999999999999E-2</v>
      </c>
    </row>
    <row r="14" spans="1:4" ht="14.1" customHeight="1"/>
    <row r="15" spans="1:4" ht="14.1" customHeight="1">
      <c r="A15" s="33"/>
      <c r="B15" s="33" t="s">
        <v>68</v>
      </c>
      <c r="C15" s="34"/>
      <c r="D15" s="34">
        <f>SUM(C7:C13)</f>
        <v>109696.49</v>
      </c>
    </row>
    <row r="16" spans="1:4" ht="14.1" customHeight="1">
      <c r="A16" s="33"/>
      <c r="B16" s="33" t="s">
        <v>69</v>
      </c>
      <c r="C16" s="35" t="str">
        <f ca="1">"("&amp;'Composição de BDI'!$D$23*100&amp;"%)"</f>
        <v>(22,12%)</v>
      </c>
      <c r="D16" s="34">
        <f ca="1">TRUNC(D15*'Composição de BDI'!D23,2)</f>
        <v>24264.86</v>
      </c>
    </row>
    <row r="17" spans="1:4" ht="14.1" customHeight="1">
      <c r="A17" s="33"/>
      <c r="B17" s="33" t="s">
        <v>70</v>
      </c>
      <c r="C17" s="34"/>
      <c r="D17" s="34">
        <f>SUM(D15:D16)</f>
        <v>133961.35</v>
      </c>
    </row>
  </sheetData>
  <sheetCalcPr fullCalcOnLoad="1"/>
  <mergeCells count="2">
    <mergeCell ref="D1:D6"/>
    <mergeCell ref="A7:D7"/>
  </mergeCells>
  <phoneticPr fontId="17" type="noConversion"/>
  <printOptions horizontalCentered="1"/>
  <pageMargins left="0.51180555555555496" right="0.51180555555555496" top="0.78749999999999998" bottom="0.78749999999999998" header="0.51180555555555496" footer="0.51180555555555496"/>
  <pageSetup paperSize="9" firstPageNumber="0" fitToHeight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showGridLines="0" zoomScaleNormal="100" workbookViewId="0">
      <selection activeCell="A4" sqref="A4:B4"/>
    </sheetView>
  </sheetViews>
  <sheetFormatPr defaultRowHeight="11.25"/>
  <cols>
    <col min="1" max="1" width="10" style="36" customWidth="1"/>
    <col min="2" max="2" width="10" style="37" customWidth="1"/>
    <col min="3" max="3" width="13.25" style="37" customWidth="1"/>
    <col min="4" max="4" width="60" style="36" customWidth="1"/>
    <col min="5" max="5" width="8" style="36" customWidth="1"/>
    <col min="6" max="8" width="13" style="36" customWidth="1"/>
    <col min="9" max="16384" width="9" style="36"/>
  </cols>
  <sheetData>
    <row r="1" spans="1:8" ht="21.6" customHeight="1">
      <c r="A1" s="20" t="s">
        <v>71</v>
      </c>
      <c r="B1" s="38"/>
      <c r="C1" s="22" t="s">
        <v>72</v>
      </c>
      <c r="D1" s="39" t="s">
        <v>73</v>
      </c>
      <c r="E1" s="20" t="s">
        <v>74</v>
      </c>
      <c r="F1" s="40"/>
      <c r="G1" s="188"/>
      <c r="H1" s="188"/>
    </row>
    <row r="2" spans="1:8" ht="15" customHeight="1">
      <c r="A2" s="186" t="s">
        <v>14</v>
      </c>
      <c r="B2" s="186"/>
      <c r="C2" s="41" t="s">
        <v>20</v>
      </c>
      <c r="D2" s="42" t="s">
        <v>75</v>
      </c>
      <c r="E2" s="189">
        <v>1</v>
      </c>
      <c r="F2" s="189"/>
      <c r="G2" s="184"/>
      <c r="H2" s="184"/>
    </row>
    <row r="3" spans="1:8" ht="15" customHeight="1">
      <c r="A3" s="187" t="s">
        <v>76</v>
      </c>
      <c r="B3" s="187"/>
      <c r="C3" s="187" t="s">
        <v>77</v>
      </c>
      <c r="D3" s="187"/>
      <c r="E3" s="20" t="s">
        <v>78</v>
      </c>
      <c r="F3" s="43"/>
      <c r="G3" s="44"/>
      <c r="H3" s="45"/>
    </row>
    <row r="4" spans="1:8" ht="15" customHeight="1">
      <c r="A4" s="186" t="s">
        <v>28</v>
      </c>
      <c r="B4" s="186"/>
      <c r="C4" s="186" t="s">
        <v>38</v>
      </c>
      <c r="D4" s="186"/>
      <c r="E4" s="183" t="s">
        <v>46</v>
      </c>
      <c r="F4" s="183"/>
      <c r="G4" s="184"/>
      <c r="H4" s="184"/>
    </row>
    <row r="5" spans="1:8" ht="15" customHeight="1">
      <c r="A5" s="46" t="s">
        <v>79</v>
      </c>
      <c r="B5" s="38"/>
      <c r="C5" s="20" t="s">
        <v>80</v>
      </c>
      <c r="D5" s="47"/>
      <c r="E5" s="20" t="s">
        <v>81</v>
      </c>
      <c r="F5" s="43"/>
      <c r="G5" s="44"/>
      <c r="H5" s="45"/>
    </row>
    <row r="6" spans="1:8" ht="15" customHeight="1">
      <c r="A6" s="185" t="s">
        <v>50</v>
      </c>
      <c r="B6" s="185"/>
      <c r="C6" s="186" t="s">
        <v>82</v>
      </c>
      <c r="D6" s="186"/>
      <c r="E6" s="183" t="s">
        <v>83</v>
      </c>
      <c r="F6" s="183"/>
      <c r="G6" s="185"/>
      <c r="H6" s="185"/>
    </row>
    <row r="7" spans="1:8" ht="14.1" customHeight="1">
      <c r="A7" s="179" t="s">
        <v>84</v>
      </c>
      <c r="B7" s="179"/>
      <c r="C7" s="179"/>
      <c r="D7" s="179"/>
      <c r="E7" s="179"/>
      <c r="F7" s="179"/>
      <c r="G7" s="179"/>
      <c r="H7" s="179"/>
    </row>
    <row r="8" spans="1:8" ht="14.1" customHeight="1">
      <c r="A8" s="48" t="s">
        <v>59</v>
      </c>
      <c r="B8" s="48" t="s">
        <v>85</v>
      </c>
      <c r="C8" s="48" t="s">
        <v>86</v>
      </c>
      <c r="D8" s="49" t="s">
        <v>60</v>
      </c>
      <c r="E8" s="48" t="s">
        <v>87</v>
      </c>
      <c r="F8" s="50" t="s">
        <v>88</v>
      </c>
      <c r="G8" s="48" t="s">
        <v>89</v>
      </c>
      <c r="H8" s="50" t="s">
        <v>61</v>
      </c>
    </row>
    <row r="9" spans="1:8" ht="14.1" customHeight="1">
      <c r="A9" s="51" t="s">
        <v>63</v>
      </c>
      <c r="B9" s="52"/>
      <c r="C9" s="52"/>
      <c r="D9" s="53" t="s">
        <v>90</v>
      </c>
      <c r="E9" s="51"/>
      <c r="F9" s="54"/>
      <c r="G9" s="51"/>
      <c r="H9" s="54">
        <f>H10</f>
        <v>233.94</v>
      </c>
    </row>
    <row r="10" spans="1:8" ht="14.1" customHeight="1">
      <c r="A10" s="55" t="s">
        <v>91</v>
      </c>
      <c r="B10" s="56"/>
      <c r="C10" s="56"/>
      <c r="D10" s="57" t="s">
        <v>92</v>
      </c>
      <c r="E10" s="55"/>
      <c r="F10" s="58"/>
      <c r="G10" s="55"/>
      <c r="H10" s="58">
        <f>H11</f>
        <v>233.94</v>
      </c>
    </row>
    <row r="11" spans="1:8" ht="14.1" customHeight="1">
      <c r="A11" s="59" t="s">
        <v>93</v>
      </c>
      <c r="B11" s="60" t="s">
        <v>94</v>
      </c>
      <c r="C11" s="60" t="s">
        <v>95</v>
      </c>
      <c r="D11" s="61" t="s">
        <v>96</v>
      </c>
      <c r="E11" s="60" t="s">
        <v>97</v>
      </c>
      <c r="F11" s="62">
        <v>1</v>
      </c>
      <c r="G11" s="63">
        <f ca="1">VLOOKUP(A11,'Orçamento Analítico'!$A:$H,8,0)</f>
        <v>233.94</v>
      </c>
      <c r="H11" s="63">
        <f>TRUNC(F11 * G11, 2)</f>
        <v>233.94</v>
      </c>
    </row>
    <row r="12" spans="1:8" ht="14.1" customHeight="1">
      <c r="A12" s="51" t="s">
        <v>64</v>
      </c>
      <c r="B12" s="52"/>
      <c r="C12" s="52"/>
      <c r="D12" s="53" t="s">
        <v>98</v>
      </c>
      <c r="E12" s="51"/>
      <c r="F12" s="54"/>
      <c r="G12" s="51"/>
      <c r="H12" s="54">
        <f>H13+H16</f>
        <v>1531.3600000000001</v>
      </c>
    </row>
    <row r="13" spans="1:8" ht="14.1" customHeight="1">
      <c r="A13" s="55" t="s">
        <v>99</v>
      </c>
      <c r="B13" s="56"/>
      <c r="C13" s="56"/>
      <c r="D13" s="57" t="s">
        <v>100</v>
      </c>
      <c r="E13" s="55"/>
      <c r="F13" s="58"/>
      <c r="G13" s="55"/>
      <c r="H13" s="58">
        <f>H14</f>
        <v>1257.45</v>
      </c>
    </row>
    <row r="14" spans="1:8" ht="14.1" customHeight="1">
      <c r="A14" s="64" t="s">
        <v>101</v>
      </c>
      <c r="B14" s="65"/>
      <c r="C14" s="65"/>
      <c r="D14" s="66" t="s">
        <v>102</v>
      </c>
      <c r="E14" s="64"/>
      <c r="F14" s="67"/>
      <c r="G14" s="64"/>
      <c r="H14" s="67">
        <f>H15</f>
        <v>1257.45</v>
      </c>
    </row>
    <row r="15" spans="1:8" ht="14.1" customHeight="1">
      <c r="A15" s="59" t="s">
        <v>103</v>
      </c>
      <c r="B15" s="60" t="s">
        <v>104</v>
      </c>
      <c r="C15" s="60" t="s">
        <v>95</v>
      </c>
      <c r="D15" s="61" t="s">
        <v>105</v>
      </c>
      <c r="E15" s="60" t="s">
        <v>106</v>
      </c>
      <c r="F15" s="62">
        <v>101</v>
      </c>
      <c r="G15" s="63">
        <f ca="1">VLOOKUP(A15,'Orçamento Analítico'!$A:$H,8,0)</f>
        <v>12.450000000000001</v>
      </c>
      <c r="H15" s="63">
        <f>TRUNC(F15 * G15, 2)</f>
        <v>1257.45</v>
      </c>
    </row>
    <row r="16" spans="1:8" ht="14.1" customHeight="1">
      <c r="A16" s="55" t="s">
        <v>107</v>
      </c>
      <c r="B16" s="56"/>
      <c r="C16" s="56"/>
      <c r="D16" s="57" t="s">
        <v>108</v>
      </c>
      <c r="E16" s="55"/>
      <c r="F16" s="58"/>
      <c r="G16" s="55"/>
      <c r="H16" s="58">
        <f>H17</f>
        <v>273.91000000000003</v>
      </c>
    </row>
    <row r="17" spans="1:8" ht="14.1" customHeight="1">
      <c r="A17" s="64" t="s">
        <v>109</v>
      </c>
      <c r="B17" s="65"/>
      <c r="C17" s="65"/>
      <c r="D17" s="66" t="s">
        <v>110</v>
      </c>
      <c r="E17" s="64"/>
      <c r="F17" s="67"/>
      <c r="G17" s="64"/>
      <c r="H17" s="67">
        <f>SUM(H18:H18)</f>
        <v>273.91000000000003</v>
      </c>
    </row>
    <row r="18" spans="1:8" ht="14.1" customHeight="1">
      <c r="A18" s="59" t="s">
        <v>111</v>
      </c>
      <c r="B18" s="60" t="s">
        <v>112</v>
      </c>
      <c r="C18" s="60" t="s">
        <v>95</v>
      </c>
      <c r="D18" s="61" t="s">
        <v>113</v>
      </c>
      <c r="E18" s="60" t="s">
        <v>97</v>
      </c>
      <c r="F18" s="62">
        <v>49</v>
      </c>
      <c r="G18" s="63">
        <f ca="1">VLOOKUP(A18,'Orçamento Analítico'!$A:$H,8,0)</f>
        <v>5.59</v>
      </c>
      <c r="H18" s="63">
        <f>TRUNC(F18 * G18, 2)</f>
        <v>273.91000000000003</v>
      </c>
    </row>
    <row r="19" spans="1:8" ht="14.1" customHeight="1">
      <c r="A19" s="51" t="s">
        <v>65</v>
      </c>
      <c r="B19" s="52"/>
      <c r="C19" s="52"/>
      <c r="D19" s="53" t="s">
        <v>114</v>
      </c>
      <c r="E19" s="51"/>
      <c r="F19" s="54"/>
      <c r="G19" s="51"/>
      <c r="H19" s="54">
        <f>H20</f>
        <v>7213.76</v>
      </c>
    </row>
    <row r="20" spans="1:8" ht="14.1" customHeight="1">
      <c r="A20" s="55" t="s">
        <v>115</v>
      </c>
      <c r="B20" s="56"/>
      <c r="C20" s="56"/>
      <c r="D20" s="57" t="s">
        <v>116</v>
      </c>
      <c r="E20" s="55"/>
      <c r="F20" s="58"/>
      <c r="G20" s="55"/>
      <c r="H20" s="58">
        <f>H21</f>
        <v>7213.76</v>
      </c>
    </row>
    <row r="21" spans="1:8" ht="14.1" customHeight="1">
      <c r="A21" s="64" t="s">
        <v>117</v>
      </c>
      <c r="B21" s="65"/>
      <c r="C21" s="65"/>
      <c r="D21" s="66" t="s">
        <v>118</v>
      </c>
      <c r="E21" s="64"/>
      <c r="F21" s="67"/>
      <c r="G21" s="64"/>
      <c r="H21" s="67">
        <f>H22</f>
        <v>7213.76</v>
      </c>
    </row>
    <row r="22" spans="1:8" ht="14.1" customHeight="1">
      <c r="A22" s="59" t="s">
        <v>119</v>
      </c>
      <c r="B22" s="60" t="s">
        <v>120</v>
      </c>
      <c r="C22" s="68" t="str">
        <f ca="1">VLOOKUP(B22,'Insumos e Serviços'!$A:$F,2,0)</f>
        <v>SINAPI</v>
      </c>
      <c r="D22" s="69" t="str">
        <f ca="1">VLOOKUP(B22,'Insumos e Serviços'!$A:$F,4,0)</f>
        <v>ENCARREGADO GERAL DE OBRAS COM ENCARGOS COMPLEMENTARES</v>
      </c>
      <c r="E22" s="68" t="str">
        <f ca="1">VLOOKUP(B22,'Insumos e Serviços'!$A:$F,5,0)</f>
        <v>MES</v>
      </c>
      <c r="F22" s="62">
        <v>2</v>
      </c>
      <c r="G22" s="63">
        <f ca="1">VLOOKUP(B22,'Insumos e Serviços'!$A:$F,6,0)</f>
        <v>3606.88</v>
      </c>
      <c r="H22" s="63">
        <f>TRUNC(F22 * G22, 2)</f>
        <v>7213.76</v>
      </c>
    </row>
    <row r="23" spans="1:8" ht="14.1" customHeight="1">
      <c r="A23" s="51" t="s">
        <v>66</v>
      </c>
      <c r="B23" s="52"/>
      <c r="C23" s="52"/>
      <c r="D23" s="53" t="s">
        <v>121</v>
      </c>
      <c r="E23" s="51"/>
      <c r="F23" s="54"/>
      <c r="G23" s="51"/>
      <c r="H23" s="54">
        <f>H24</f>
        <v>98384.63</v>
      </c>
    </row>
    <row r="24" spans="1:8" ht="14.1" customHeight="1">
      <c r="A24" s="55" t="s">
        <v>122</v>
      </c>
      <c r="B24" s="56"/>
      <c r="C24" s="56"/>
      <c r="D24" s="57" t="s">
        <v>123</v>
      </c>
      <c r="E24" s="55"/>
      <c r="F24" s="58"/>
      <c r="G24" s="55"/>
      <c r="H24" s="58">
        <f>H25</f>
        <v>98384.63</v>
      </c>
    </row>
    <row r="25" spans="1:8" ht="14.1" customHeight="1">
      <c r="A25" s="64" t="s">
        <v>124</v>
      </c>
      <c r="B25" s="65"/>
      <c r="C25" s="65"/>
      <c r="D25" s="66" t="s">
        <v>125</v>
      </c>
      <c r="E25" s="64"/>
      <c r="F25" s="67"/>
      <c r="G25" s="64"/>
      <c r="H25" s="67">
        <f>SUM(H26:H28)</f>
        <v>98384.63</v>
      </c>
    </row>
    <row r="26" spans="1:8" ht="22.5">
      <c r="A26" s="59" t="s">
        <v>126</v>
      </c>
      <c r="B26" s="60" t="s">
        <v>127</v>
      </c>
      <c r="C26" s="60" t="s">
        <v>95</v>
      </c>
      <c r="D26" s="61" t="s">
        <v>128</v>
      </c>
      <c r="E26" s="60" t="s">
        <v>129</v>
      </c>
      <c r="F26" s="62">
        <v>1296</v>
      </c>
      <c r="G26" s="63">
        <f ca="1">VLOOKUP(A26,'Orçamento Analítico'!$A:$H,8,0)</f>
        <v>72.959999999999994</v>
      </c>
      <c r="H26" s="63">
        <f>TRUNC(F26 * G26, 2)</f>
        <v>94556.160000000003</v>
      </c>
    </row>
    <row r="27" spans="1:8" ht="22.5">
      <c r="A27" s="59" t="s">
        <v>130</v>
      </c>
      <c r="B27" s="60" t="s">
        <v>131</v>
      </c>
      <c r="C27" s="60" t="s">
        <v>95</v>
      </c>
      <c r="D27" s="61" t="s">
        <v>132</v>
      </c>
      <c r="E27" s="60" t="s">
        <v>97</v>
      </c>
      <c r="F27" s="62">
        <v>41</v>
      </c>
      <c r="G27" s="63">
        <f ca="1">VLOOKUP(A27,'Orçamento Analítico'!$A:$H,8,0)</f>
        <v>63.809999999999995</v>
      </c>
      <c r="H27" s="63">
        <f>TRUNC(F27 * G27, 2)</f>
        <v>2616.21</v>
      </c>
    </row>
    <row r="28" spans="1:8" ht="14.1" customHeight="1">
      <c r="A28" s="59" t="s">
        <v>133</v>
      </c>
      <c r="B28" s="60" t="s">
        <v>134</v>
      </c>
      <c r="C28" s="60" t="s">
        <v>95</v>
      </c>
      <c r="D28" s="61" t="s">
        <v>135</v>
      </c>
      <c r="E28" s="60" t="s">
        <v>97</v>
      </c>
      <c r="F28" s="62">
        <v>49</v>
      </c>
      <c r="G28" s="63">
        <f ca="1">VLOOKUP(A28,'Orçamento Analítico'!$A:$H,8,0)</f>
        <v>24.740000000000002</v>
      </c>
      <c r="H28" s="63">
        <f>TRUNC(F28 * G28, 2)</f>
        <v>1212.26</v>
      </c>
    </row>
    <row r="29" spans="1:8" ht="14.1" customHeight="1">
      <c r="A29" s="51" t="s">
        <v>67</v>
      </c>
      <c r="B29" s="52"/>
      <c r="C29" s="52"/>
      <c r="D29" s="53" t="s">
        <v>136</v>
      </c>
      <c r="E29" s="51"/>
      <c r="F29" s="54"/>
      <c r="G29" s="51"/>
      <c r="H29" s="54">
        <f>H30</f>
        <v>2332.8000000000002</v>
      </c>
    </row>
    <row r="30" spans="1:8" ht="14.1" customHeight="1">
      <c r="A30" s="55" t="s">
        <v>137</v>
      </c>
      <c r="B30" s="56"/>
      <c r="C30" s="56"/>
      <c r="D30" s="57" t="s">
        <v>138</v>
      </c>
      <c r="E30" s="55"/>
      <c r="F30" s="58"/>
      <c r="G30" s="55"/>
      <c r="H30" s="58">
        <f>H31</f>
        <v>2332.8000000000002</v>
      </c>
    </row>
    <row r="31" spans="1:8" ht="14.1" customHeight="1">
      <c r="A31" s="59" t="s">
        <v>139</v>
      </c>
      <c r="B31" s="60" t="s">
        <v>140</v>
      </c>
      <c r="C31" s="68" t="str">
        <f ca="1">VLOOKUP(B31,'Insumos e Serviços'!$A:$F,2,0)</f>
        <v>SINAPI</v>
      </c>
      <c r="D31" s="69" t="str">
        <f ca="1">VLOOKUP(B31,'Insumos e Serviços'!$A:$F,4,0)</f>
        <v>LIMPEZA DE PISO CERÂMICO OU PORCELANATO COM PANO ÚMIDO. AF_04/2019</v>
      </c>
      <c r="E31" s="68" t="str">
        <f ca="1">VLOOKUP(B31,'Insumos e Serviços'!$A:$F,5,0)</f>
        <v>m²</v>
      </c>
      <c r="F31" s="62">
        <v>1296</v>
      </c>
      <c r="G31" s="63">
        <f ca="1">VLOOKUP(B31,'Insumos e Serviços'!$A:$F,6,0)</f>
        <v>1.8</v>
      </c>
      <c r="H31" s="63">
        <f>TRUNC(F31 * G31, 2)</f>
        <v>2332.8000000000002</v>
      </c>
    </row>
    <row r="32" spans="1:8" ht="14.1" customHeight="1">
      <c r="A32" s="70"/>
      <c r="B32" s="70"/>
      <c r="C32" s="70"/>
      <c r="D32" s="70"/>
      <c r="E32" s="70"/>
      <c r="F32" s="70"/>
      <c r="G32" s="70"/>
      <c r="H32" s="70"/>
    </row>
    <row r="33" spans="1:8" ht="14.1" customHeight="1">
      <c r="A33" s="71" t="s">
        <v>141</v>
      </c>
      <c r="B33" s="72">
        <f>1-B34</f>
        <v>0.5</v>
      </c>
      <c r="C33" s="73"/>
      <c r="D33" s="74" t="s">
        <v>68</v>
      </c>
      <c r="E33" s="74"/>
      <c r="F33" s="75"/>
      <c r="G33" s="180">
        <f>H9+H12+H19+H23+H29</f>
        <v>109696.49</v>
      </c>
      <c r="H33" s="180"/>
    </row>
    <row r="34" spans="1:8" ht="14.1" customHeight="1">
      <c r="A34" s="181" t="s">
        <v>142</v>
      </c>
      <c r="B34" s="182">
        <v>0.5</v>
      </c>
      <c r="C34" s="73"/>
      <c r="D34" s="73" t="s">
        <v>69</v>
      </c>
      <c r="E34" s="73" t="str">
        <f ca="1">CONCATENATE("(",'Composição de BDI'!$D$23*100,"%)")</f>
        <v>(22,12%)</v>
      </c>
      <c r="F34" s="75"/>
      <c r="G34" s="180">
        <f ca="1">TRUNC(G33*'Composição de BDI'!$D$23,2)</f>
        <v>24264.86</v>
      </c>
      <c r="H34" s="180"/>
    </row>
    <row r="35" spans="1:8" ht="14.1" customHeight="1">
      <c r="A35" s="181"/>
      <c r="B35" s="182"/>
      <c r="C35" s="73"/>
      <c r="D35" s="74" t="s">
        <v>70</v>
      </c>
      <c r="E35" s="74"/>
      <c r="F35" s="75"/>
      <c r="G35" s="180">
        <f>G33+G34</f>
        <v>133961.35</v>
      </c>
      <c r="H35" s="180"/>
    </row>
  </sheetData>
  <sheetCalcPr fullCalcOnLoad="1"/>
  <mergeCells count="20">
    <mergeCell ref="A3:B3"/>
    <mergeCell ref="C3:D3"/>
    <mergeCell ref="A4:B4"/>
    <mergeCell ref="C4:D4"/>
    <mergeCell ref="G1:H1"/>
    <mergeCell ref="A2:B2"/>
    <mergeCell ref="E2:F2"/>
    <mergeCell ref="G2:H2"/>
    <mergeCell ref="E4:F4"/>
    <mergeCell ref="G4:H4"/>
    <mergeCell ref="A6:B6"/>
    <mergeCell ref="C6:D6"/>
    <mergeCell ref="E6:F6"/>
    <mergeCell ref="G6:H6"/>
    <mergeCell ref="A7:H7"/>
    <mergeCell ref="G33:H33"/>
    <mergeCell ref="A34:A35"/>
    <mergeCell ref="B34:B35"/>
    <mergeCell ref="G34:H34"/>
    <mergeCell ref="G35:H35"/>
  </mergeCells>
  <phoneticPr fontId="17" type="noConversion"/>
  <printOptions horizontalCentered="1"/>
  <pageMargins left="0.51180555555555496" right="0.51180555555555496" top="0.78749999999999998" bottom="0.78749999999999998" header="0.51180555555555496" footer="0.51180555555555496"/>
  <pageSetup paperSize="9" firstPageNumber="0" fitToHeight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showGridLines="0" zoomScaleNormal="100" workbookViewId="0">
      <selection activeCell="B5" sqref="B5"/>
    </sheetView>
  </sheetViews>
  <sheetFormatPr defaultRowHeight="11.25"/>
  <cols>
    <col min="1" max="1" width="10" style="19" customWidth="1"/>
    <col min="2" max="2" width="12" style="76" customWidth="1"/>
    <col min="3" max="3" width="10" style="76" customWidth="1"/>
    <col min="4" max="4" width="60" style="19" customWidth="1"/>
    <col min="5" max="6" width="12" style="19" customWidth="1"/>
    <col min="7" max="7" width="13" style="19" customWidth="1"/>
    <col min="8" max="8" width="14" style="19" customWidth="1"/>
    <col min="9" max="16384" width="9" style="19"/>
  </cols>
  <sheetData>
    <row r="1" spans="1:8" ht="22.15" customHeight="1">
      <c r="A1" s="20" t="str">
        <f ca="1">'Orçamento Sintético'!A1</f>
        <v>P. Execução:</v>
      </c>
      <c r="B1" s="77"/>
      <c r="C1" s="78" t="str">
        <f ca="1">'Orçamento Sintético'!C1</f>
        <v>Licitação:</v>
      </c>
      <c r="D1" s="21" t="str">
        <f ca="1">'Orçamento Sintético'!D1</f>
        <v>Objeto: Aplicação de acabamento antiderrapante nas áreas de circulação de veículos no piso da garagem do Edifício Sede do MPDFT</v>
      </c>
      <c r="E1" s="20" t="str">
        <f ca="1">'Orçamento Sintético'!E1</f>
        <v>Data:</v>
      </c>
      <c r="F1" s="79"/>
      <c r="G1" s="188"/>
      <c r="H1" s="188"/>
    </row>
    <row r="2" spans="1:8" ht="15" customHeight="1">
      <c r="A2" s="186" t="str">
        <f ca="1">'Orçamento Sintético'!A2:B2</f>
        <v>A</v>
      </c>
      <c r="B2" s="186"/>
      <c r="C2" s="41" t="str">
        <f ca="1">'Orçamento Sintético'!C2</f>
        <v>B</v>
      </c>
      <c r="D2" s="24" t="str">
        <f ca="1">'Orçamento Sintético'!D2</f>
        <v>Local: Eixo Monumental, Praça do Buriti, Lote 2, Sede do MPDFT,  Brasília-DF</v>
      </c>
      <c r="E2" s="190">
        <f ca="1">'Orçamento Sintético'!E2:F2</f>
        <v>1</v>
      </c>
      <c r="F2" s="190"/>
      <c r="G2" s="184"/>
      <c r="H2" s="184"/>
    </row>
    <row r="3" spans="1:8" ht="15" customHeight="1">
      <c r="A3" s="26" t="str">
        <f ca="1">'Orçamento Sintético'!A3:B3</f>
        <v>P. Validade:</v>
      </c>
      <c r="B3" s="81"/>
      <c r="C3" s="82" t="str">
        <f ca="1">'Orçamento Sintético'!C3:D3</f>
        <v>Razão Social:</v>
      </c>
      <c r="D3" s="79"/>
      <c r="E3" s="20" t="str">
        <f ca="1">'Orçamento Sintético'!E3</f>
        <v>Telefone:</v>
      </c>
      <c r="F3" s="79"/>
      <c r="G3" s="44"/>
      <c r="H3" s="45"/>
    </row>
    <row r="4" spans="1:8" ht="15" customHeight="1">
      <c r="A4" s="186" t="str">
        <f ca="1">'Orçamento Sintético'!A4:B4</f>
        <v>C</v>
      </c>
      <c r="B4" s="186"/>
      <c r="C4" s="186" t="str">
        <f ca="1">'Orçamento Sintético'!C4:D4</f>
        <v>D</v>
      </c>
      <c r="D4" s="186"/>
      <c r="E4" s="186" t="str">
        <f ca="1">'Orçamento Sintético'!E4:F4</f>
        <v>E</v>
      </c>
      <c r="F4" s="186"/>
      <c r="G4" s="184"/>
      <c r="H4" s="184"/>
    </row>
    <row r="5" spans="1:8" ht="15" customHeight="1">
      <c r="A5" s="20" t="str">
        <f ca="1">'Orçamento Sintético'!A5</f>
        <v>P. Garantia:</v>
      </c>
      <c r="B5" s="77"/>
      <c r="C5" s="78" t="str">
        <f ca="1">'Orçamento Sintético'!C5</f>
        <v>CNPJ:</v>
      </c>
      <c r="D5" s="79"/>
      <c r="E5" s="20" t="str">
        <f ca="1">'Orçamento Sintético'!E5</f>
        <v>E-mail:</v>
      </c>
      <c r="F5" s="79"/>
      <c r="G5" s="44"/>
      <c r="H5" s="45"/>
    </row>
    <row r="6" spans="1:8" ht="15" customHeight="1">
      <c r="A6" s="186" t="str">
        <f ca="1">'Orçamento Sintético'!A6:B6</f>
        <v>F</v>
      </c>
      <c r="B6" s="186"/>
      <c r="C6" s="186" t="str">
        <f ca="1">'Orçamento Sintético'!C6:D6</f>
        <v>G</v>
      </c>
      <c r="D6" s="186"/>
      <c r="E6" s="186" t="str">
        <f ca="1">'Orçamento Sintético'!E6:F6</f>
        <v>H</v>
      </c>
      <c r="F6" s="186"/>
      <c r="G6" s="185"/>
      <c r="H6" s="185"/>
    </row>
    <row r="7" spans="1:8" ht="14.1" customHeight="1">
      <c r="A7" s="179" t="s">
        <v>143</v>
      </c>
      <c r="B7" s="179"/>
      <c r="C7" s="179"/>
      <c r="D7" s="179"/>
      <c r="E7" s="179"/>
      <c r="F7" s="179"/>
      <c r="G7" s="179"/>
      <c r="H7" s="179"/>
    </row>
    <row r="8" spans="1:8" ht="14.1" customHeight="1">
      <c r="A8" s="83" t="s">
        <v>59</v>
      </c>
      <c r="B8" s="83" t="s">
        <v>85</v>
      </c>
      <c r="C8" s="83" t="s">
        <v>86</v>
      </c>
      <c r="D8" s="83" t="s">
        <v>60</v>
      </c>
      <c r="E8" s="83" t="s">
        <v>87</v>
      </c>
      <c r="F8" s="84" t="s">
        <v>88</v>
      </c>
      <c r="G8" s="83" t="s">
        <v>89</v>
      </c>
      <c r="H8" s="83" t="s">
        <v>61</v>
      </c>
    </row>
    <row r="9" spans="1:8" ht="14.1" customHeight="1">
      <c r="A9" s="85" t="s">
        <v>63</v>
      </c>
      <c r="B9" s="86"/>
      <c r="C9" s="86"/>
      <c r="D9" s="85" t="s">
        <v>90</v>
      </c>
      <c r="E9" s="87"/>
      <c r="F9" s="88"/>
      <c r="G9" s="85"/>
      <c r="H9" s="89"/>
    </row>
    <row r="10" spans="1:8" ht="14.1" customHeight="1">
      <c r="A10" s="90" t="s">
        <v>91</v>
      </c>
      <c r="B10" s="91"/>
      <c r="C10" s="91"/>
      <c r="D10" s="90" t="s">
        <v>92</v>
      </c>
      <c r="E10" s="90"/>
      <c r="F10" s="92"/>
      <c r="G10" s="90"/>
      <c r="H10" s="93"/>
    </row>
    <row r="11" spans="1:8" ht="14.1" customHeight="1">
      <c r="A11" s="94" t="s">
        <v>93</v>
      </c>
      <c r="B11" s="95" t="s">
        <v>94</v>
      </c>
      <c r="C11" s="95" t="s">
        <v>95</v>
      </c>
      <c r="D11" s="96" t="s">
        <v>96</v>
      </c>
      <c r="E11" s="95" t="s">
        <v>97</v>
      </c>
      <c r="F11" s="97"/>
      <c r="G11" s="98"/>
      <c r="H11" s="99">
        <f>SUM(H12)</f>
        <v>233.94</v>
      </c>
    </row>
    <row r="12" spans="1:8" ht="14.1" customHeight="1">
      <c r="A12" s="69" t="str">
        <f ca="1">VLOOKUP(B12,'Insumos e Serviços'!$A:$F,3,0)</f>
        <v>Insumo</v>
      </c>
      <c r="B12" s="100" t="s">
        <v>144</v>
      </c>
      <c r="C12" s="68" t="str">
        <f ca="1">VLOOKUP(B12,'Insumos e Serviços'!$A:$F,2,0)</f>
        <v>Próprio</v>
      </c>
      <c r="D12" s="69" t="str">
        <f ca="1">VLOOKUP(B12,'Insumos e Serviços'!$A:$F,4,0)</f>
        <v>Anotação de Resposanbilidade Técnica (Faixa 3 - Tabela A - CONFEA)</v>
      </c>
      <c r="E12" s="68" t="str">
        <f ca="1">VLOOKUP(B12,'Insumos e Serviços'!$A:$F,5,0)</f>
        <v>vb</v>
      </c>
      <c r="F12" s="101">
        <v>1</v>
      </c>
      <c r="G12" s="63">
        <f ca="1">VLOOKUP(B12,'Insumos e Serviços'!$A:$F,6,0)</f>
        <v>233.94</v>
      </c>
      <c r="H12" s="63">
        <f>TRUNC(F12*G12,2)</f>
        <v>233.94</v>
      </c>
    </row>
    <row r="13" spans="1:8" ht="14.1" customHeight="1">
      <c r="A13" s="102"/>
      <c r="B13" s="103"/>
      <c r="C13" s="103"/>
      <c r="D13" s="102"/>
      <c r="E13" s="102"/>
      <c r="F13" s="102"/>
      <c r="G13" s="102"/>
      <c r="H13" s="102"/>
    </row>
    <row r="14" spans="1:8" ht="14.1" customHeight="1">
      <c r="A14" s="51" t="s">
        <v>64</v>
      </c>
      <c r="B14" s="52"/>
      <c r="C14" s="52"/>
      <c r="D14" s="51" t="s">
        <v>98</v>
      </c>
      <c r="E14" s="104"/>
      <c r="F14" s="105"/>
      <c r="G14" s="51"/>
      <c r="H14" s="54"/>
    </row>
    <row r="15" spans="1:8" ht="14.1" customHeight="1">
      <c r="A15" s="90" t="s">
        <v>99</v>
      </c>
      <c r="B15" s="91"/>
      <c r="C15" s="91"/>
      <c r="D15" s="90" t="s">
        <v>100</v>
      </c>
      <c r="E15" s="90"/>
      <c r="F15" s="92"/>
      <c r="G15" s="90"/>
      <c r="H15" s="93"/>
    </row>
    <row r="16" spans="1:8" ht="14.1" customHeight="1">
      <c r="A16" s="106" t="s">
        <v>101</v>
      </c>
      <c r="B16" s="107"/>
      <c r="C16" s="107"/>
      <c r="D16" s="66" t="s">
        <v>102</v>
      </c>
      <c r="E16" s="107"/>
      <c r="F16" s="108"/>
      <c r="G16" s="109"/>
      <c r="H16" s="109"/>
    </row>
    <row r="17" spans="1:8" ht="14.1" customHeight="1">
      <c r="A17" s="94" t="s">
        <v>103</v>
      </c>
      <c r="B17" s="95" t="s">
        <v>104</v>
      </c>
      <c r="C17" s="95" t="s">
        <v>95</v>
      </c>
      <c r="D17" s="96" t="s">
        <v>105</v>
      </c>
      <c r="E17" s="95" t="s">
        <v>106</v>
      </c>
      <c r="F17" s="97"/>
      <c r="G17" s="98"/>
      <c r="H17" s="99">
        <f>SUM(H18:H20)</f>
        <v>12.450000000000001</v>
      </c>
    </row>
    <row r="18" spans="1:8" ht="14.1" customHeight="1">
      <c r="A18" s="69" t="str">
        <f ca="1">VLOOKUP(B18,'Insumos e Serviços'!$A:$F,3,0)</f>
        <v>Composição</v>
      </c>
      <c r="B18" s="100">
        <v>88239</v>
      </c>
      <c r="C18" s="68" t="str">
        <f ca="1">VLOOKUP(B18,'Insumos e Serviços'!$A:$F,2,0)</f>
        <v>SINAPI</v>
      </c>
      <c r="D18" s="69" t="str">
        <f ca="1">VLOOKUP(B18,'Insumos e Serviços'!$A:$F,4,0)</f>
        <v>AJUDANTE DE CARPINTEIRO COM ENCARGOS COMPLEMENTARES</v>
      </c>
      <c r="E18" s="68" t="str">
        <f ca="1">VLOOKUP(B18,'Insumos e Serviços'!$A:$F,5,0)</f>
        <v>H</v>
      </c>
      <c r="F18" s="101">
        <v>0.22600000000000001</v>
      </c>
      <c r="G18" s="63">
        <f ca="1">VLOOKUP(B18,'Insumos e Serviços'!$A:$F,6,0)</f>
        <v>21</v>
      </c>
      <c r="H18" s="63">
        <f>TRUNC(F18*G18,2)</f>
        <v>4.74</v>
      </c>
    </row>
    <row r="19" spans="1:8" ht="14.1" customHeight="1">
      <c r="A19" s="69" t="str">
        <f ca="1">VLOOKUP(B19,'Insumos e Serviços'!$A:$F,3,0)</f>
        <v>Insumo</v>
      </c>
      <c r="B19" s="100" t="s">
        <v>145</v>
      </c>
      <c r="C19" s="68" t="str">
        <f ca="1">VLOOKUP(B19,'Insumos e Serviços'!$A:$F,2,0)</f>
        <v>SINAPI</v>
      </c>
      <c r="D19" s="69" t="str">
        <f ca="1">VLOOKUP(B19,'Insumos e Serviços'!$A:$F,4,0)</f>
        <v>PONTALETE *7,5 X 7,5* CM EM PINUS, MISTA OU EQUIVALENTE DA REGIAO - BRUTA</v>
      </c>
      <c r="E19" s="68" t="str">
        <f ca="1">VLOOKUP(B19,'Insumos e Serviços'!$A:$F,5,0)</f>
        <v>M</v>
      </c>
      <c r="F19" s="101">
        <v>0.7</v>
      </c>
      <c r="G19" s="63">
        <f ca="1">VLOOKUP(B19,'Insumos e Serviços'!$A:$F,6,0)</f>
        <v>8.18</v>
      </c>
      <c r="H19" s="63">
        <f>TRUNC(F19*G19,2)</f>
        <v>5.72</v>
      </c>
    </row>
    <row r="20" spans="1:8" ht="22.5">
      <c r="A20" s="69" t="str">
        <f ca="1">VLOOKUP(B20,'Insumos e Serviços'!$A:$F,3,0)</f>
        <v>Insumo</v>
      </c>
      <c r="B20" s="100" t="s">
        <v>146</v>
      </c>
      <c r="C20" s="68" t="str">
        <f ca="1">VLOOKUP(B20,'Insumos e Serviços'!$A:$F,2,0)</f>
        <v>SINAPI</v>
      </c>
      <c r="D20" s="69" t="str">
        <f ca="1">VLOOKUP(B20,'Insumos e Serviços'!$A:$F,4,0)</f>
        <v>TELA PLASTICA LARANJA, TIPO TAPUME PARA SINALIZACAO, MALHA RETANGULAR, ROLO 1.20 X 50 M (L X C)</v>
      </c>
      <c r="E20" s="68" t="str">
        <f ca="1">VLOOKUP(B20,'Insumos e Serviços'!$A:$F,5,0)</f>
        <v>M</v>
      </c>
      <c r="F20" s="101">
        <v>1</v>
      </c>
      <c r="G20" s="63">
        <f ca="1">VLOOKUP(B20,'Insumos e Serviços'!$A:$F,6,0)</f>
        <v>1.99</v>
      </c>
      <c r="H20" s="63">
        <f>TRUNC(F20*G20,2)</f>
        <v>1.99</v>
      </c>
    </row>
    <row r="21" spans="1:8" ht="14.1" customHeight="1">
      <c r="A21" s="102"/>
      <c r="B21" s="103"/>
      <c r="C21" s="103"/>
      <c r="D21" s="102"/>
      <c r="E21" s="102"/>
      <c r="F21" s="102"/>
      <c r="G21" s="102"/>
      <c r="H21" s="102"/>
    </row>
    <row r="22" spans="1:8" ht="14.1" customHeight="1">
      <c r="A22" s="90" t="s">
        <v>107</v>
      </c>
      <c r="B22" s="91"/>
      <c r="C22" s="91"/>
      <c r="D22" s="90" t="s">
        <v>108</v>
      </c>
      <c r="E22" s="90"/>
      <c r="F22" s="92"/>
      <c r="G22" s="90"/>
      <c r="H22" s="93"/>
    </row>
    <row r="23" spans="1:8" ht="14.1" customHeight="1">
      <c r="A23" s="106" t="s">
        <v>109</v>
      </c>
      <c r="B23" s="107"/>
      <c r="C23" s="107"/>
      <c r="D23" s="66" t="s">
        <v>110</v>
      </c>
      <c r="E23" s="107"/>
      <c r="F23" s="108"/>
      <c r="G23" s="109"/>
      <c r="H23" s="109"/>
    </row>
    <row r="24" spans="1:8" ht="14.1" customHeight="1">
      <c r="A24" s="94" t="s">
        <v>111</v>
      </c>
      <c r="B24" s="95" t="s">
        <v>112</v>
      </c>
      <c r="C24" s="95" t="s">
        <v>95</v>
      </c>
      <c r="D24" s="96" t="s">
        <v>113</v>
      </c>
      <c r="E24" s="95" t="s">
        <v>97</v>
      </c>
      <c r="F24" s="97"/>
      <c r="G24" s="98"/>
      <c r="H24" s="99">
        <f>SUM(H25)</f>
        <v>5.59</v>
      </c>
    </row>
    <row r="25" spans="1:8">
      <c r="A25" s="69" t="str">
        <f ca="1">VLOOKUP(B25,'Insumos e Serviços'!$A:$F,3,0)</f>
        <v>Composição</v>
      </c>
      <c r="B25" s="100">
        <v>88316</v>
      </c>
      <c r="C25" s="68" t="str">
        <f ca="1">VLOOKUP(B25,'Insumos e Serviços'!$A:$F,2,0)</f>
        <v>SINAPI</v>
      </c>
      <c r="D25" s="69" t="str">
        <f ca="1">VLOOKUP(B25,'Insumos e Serviços'!$A:$F,4,0)</f>
        <v>SERVENTE COM ENCARGOS COMPLEMENTARES</v>
      </c>
      <c r="E25" s="68" t="str">
        <f ca="1">VLOOKUP(B25,'Insumos e Serviços'!$A:$F,5,0)</f>
        <v>H</v>
      </c>
      <c r="F25" s="101">
        <v>0.3</v>
      </c>
      <c r="G25" s="63">
        <f ca="1">VLOOKUP(B25,'Insumos e Serviços'!$A:$F,6,0)</f>
        <v>18.649999999999999</v>
      </c>
      <c r="H25" s="63">
        <f>TRUNC(F25*G25,2)</f>
        <v>5.59</v>
      </c>
    </row>
    <row r="26" spans="1:8" ht="14.1" customHeight="1">
      <c r="A26" s="102"/>
      <c r="B26" s="103"/>
      <c r="C26" s="103"/>
      <c r="D26" s="102"/>
      <c r="E26" s="102"/>
      <c r="F26" s="102"/>
      <c r="G26" s="102"/>
      <c r="H26" s="102"/>
    </row>
    <row r="27" spans="1:8" ht="14.1" customHeight="1">
      <c r="A27" s="51" t="s">
        <v>66</v>
      </c>
      <c r="B27" s="52"/>
      <c r="C27" s="52"/>
      <c r="D27" s="51" t="s">
        <v>121</v>
      </c>
      <c r="E27" s="104"/>
      <c r="F27" s="105"/>
      <c r="G27" s="51"/>
      <c r="H27" s="54"/>
    </row>
    <row r="28" spans="1:8" ht="14.1" customHeight="1">
      <c r="A28" s="90" t="s">
        <v>122</v>
      </c>
      <c r="B28" s="91"/>
      <c r="C28" s="91"/>
      <c r="D28" s="90" t="s">
        <v>123</v>
      </c>
      <c r="E28" s="90"/>
      <c r="F28" s="92"/>
      <c r="G28" s="90"/>
      <c r="H28" s="93"/>
    </row>
    <row r="29" spans="1:8" ht="14.1" customHeight="1">
      <c r="A29" s="106" t="s">
        <v>124</v>
      </c>
      <c r="B29" s="107"/>
      <c r="C29" s="107"/>
      <c r="D29" s="66" t="s">
        <v>125</v>
      </c>
      <c r="E29" s="107"/>
      <c r="F29" s="108"/>
      <c r="G29" s="109"/>
      <c r="H29" s="109"/>
    </row>
    <row r="30" spans="1:8" ht="22.5">
      <c r="A30" s="94" t="s">
        <v>126</v>
      </c>
      <c r="B30" s="95" t="s">
        <v>127</v>
      </c>
      <c r="C30" s="95" t="s">
        <v>95</v>
      </c>
      <c r="D30" s="96" t="s">
        <v>128</v>
      </c>
      <c r="E30" s="95" t="s">
        <v>129</v>
      </c>
      <c r="F30" s="97"/>
      <c r="G30" s="98"/>
      <c r="H30" s="99">
        <f>SUM(H31)</f>
        <v>72.959999999999994</v>
      </c>
    </row>
    <row r="31" spans="1:8" ht="22.5">
      <c r="A31" s="69" t="str">
        <f ca="1">VLOOKUP(B31,'Insumos e Serviços'!$A:$F,3,0)</f>
        <v>Insumo</v>
      </c>
      <c r="B31" s="100" t="s">
        <v>147</v>
      </c>
      <c r="C31" s="68" t="str">
        <f ca="1">VLOOKUP(B31,'Insumos e Serviços'!$A:$F,2,0)</f>
        <v>Próprio</v>
      </c>
      <c r="D31" s="69" t="str">
        <f ca="1">VLOOKUP(B31,'Insumos e Serviços'!$A:$F,4,0)</f>
        <v>Pintura de piso com epóxi antiderrapante, inclusive preparo inicial do piso com lixamento superficial das áreas e pintura de sinalização e de demarcação de vagas</v>
      </c>
      <c r="E31" s="68" t="str">
        <f ca="1">VLOOKUP(B31,'Insumos e Serviços'!$A:$F,5,0)</f>
        <v>m²</v>
      </c>
      <c r="F31" s="101">
        <v>1</v>
      </c>
      <c r="G31" s="63">
        <f ca="1">VLOOKUP(B31,'Insumos e Serviços'!$A:$F,6,0)</f>
        <v>72.959999999999994</v>
      </c>
      <c r="H31" s="63">
        <f>TRUNC(F31*G31,2)</f>
        <v>72.959999999999994</v>
      </c>
    </row>
    <row r="32" spans="1:8" ht="14.1" customHeight="1">
      <c r="A32" s="102"/>
      <c r="B32" s="103"/>
      <c r="C32" s="103"/>
      <c r="D32" s="102"/>
      <c r="E32" s="102"/>
      <c r="F32" s="102"/>
      <c r="G32" s="102"/>
      <c r="H32" s="102"/>
    </row>
    <row r="33" spans="1:8" ht="22.5">
      <c r="A33" s="94" t="s">
        <v>130</v>
      </c>
      <c r="B33" s="95" t="s">
        <v>131</v>
      </c>
      <c r="C33" s="95" t="s">
        <v>95</v>
      </c>
      <c r="D33" s="96" t="s">
        <v>132</v>
      </c>
      <c r="E33" s="95" t="s">
        <v>97</v>
      </c>
      <c r="F33" s="97">
        <v>1</v>
      </c>
      <c r="G33" s="98">
        <v>63.5</v>
      </c>
      <c r="H33" s="99">
        <f>SUM(H34:H37)</f>
        <v>63.809999999999995</v>
      </c>
    </row>
    <row r="34" spans="1:8" ht="14.1" customHeight="1">
      <c r="A34" s="69" t="str">
        <f ca="1">VLOOKUP(B34,'Insumos e Serviços'!$A:$F,3,0)</f>
        <v>Composição</v>
      </c>
      <c r="B34" s="100">
        <v>88309</v>
      </c>
      <c r="C34" s="68" t="str">
        <f ca="1">VLOOKUP(B34,'Insumos e Serviços'!$A:$F,2,0)</f>
        <v>SINAPI</v>
      </c>
      <c r="D34" s="69" t="str">
        <f ca="1">VLOOKUP(B34,'Insumos e Serviços'!$A:$F,4,0)</f>
        <v>PEDREIRO COM ENCARGOS COMPLEMENTARES</v>
      </c>
      <c r="E34" s="68" t="str">
        <f ca="1">VLOOKUP(B34,'Insumos e Serviços'!$A:$F,5,0)</f>
        <v>H</v>
      </c>
      <c r="F34" s="101">
        <v>0.2</v>
      </c>
      <c r="G34" s="63">
        <f ca="1">VLOOKUP(B34,'Insumos e Serviços'!$A:$F,6,0)</f>
        <v>25.07</v>
      </c>
      <c r="H34" s="63">
        <f>TRUNC(F34*G34,2)</f>
        <v>5.01</v>
      </c>
    </row>
    <row r="35" spans="1:8" ht="22.5">
      <c r="A35" s="69" t="str">
        <f ca="1">A44</f>
        <v>Composição auxiliar</v>
      </c>
      <c r="B35" s="100" t="s">
        <v>148</v>
      </c>
      <c r="C35" s="68" t="s">
        <v>95</v>
      </c>
      <c r="D35" s="69" t="s">
        <v>149</v>
      </c>
      <c r="E35" s="68" t="s">
        <v>150</v>
      </c>
      <c r="F35" s="101">
        <v>0.1</v>
      </c>
      <c r="G35" s="63">
        <f ca="1">H44</f>
        <v>109.75</v>
      </c>
      <c r="H35" s="63">
        <v>10.97</v>
      </c>
    </row>
    <row r="36" spans="1:8" ht="14.1" customHeight="1">
      <c r="A36" s="69" t="str">
        <f ca="1">VLOOKUP(B36,'Insumos e Serviços'!$A:$F,3,0)</f>
        <v>Insumo</v>
      </c>
      <c r="B36" s="100" t="s">
        <v>151</v>
      </c>
      <c r="C36" s="68" t="str">
        <f ca="1">VLOOKUP(B36,'Insumos e Serviços'!$A:$F,2,0)</f>
        <v>Próprio</v>
      </c>
      <c r="D36" s="69" t="str">
        <f ca="1">VLOOKUP(B36,'Insumos e Serviços'!$A:$F,4,0)</f>
        <v>Tachão em resina epóxica, bidirecional refletivo</v>
      </c>
      <c r="E36" s="68" t="str">
        <f ca="1">VLOOKUP(B36,'Insumos e Serviços'!$A:$F,5,0)</f>
        <v>un</v>
      </c>
      <c r="F36" s="101">
        <v>1</v>
      </c>
      <c r="G36" s="63">
        <f ca="1">VLOOKUP(B36,'Insumos e Serviços'!$A:$F,6,0)</f>
        <v>39.07</v>
      </c>
      <c r="H36" s="63">
        <f>TRUNC(F36*G36,2)</f>
        <v>39.07</v>
      </c>
    </row>
    <row r="37" spans="1:8" ht="14.1" customHeight="1">
      <c r="A37" s="69" t="str">
        <f ca="1">VLOOKUP(B37,'Insumos e Serviços'!$A:$F,3,0)</f>
        <v>Insumo</v>
      </c>
      <c r="B37" s="100" t="s">
        <v>152</v>
      </c>
      <c r="C37" s="68" t="str">
        <f ca="1">VLOOKUP(B37,'Insumos e Serviços'!$A:$F,2,0)</f>
        <v>SINAPI</v>
      </c>
      <c r="D37" s="69" t="str">
        <f ca="1">VLOOKUP(B37,'Insumos e Serviços'!$A:$F,4,0)</f>
        <v>COLA A BASE DE RESINA SINTETICA PARA CHAPA DE LAMINADO MELAMINICO</v>
      </c>
      <c r="E37" s="68" t="str">
        <f ca="1">VLOOKUP(B37,'Insumos e Serviços'!$A:$F,5,0)</f>
        <v>KG</v>
      </c>
      <c r="F37" s="101">
        <v>0.2</v>
      </c>
      <c r="G37" s="63">
        <f ca="1">VLOOKUP(B37,'Insumos e Serviços'!$A:$F,6,0)</f>
        <v>43.82</v>
      </c>
      <c r="H37" s="63">
        <f>TRUNC(F37*G37,2)</f>
        <v>8.76</v>
      </c>
    </row>
    <row r="38" spans="1:8" ht="14.1" customHeight="1">
      <c r="A38" s="102"/>
      <c r="B38" s="103"/>
      <c r="C38" s="103"/>
      <c r="D38" s="102"/>
      <c r="E38" s="102"/>
      <c r="F38" s="102"/>
      <c r="G38" s="102"/>
      <c r="H38" s="102"/>
    </row>
    <row r="39" spans="1:8" ht="14.1" customHeight="1">
      <c r="A39" s="94" t="s">
        <v>133</v>
      </c>
      <c r="B39" s="95" t="s">
        <v>134</v>
      </c>
      <c r="C39" s="95" t="s">
        <v>95</v>
      </c>
      <c r="D39" s="96" t="s">
        <v>135</v>
      </c>
      <c r="E39" s="95" t="s">
        <v>97</v>
      </c>
      <c r="F39" s="97">
        <v>1</v>
      </c>
      <c r="G39" s="98">
        <v>23.95</v>
      </c>
      <c r="H39" s="99">
        <f>SUM(H40:H42)</f>
        <v>24.740000000000002</v>
      </c>
    </row>
    <row r="40" spans="1:8" ht="14.1" customHeight="1">
      <c r="A40" s="69" t="str">
        <f ca="1">VLOOKUP(B40,'Insumos e Serviços'!$A:$F,3,0)</f>
        <v>Composição</v>
      </c>
      <c r="B40" s="100">
        <v>88309</v>
      </c>
      <c r="C40" s="68" t="str">
        <f ca="1">VLOOKUP(B40,'Insumos e Serviços'!$A:$F,2,0)</f>
        <v>SINAPI</v>
      </c>
      <c r="D40" s="69" t="str">
        <f ca="1">VLOOKUP(B40,'Insumos e Serviços'!$A:$F,4,0)</f>
        <v>PEDREIRO COM ENCARGOS COMPLEMENTARES</v>
      </c>
      <c r="E40" s="68" t="str">
        <f ca="1">VLOOKUP(B40,'Insumos e Serviços'!$A:$F,5,0)</f>
        <v>H</v>
      </c>
      <c r="F40" s="101">
        <v>0.2</v>
      </c>
      <c r="G40" s="63">
        <f ca="1">VLOOKUP(B40,'Insumos e Serviços'!$A:$F,6,0)</f>
        <v>25.07</v>
      </c>
      <c r="H40" s="63">
        <f>TRUNC(F40*G40,2)</f>
        <v>5.01</v>
      </c>
    </row>
    <row r="41" spans="1:8" ht="22.5">
      <c r="A41" s="69" t="str">
        <f ca="1">A44</f>
        <v>Composição auxiliar</v>
      </c>
      <c r="B41" s="100" t="s">
        <v>153</v>
      </c>
      <c r="C41" s="68" t="s">
        <v>95</v>
      </c>
      <c r="D41" s="69" t="s">
        <v>149</v>
      </c>
      <c r="E41" s="68" t="s">
        <v>150</v>
      </c>
      <c r="F41" s="101">
        <v>0.1</v>
      </c>
      <c r="G41" s="63">
        <f ca="1">H44</f>
        <v>109.75</v>
      </c>
      <c r="H41" s="63">
        <v>10.97</v>
      </c>
    </row>
    <row r="42" spans="1:8" ht="14.1" customHeight="1">
      <c r="A42" s="69" t="str">
        <f ca="1">VLOOKUP(B42,'Insumos e Serviços'!$A:$F,3,0)</f>
        <v>Insumo</v>
      </c>
      <c r="B42" s="100" t="s">
        <v>152</v>
      </c>
      <c r="C42" s="68" t="str">
        <f ca="1">VLOOKUP(B42,'Insumos e Serviços'!$A:$F,2,0)</f>
        <v>SINAPI</v>
      </c>
      <c r="D42" s="69" t="str">
        <f ca="1">VLOOKUP(B42,'Insumos e Serviços'!$A:$F,4,0)</f>
        <v>COLA A BASE DE RESINA SINTETICA PARA CHAPA DE LAMINADO MELAMINICO</v>
      </c>
      <c r="E42" s="68" t="str">
        <f ca="1">VLOOKUP(B42,'Insumos e Serviços'!$A:$F,5,0)</f>
        <v>KG</v>
      </c>
      <c r="F42" s="101">
        <v>0.2</v>
      </c>
      <c r="G42" s="63">
        <f ca="1">VLOOKUP(B42,'Insumos e Serviços'!$A:$F,6,0)</f>
        <v>43.82</v>
      </c>
      <c r="H42" s="63">
        <f>TRUNC(F42*G42,2)</f>
        <v>8.76</v>
      </c>
    </row>
    <row r="43" spans="1:8" ht="14.1" customHeight="1">
      <c r="A43" s="102"/>
      <c r="B43" s="103"/>
      <c r="C43" s="103"/>
      <c r="D43" s="102"/>
      <c r="E43" s="102"/>
      <c r="F43" s="102"/>
      <c r="G43" s="102"/>
      <c r="H43" s="102"/>
    </row>
    <row r="44" spans="1:8" ht="22.5">
      <c r="A44" s="94" t="s">
        <v>154</v>
      </c>
      <c r="B44" s="95" t="s">
        <v>148</v>
      </c>
      <c r="C44" s="95" t="s">
        <v>95</v>
      </c>
      <c r="D44" s="96" t="s">
        <v>149</v>
      </c>
      <c r="E44" s="95" t="s">
        <v>150</v>
      </c>
      <c r="F44" s="97"/>
      <c r="G44" s="98"/>
      <c r="H44" s="99">
        <f>SUM(H45)</f>
        <v>109.75</v>
      </c>
    </row>
    <row r="45" spans="1:8" ht="14.1" customHeight="1">
      <c r="A45" s="69" t="str">
        <f ca="1">VLOOKUP(B45,'Insumos e Serviços'!$A:$F,3,0)</f>
        <v>Composição</v>
      </c>
      <c r="B45" s="100">
        <v>95541</v>
      </c>
      <c r="C45" s="68" t="str">
        <f ca="1">VLOOKUP(B45,'Insumos e Serviços'!$A:$F,2,0)</f>
        <v>SINAPI</v>
      </c>
      <c r="D45" s="69" t="str">
        <f ca="1">VLOOKUP(B45,'Insumos e Serviços'!$A:$F,4,0)</f>
        <v>FIXAÇÃO UTILIZANDO PARAFUSO E BUCHA DE NYLON, SOMENTE MÃO DE OBRA. AF_10/2016</v>
      </c>
      <c r="E45" s="68" t="str">
        <f ca="1">VLOOKUP(B45,'Insumos e Serviços'!$A:$F,5,0)</f>
        <v>UN</v>
      </c>
      <c r="F45" s="101">
        <v>25</v>
      </c>
      <c r="G45" s="63">
        <f ca="1">VLOOKUP(B45,'Insumos e Serviços'!$A:$F,6,0)</f>
        <v>4.3899999999999997</v>
      </c>
      <c r="H45" s="63">
        <f>TRUNC(F45*G45,2)</f>
        <v>109.75</v>
      </c>
    </row>
  </sheetData>
  <sheetCalcPr fullCalcOnLoad="1"/>
  <mergeCells count="13">
    <mergeCell ref="G1:H1"/>
    <mergeCell ref="A2:B2"/>
    <mergeCell ref="E2:F2"/>
    <mergeCell ref="G2:H2"/>
    <mergeCell ref="A7:H7"/>
    <mergeCell ref="A6:B6"/>
    <mergeCell ref="C6:D6"/>
    <mergeCell ref="E6:F6"/>
    <mergeCell ref="G6:H6"/>
    <mergeCell ref="A4:B4"/>
    <mergeCell ref="C4:D4"/>
    <mergeCell ref="E4:F4"/>
    <mergeCell ref="G4:H4"/>
  </mergeCells>
  <phoneticPr fontId="17" type="noConversion"/>
  <printOptions horizontalCentered="1"/>
  <pageMargins left="0.51180555555555496" right="0.51180555555555496" top="0.78749999999999998" bottom="0.78749999999999998" header="0.51180555555555496" footer="0.51180555555555496"/>
  <pageSetup paperSize="9" firstPageNumber="0" fitToHeight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showGridLines="0" zoomScaleNormal="100" workbookViewId="0">
      <selection activeCell="E20" sqref="E20"/>
    </sheetView>
  </sheetViews>
  <sheetFormatPr defaultRowHeight="11.25"/>
  <cols>
    <col min="1" max="1" width="12" style="76" customWidth="1"/>
    <col min="2" max="2" width="10" style="76" customWidth="1"/>
    <col min="3" max="3" width="11.125" style="76" customWidth="1"/>
    <col min="4" max="4" width="60" style="19" customWidth="1"/>
    <col min="5" max="5" width="12" style="19" customWidth="1"/>
    <col min="6" max="8" width="13" style="19" customWidth="1"/>
    <col min="9" max="16384" width="9" style="19"/>
  </cols>
  <sheetData>
    <row r="1" spans="1:8" ht="21.6" customHeight="1">
      <c r="A1" s="20" t="str">
        <f ca="1">'Orçamento Sintético'!A1</f>
        <v>P. Execução:</v>
      </c>
      <c r="B1" s="43"/>
      <c r="C1" s="20" t="str">
        <f ca="1">'Orçamento Sintético'!C1</f>
        <v>Licitação:</v>
      </c>
      <c r="D1" s="21" t="str">
        <f ca="1">'Orçamento Sintético'!D1</f>
        <v>Objeto: Aplicação de acabamento antiderrapante nas áreas de circulação de veículos no piso da garagem do Edifício Sede do MPDFT</v>
      </c>
      <c r="E1" s="20" t="str">
        <f ca="1">'Orçamento Sintético'!E1</f>
        <v>Data:</v>
      </c>
      <c r="F1" s="79"/>
      <c r="G1" s="188"/>
      <c r="H1" s="188"/>
    </row>
    <row r="2" spans="1:8" ht="15" customHeight="1">
      <c r="A2" s="183" t="str">
        <f ca="1">'Orçamento Sintético'!A2:B2</f>
        <v>A</v>
      </c>
      <c r="B2" s="183"/>
      <c r="C2" s="41" t="str">
        <f ca="1">'Orçamento Sintético'!C2</f>
        <v>B</v>
      </c>
      <c r="D2" s="24" t="str">
        <f ca="1">'Orçamento Sintético'!D2</f>
        <v>Local: Eixo Monumental, Praça do Buriti, Lote 2, Sede do MPDFT,  Brasília-DF</v>
      </c>
      <c r="E2" s="190">
        <f ca="1">'Orçamento Sintético'!E2:F2</f>
        <v>1</v>
      </c>
      <c r="F2" s="190"/>
      <c r="G2" s="184"/>
      <c r="H2" s="184"/>
    </row>
    <row r="3" spans="1:8" ht="15" customHeight="1">
      <c r="A3" s="26" t="str">
        <f ca="1">'Orçamento Sintético'!A3</f>
        <v>P. Validade:</v>
      </c>
      <c r="B3" s="110"/>
      <c r="C3" s="26" t="str">
        <f ca="1">'Orçamento Sintético'!C3</f>
        <v>Razão Social:</v>
      </c>
      <c r="D3" s="79"/>
      <c r="E3" s="20" t="str">
        <f ca="1">'Orçamento Sintético'!E3</f>
        <v>Telefone:</v>
      </c>
      <c r="F3" s="79"/>
      <c r="G3" s="44"/>
      <c r="H3" s="45"/>
    </row>
    <row r="4" spans="1:8" ht="15" customHeight="1">
      <c r="A4" s="183" t="str">
        <f ca="1">'Orçamento Sintético'!A4:B4</f>
        <v>C</v>
      </c>
      <c r="B4" s="183"/>
      <c r="C4" s="186" t="str">
        <f ca="1">'Orçamento Sintético'!C4:D4</f>
        <v>D</v>
      </c>
      <c r="D4" s="186"/>
      <c r="E4" s="186" t="str">
        <f ca="1">'Orçamento Sintético'!E4:F4</f>
        <v>E</v>
      </c>
      <c r="F4" s="186"/>
      <c r="G4" s="184"/>
      <c r="H4" s="184"/>
    </row>
    <row r="5" spans="1:8" ht="15" customHeight="1">
      <c r="A5" s="20" t="str">
        <f ca="1">'Orçamento Sintético'!A5</f>
        <v>P. Garantia:</v>
      </c>
      <c r="B5" s="43"/>
      <c r="C5" s="20" t="str">
        <f ca="1">'Orçamento Sintético'!C5</f>
        <v>CNPJ:</v>
      </c>
      <c r="D5" s="79"/>
      <c r="E5" s="20" t="str">
        <f ca="1">'Orçamento Sintético'!E5</f>
        <v>E-mail:</v>
      </c>
      <c r="F5" s="79"/>
      <c r="G5" s="44"/>
      <c r="H5" s="45"/>
    </row>
    <row r="6" spans="1:8" ht="15" customHeight="1">
      <c r="A6" s="183" t="str">
        <f ca="1">'Orçamento Sintético'!A6:B6</f>
        <v>F</v>
      </c>
      <c r="B6" s="183"/>
      <c r="C6" s="186" t="str">
        <f ca="1">'Orçamento Sintético'!C6:D6</f>
        <v>G</v>
      </c>
      <c r="D6" s="186"/>
      <c r="E6" s="186" t="str">
        <f ca="1">'Orçamento Sintético'!E6:F6</f>
        <v>H</v>
      </c>
      <c r="F6" s="186"/>
      <c r="G6" s="185"/>
      <c r="H6" s="185"/>
    </row>
    <row r="7" spans="1:8" ht="14.1" customHeight="1">
      <c r="A7" s="192" t="s">
        <v>155</v>
      </c>
      <c r="B7" s="192"/>
      <c r="C7" s="192"/>
      <c r="D7" s="192"/>
      <c r="E7" s="192"/>
      <c r="F7" s="192"/>
      <c r="G7" s="111"/>
    </row>
    <row r="8" spans="1:8" ht="14.1" customHeight="1">
      <c r="A8" s="112" t="s">
        <v>85</v>
      </c>
      <c r="B8" s="112" t="s">
        <v>86</v>
      </c>
      <c r="C8" s="112" t="s">
        <v>156</v>
      </c>
      <c r="D8" s="112" t="s">
        <v>60</v>
      </c>
      <c r="E8" s="112" t="s">
        <v>87</v>
      </c>
      <c r="F8" s="112" t="s">
        <v>89</v>
      </c>
      <c r="G8" s="112" t="s">
        <v>157</v>
      </c>
      <c r="H8" s="112" t="s">
        <v>158</v>
      </c>
    </row>
    <row r="9" spans="1:8" ht="13.5" customHeight="1">
      <c r="A9" s="113" t="s">
        <v>144</v>
      </c>
      <c r="B9" s="113" t="s">
        <v>95</v>
      </c>
      <c r="C9" s="68" t="s">
        <v>159</v>
      </c>
      <c r="D9" s="114" t="s">
        <v>160</v>
      </c>
      <c r="E9" s="113" t="s">
        <v>161</v>
      </c>
      <c r="F9" s="115">
        <v>233.94</v>
      </c>
      <c r="G9" s="100" t="s">
        <v>162</v>
      </c>
      <c r="H9" s="100" t="s">
        <v>162</v>
      </c>
    </row>
    <row r="10" spans="1:8" ht="13.5" customHeight="1">
      <c r="A10" s="113" t="s">
        <v>151</v>
      </c>
      <c r="B10" s="113" t="s">
        <v>95</v>
      </c>
      <c r="C10" s="68" t="s">
        <v>159</v>
      </c>
      <c r="D10" s="114" t="s">
        <v>163</v>
      </c>
      <c r="E10" s="113" t="s">
        <v>97</v>
      </c>
      <c r="F10" s="115">
        <v>39.07</v>
      </c>
      <c r="G10" s="100"/>
      <c r="H10" s="100"/>
    </row>
    <row r="11" spans="1:8" ht="22.5">
      <c r="A11" s="113" t="s">
        <v>147</v>
      </c>
      <c r="B11" s="113" t="s">
        <v>95</v>
      </c>
      <c r="C11" s="68" t="s">
        <v>159</v>
      </c>
      <c r="D11" s="114" t="s">
        <v>128</v>
      </c>
      <c r="E11" s="113" t="s">
        <v>129</v>
      </c>
      <c r="F11" s="115">
        <v>72.959999999999994</v>
      </c>
      <c r="G11" s="100"/>
      <c r="H11" s="100"/>
    </row>
    <row r="12" spans="1:8" ht="13.5" customHeight="1">
      <c r="A12" s="113" t="s">
        <v>152</v>
      </c>
      <c r="B12" s="113" t="s">
        <v>164</v>
      </c>
      <c r="C12" s="68" t="s">
        <v>159</v>
      </c>
      <c r="D12" s="114" t="s">
        <v>165</v>
      </c>
      <c r="E12" s="113" t="s">
        <v>166</v>
      </c>
      <c r="F12" s="115">
        <v>43.82</v>
      </c>
      <c r="G12" s="100"/>
      <c r="H12" s="100"/>
    </row>
    <row r="13" spans="1:8" ht="13.5" customHeight="1">
      <c r="A13" s="113" t="s">
        <v>145</v>
      </c>
      <c r="B13" s="113" t="s">
        <v>164</v>
      </c>
      <c r="C13" s="68" t="s">
        <v>159</v>
      </c>
      <c r="D13" s="114" t="s">
        <v>167</v>
      </c>
      <c r="E13" s="113" t="s">
        <v>106</v>
      </c>
      <c r="F13" s="115">
        <v>8.18</v>
      </c>
      <c r="G13" s="100" t="s">
        <v>162</v>
      </c>
      <c r="H13" s="100" t="s">
        <v>162</v>
      </c>
    </row>
    <row r="14" spans="1:8" ht="22.5">
      <c r="A14" s="113" t="s">
        <v>146</v>
      </c>
      <c r="B14" s="113" t="s">
        <v>164</v>
      </c>
      <c r="C14" s="68" t="s">
        <v>159</v>
      </c>
      <c r="D14" s="114" t="s">
        <v>168</v>
      </c>
      <c r="E14" s="113" t="s">
        <v>106</v>
      </c>
      <c r="F14" s="115">
        <v>1.99</v>
      </c>
      <c r="G14" s="100"/>
      <c r="H14" s="100"/>
    </row>
    <row r="15" spans="1:8" ht="14.1" customHeight="1">
      <c r="A15" s="113">
        <v>88239</v>
      </c>
      <c r="B15" s="113" t="s">
        <v>164</v>
      </c>
      <c r="C15" s="68" t="s">
        <v>169</v>
      </c>
      <c r="D15" s="114" t="s">
        <v>170</v>
      </c>
      <c r="E15" s="113" t="s">
        <v>83</v>
      </c>
      <c r="F15" s="115">
        <v>21</v>
      </c>
      <c r="G15" s="100" t="s">
        <v>162</v>
      </c>
      <c r="H15" s="100" t="s">
        <v>162</v>
      </c>
    </row>
    <row r="16" spans="1:8" ht="14.1" customHeight="1">
      <c r="A16" s="113">
        <v>88309</v>
      </c>
      <c r="B16" s="113" t="s">
        <v>164</v>
      </c>
      <c r="C16" s="68" t="s">
        <v>169</v>
      </c>
      <c r="D16" s="114" t="s">
        <v>171</v>
      </c>
      <c r="E16" s="113" t="s">
        <v>83</v>
      </c>
      <c r="F16" s="115">
        <v>25.07</v>
      </c>
      <c r="G16" s="100" t="s">
        <v>162</v>
      </c>
      <c r="H16" s="100" t="s">
        <v>162</v>
      </c>
    </row>
    <row r="17" spans="1:8" ht="14.1" customHeight="1">
      <c r="A17" s="113">
        <v>88316</v>
      </c>
      <c r="B17" s="113" t="s">
        <v>164</v>
      </c>
      <c r="C17" s="68" t="s">
        <v>169</v>
      </c>
      <c r="D17" s="114" t="s">
        <v>172</v>
      </c>
      <c r="E17" s="113" t="s">
        <v>83</v>
      </c>
      <c r="F17" s="115">
        <v>18.649999999999999</v>
      </c>
      <c r="G17" s="100" t="s">
        <v>162</v>
      </c>
      <c r="H17" s="100" t="s">
        <v>162</v>
      </c>
    </row>
    <row r="18" spans="1:8" ht="14.1" customHeight="1">
      <c r="A18" s="113" t="s">
        <v>120</v>
      </c>
      <c r="B18" s="113" t="s">
        <v>164</v>
      </c>
      <c r="C18" s="68" t="s">
        <v>169</v>
      </c>
      <c r="D18" s="114" t="s">
        <v>173</v>
      </c>
      <c r="E18" s="113" t="s">
        <v>174</v>
      </c>
      <c r="F18" s="115">
        <v>3606.88</v>
      </c>
      <c r="G18" s="100" t="s">
        <v>162</v>
      </c>
      <c r="H18" s="100" t="s">
        <v>162</v>
      </c>
    </row>
    <row r="19" spans="1:8" ht="14.1" customHeight="1">
      <c r="A19" s="113">
        <v>95541</v>
      </c>
      <c r="B19" s="113" t="s">
        <v>164</v>
      </c>
      <c r="C19" s="68" t="s">
        <v>169</v>
      </c>
      <c r="D19" s="114" t="s">
        <v>175</v>
      </c>
      <c r="E19" s="113" t="s">
        <v>176</v>
      </c>
      <c r="F19" s="115">
        <v>4.3899999999999997</v>
      </c>
      <c r="G19" s="100" t="s">
        <v>162</v>
      </c>
      <c r="H19" s="100" t="s">
        <v>162</v>
      </c>
    </row>
    <row r="20" spans="1:8" ht="14.1" customHeight="1">
      <c r="A20" s="113" t="s">
        <v>140</v>
      </c>
      <c r="B20" s="113" t="s">
        <v>164</v>
      </c>
      <c r="C20" s="68" t="s">
        <v>169</v>
      </c>
      <c r="D20" s="114" t="s">
        <v>177</v>
      </c>
      <c r="E20" s="113" t="s">
        <v>129</v>
      </c>
      <c r="F20" s="115">
        <v>1.8</v>
      </c>
      <c r="G20" s="100" t="s">
        <v>162</v>
      </c>
      <c r="H20" s="100" t="s">
        <v>162</v>
      </c>
    </row>
    <row r="25" spans="1:8" ht="14.1" customHeight="1">
      <c r="A25" s="116"/>
      <c r="B25" s="116"/>
      <c r="C25" s="116"/>
      <c r="D25" s="117"/>
      <c r="E25" s="117"/>
      <c r="F25" s="117"/>
    </row>
    <row r="26" spans="1:8" ht="14.1" customHeight="1">
      <c r="A26" s="116"/>
      <c r="B26" s="116"/>
      <c r="C26" s="116"/>
      <c r="D26" s="117"/>
      <c r="E26" s="117"/>
      <c r="F26" s="117"/>
    </row>
    <row r="27" spans="1:8" ht="14.1" customHeight="1">
      <c r="A27" s="116"/>
      <c r="B27" s="116"/>
      <c r="C27" s="116"/>
      <c r="D27" s="117"/>
      <c r="E27" s="117"/>
      <c r="F27" s="117"/>
    </row>
    <row r="28" spans="1:8" ht="14.1" customHeight="1">
      <c r="A28" s="116"/>
      <c r="B28" s="116"/>
      <c r="C28" s="116"/>
      <c r="D28" s="117"/>
      <c r="E28" s="117"/>
      <c r="F28" s="117"/>
    </row>
    <row r="29" spans="1:8" ht="14.1" customHeight="1">
      <c r="A29" s="116"/>
      <c r="B29" s="116"/>
      <c r="C29" s="116"/>
      <c r="D29" s="117"/>
      <c r="E29" s="117"/>
      <c r="F29" s="117"/>
    </row>
    <row r="30" spans="1:8" ht="14.1" customHeight="1">
      <c r="A30" s="116"/>
      <c r="B30" s="116"/>
      <c r="C30" s="116"/>
      <c r="D30" s="117"/>
      <c r="E30" s="117"/>
      <c r="F30" s="117"/>
    </row>
    <row r="31" spans="1:8" ht="14.1" customHeight="1">
      <c r="A31" s="116"/>
      <c r="B31" s="116"/>
      <c r="C31" s="116"/>
      <c r="D31" s="116"/>
      <c r="E31" s="116"/>
      <c r="F31" s="116"/>
    </row>
    <row r="32" spans="1:8" ht="14.1" customHeight="1">
      <c r="A32" s="191"/>
      <c r="B32" s="191"/>
      <c r="C32" s="191"/>
      <c r="D32" s="191"/>
      <c r="E32" s="118"/>
      <c r="F32" s="118"/>
    </row>
    <row r="33" spans="1:6" ht="14.1" customHeight="1">
      <c r="A33" s="191"/>
      <c r="B33" s="191"/>
      <c r="C33" s="191"/>
      <c r="D33" s="191"/>
      <c r="E33" s="118"/>
      <c r="F33" s="118"/>
    </row>
    <row r="34" spans="1:6" ht="14.1" customHeight="1">
      <c r="A34" s="191"/>
      <c r="B34" s="191"/>
      <c r="C34" s="191"/>
      <c r="D34" s="191"/>
      <c r="E34" s="118"/>
      <c r="F34" s="118"/>
    </row>
  </sheetData>
  <mergeCells count="16">
    <mergeCell ref="G1:H1"/>
    <mergeCell ref="A2:B2"/>
    <mergeCell ref="E2:F2"/>
    <mergeCell ref="G2:H2"/>
    <mergeCell ref="A4:B4"/>
    <mergeCell ref="C4:D4"/>
    <mergeCell ref="E4:F4"/>
    <mergeCell ref="G4:H4"/>
    <mergeCell ref="A32:D32"/>
    <mergeCell ref="A33:D33"/>
    <mergeCell ref="A34:D34"/>
    <mergeCell ref="A6:B6"/>
    <mergeCell ref="C6:D6"/>
    <mergeCell ref="E6:F6"/>
    <mergeCell ref="G6:H6"/>
    <mergeCell ref="A7:F7"/>
  </mergeCells>
  <phoneticPr fontId="17" type="noConversion"/>
  <printOptions horizontalCentered="1"/>
  <pageMargins left="0.51180555555555496" right="0.51180555555555496" top="0.78749999999999998" bottom="0.78749999999999998" header="0.51180555555555496" footer="0.51180555555555496"/>
  <pageSetup paperSize="9" firstPageNumber="0" fitToHeight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showGridLines="0" zoomScaleNormal="100" workbookViewId="0">
      <selection activeCell="A2" sqref="A2:B2"/>
    </sheetView>
  </sheetViews>
  <sheetFormatPr defaultColWidth="8.625" defaultRowHeight="14.25"/>
  <cols>
    <col min="1" max="2" width="10.625" style="119" customWidth="1"/>
    <col min="3" max="3" width="59.25" style="119" customWidth="1"/>
    <col min="4" max="4" width="18.625" style="119" customWidth="1"/>
    <col min="5" max="16384" width="8.625" style="119"/>
  </cols>
  <sheetData>
    <row r="1" spans="1:4" ht="25.9" customHeight="1">
      <c r="A1" s="20" t="str">
        <f ca="1">'Orçamento Sintético'!A1</f>
        <v>P. Execução:</v>
      </c>
      <c r="B1" s="79"/>
      <c r="C1" s="21" t="str">
        <f ca="1">'Orçamento Sintético'!D1</f>
        <v>Objeto: Aplicação de acabamento antiderrapante nas áreas de circulação de veículos no piso da garagem do Edifício Sede do MPDFT</v>
      </c>
      <c r="D1" s="22" t="str">
        <f ca="1">'Orçamento Sintético'!C1</f>
        <v>Licitação:</v>
      </c>
    </row>
    <row r="2" spans="1:4" ht="15" customHeight="1">
      <c r="A2" s="186" t="str">
        <f ca="1">'Orçamento Sintético'!A2:B2</f>
        <v>A</v>
      </c>
      <c r="B2" s="186"/>
      <c r="C2" s="24" t="str">
        <f ca="1">'Orçamento Sintético'!D2</f>
        <v>Local: Eixo Monumental, Praça do Buriti, Lote 2, Sede do MPDFT,  Brasília-DF</v>
      </c>
      <c r="D2" s="41" t="str">
        <f ca="1">'Orçamento Sintético'!C2</f>
        <v>B</v>
      </c>
    </row>
    <row r="3" spans="1:4" ht="15" customHeight="1">
      <c r="A3" s="26" t="str">
        <f ca="1">'Orçamento Sintético'!A3:B3</f>
        <v>P. Validade:</v>
      </c>
      <c r="B3" s="79"/>
      <c r="C3" s="26" t="str">
        <f ca="1">'Orçamento Sintético'!C3:D3</f>
        <v>Razão Social:</v>
      </c>
      <c r="D3" s="22" t="str">
        <f ca="1">'Orçamento Sintético'!E1</f>
        <v>Data:</v>
      </c>
    </row>
    <row r="4" spans="1:4" ht="15" customHeight="1">
      <c r="A4" s="186" t="str">
        <f ca="1">'Orçamento Sintético'!A4:B4</f>
        <v>C</v>
      </c>
      <c r="B4" s="186"/>
      <c r="C4" s="23" t="str">
        <f ca="1">'Orçamento Sintético'!C4:D4</f>
        <v>D</v>
      </c>
      <c r="D4" s="80">
        <f ca="1">'Orçamento Sintético'!E2</f>
        <v>1</v>
      </c>
    </row>
    <row r="5" spans="1:4" ht="15" customHeight="1">
      <c r="A5" s="20" t="str">
        <f ca="1">'Orçamento Sintético'!A5</f>
        <v>P. Garantia:</v>
      </c>
      <c r="B5" s="79"/>
      <c r="C5" s="26" t="str">
        <f ca="1">'Orçamento Sintético'!C5</f>
        <v>CNPJ:</v>
      </c>
      <c r="D5" s="22" t="str">
        <f ca="1">'Orçamento Sintético'!E3</f>
        <v>Telefone:</v>
      </c>
    </row>
    <row r="6" spans="1:4" ht="15" customHeight="1">
      <c r="A6" s="186" t="str">
        <f ca="1">'Orçamento Sintético'!A6:B6</f>
        <v>F</v>
      </c>
      <c r="B6" s="186"/>
      <c r="C6" s="23" t="str">
        <f ca="1">'Orçamento Sintético'!C6:D6</f>
        <v>G</v>
      </c>
      <c r="D6" s="80" t="str">
        <f ca="1">'Orçamento Sintético'!E4</f>
        <v>E</v>
      </c>
    </row>
    <row r="7" spans="1:4" ht="15" customHeight="1">
      <c r="A7" s="197" t="s">
        <v>178</v>
      </c>
      <c r="B7" s="197"/>
      <c r="C7" s="197"/>
      <c r="D7" s="197"/>
    </row>
    <row r="8" spans="1:4" ht="13.9" customHeight="1">
      <c r="A8" s="120" t="s">
        <v>59</v>
      </c>
      <c r="B8" s="195" t="s">
        <v>179</v>
      </c>
      <c r="C8" s="195"/>
      <c r="D8" s="120" t="s">
        <v>180</v>
      </c>
    </row>
    <row r="9" spans="1:4" ht="13.9" customHeight="1">
      <c r="A9" s="121" t="s">
        <v>181</v>
      </c>
      <c r="B9" s="196" t="s">
        <v>182</v>
      </c>
      <c r="C9" s="196"/>
      <c r="D9" s="122"/>
    </row>
    <row r="10" spans="1:4" ht="13.9" customHeight="1">
      <c r="A10" s="123" t="s">
        <v>16</v>
      </c>
      <c r="B10" s="193" t="s">
        <v>183</v>
      </c>
      <c r="C10" s="193"/>
      <c r="D10" s="124">
        <f>ROUND(SUM(D11:D15),4)</f>
        <v>0.15740000000000001</v>
      </c>
    </row>
    <row r="11" spans="1:4" ht="13.9" customHeight="1">
      <c r="A11" s="125" t="s">
        <v>184</v>
      </c>
      <c r="B11" s="126" t="s">
        <v>185</v>
      </c>
      <c r="C11" s="127"/>
      <c r="D11" s="128">
        <v>0.04</v>
      </c>
    </row>
    <row r="12" spans="1:4" ht="13.9" customHeight="1">
      <c r="A12" s="125" t="s">
        <v>186</v>
      </c>
      <c r="B12" s="126" t="s">
        <v>187</v>
      </c>
      <c r="C12" s="127"/>
      <c r="D12" s="128">
        <v>8.0000000000000002E-3</v>
      </c>
    </row>
    <row r="13" spans="1:4" ht="13.9" customHeight="1">
      <c r="A13" s="125" t="s">
        <v>188</v>
      </c>
      <c r="B13" s="126" t="s">
        <v>189</v>
      </c>
      <c r="C13" s="127"/>
      <c r="D13" s="128">
        <v>1.2699999999999999E-2</v>
      </c>
    </row>
    <row r="14" spans="1:4" ht="13.9" customHeight="1">
      <c r="A14" s="125" t="s">
        <v>190</v>
      </c>
      <c r="B14" s="126" t="s">
        <v>191</v>
      </c>
      <c r="C14" s="127"/>
      <c r="D14" s="128">
        <v>1.23E-2</v>
      </c>
    </row>
    <row r="15" spans="1:4" ht="13.9" customHeight="1">
      <c r="A15" s="125" t="s">
        <v>192</v>
      </c>
      <c r="B15" s="126" t="s">
        <v>193</v>
      </c>
      <c r="C15" s="127"/>
      <c r="D15" s="128">
        <v>8.4400000000000003E-2</v>
      </c>
    </row>
    <row r="16" spans="1:4" ht="13.9" customHeight="1">
      <c r="A16" s="129"/>
      <c r="B16" s="126"/>
      <c r="C16" s="127"/>
      <c r="D16" s="128"/>
    </row>
    <row r="17" spans="1:4" ht="13.9" customHeight="1">
      <c r="A17" s="121" t="s">
        <v>194</v>
      </c>
      <c r="B17" s="196" t="s">
        <v>195</v>
      </c>
      <c r="C17" s="196"/>
      <c r="D17" s="122"/>
    </row>
    <row r="18" spans="1:4" ht="13.9" customHeight="1">
      <c r="A18" s="123" t="s">
        <v>22</v>
      </c>
      <c r="B18" s="193" t="s">
        <v>196</v>
      </c>
      <c r="C18" s="193"/>
      <c r="D18" s="124">
        <f>D19+D20+D21</f>
        <v>4.65E-2</v>
      </c>
    </row>
    <row r="19" spans="1:4" ht="13.9" customHeight="1">
      <c r="A19" s="125"/>
      <c r="B19" s="126" t="s">
        <v>197</v>
      </c>
      <c r="C19" s="127"/>
      <c r="D19" s="128">
        <v>6.4999999999999997E-3</v>
      </c>
    </row>
    <row r="20" spans="1:4" ht="13.9" customHeight="1">
      <c r="A20" s="125"/>
      <c r="B20" s="126" t="s">
        <v>198</v>
      </c>
      <c r="C20" s="127"/>
      <c r="D20" s="128">
        <v>0.03</v>
      </c>
    </row>
    <row r="21" spans="1:4" ht="13.9" customHeight="1">
      <c r="A21" s="125"/>
      <c r="B21" s="126" t="s">
        <v>199</v>
      </c>
      <c r="C21" s="127"/>
      <c r="D21" s="128">
        <f ca="1">2%*'Orçamento Sintético'!B34</f>
        <v>0.01</v>
      </c>
    </row>
    <row r="22" spans="1:4" ht="13.9" customHeight="1">
      <c r="A22" s="125"/>
      <c r="B22" s="126"/>
      <c r="C22" s="127"/>
      <c r="D22" s="128"/>
    </row>
    <row r="23" spans="1:4" ht="13.9" customHeight="1">
      <c r="A23" s="130" t="s">
        <v>200</v>
      </c>
      <c r="B23" s="194" t="s">
        <v>201</v>
      </c>
      <c r="C23" s="194"/>
      <c r="D23" s="131">
        <f>ROUND((((1+(D11+D12+D13))*(1+D14)*(1+D15))/(1-D18)-1),4)</f>
        <v>0.22120000000000001</v>
      </c>
    </row>
  </sheetData>
  <mergeCells count="10">
    <mergeCell ref="A2:B2"/>
    <mergeCell ref="A4:B4"/>
    <mergeCell ref="A6:B6"/>
    <mergeCell ref="A7:D7"/>
    <mergeCell ref="B18:C18"/>
    <mergeCell ref="B23:C23"/>
    <mergeCell ref="B8:C8"/>
    <mergeCell ref="B9:C9"/>
    <mergeCell ref="B10:C10"/>
    <mergeCell ref="B17:C17"/>
  </mergeCells>
  <phoneticPr fontId="17" type="noConversion"/>
  <printOptions horizontalCentered="1"/>
  <pageMargins left="0.59027777777777801" right="0.59027777777777801" top="0.78749999999999998" bottom="0.78749999999999998" header="0.51180555555555496" footer="0.51180555555555496"/>
  <pageSetup paperSize="9" firstPageNumber="0" fitToHeight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zoomScaleNormal="100" workbookViewId="0">
      <selection activeCell="C19" sqref="C19"/>
    </sheetView>
  </sheetViews>
  <sheetFormatPr defaultColWidth="8.625" defaultRowHeight="14.25"/>
  <cols>
    <col min="1" max="2" width="10.625" style="119" customWidth="1"/>
    <col min="3" max="3" width="59.75" style="119" customWidth="1"/>
    <col min="4" max="4" width="18.625" style="119" customWidth="1"/>
    <col min="5" max="16384" width="8.625" style="119"/>
  </cols>
  <sheetData>
    <row r="1" spans="1:4" ht="23.45" customHeight="1">
      <c r="A1" s="20" t="str">
        <f ca="1">'Orçamento Sintético'!A1</f>
        <v>P. Execução:</v>
      </c>
      <c r="B1" s="79"/>
      <c r="C1" s="21" t="str">
        <f ca="1">'Orçamento Sintético'!D1</f>
        <v>Objeto: Aplicação de acabamento antiderrapante nas áreas de circulação de veículos no piso da garagem do Edifício Sede do MPDFT</v>
      </c>
      <c r="D1" s="22" t="str">
        <f ca="1">'Orçamento Sintético'!C1</f>
        <v>Licitação:</v>
      </c>
    </row>
    <row r="2" spans="1:4" ht="15" customHeight="1">
      <c r="A2" s="186" t="str">
        <f ca="1">'Orçamento Sintético'!A2:B2</f>
        <v>A</v>
      </c>
      <c r="B2" s="186"/>
      <c r="C2" s="24" t="str">
        <f ca="1">'Orçamento Sintético'!D2</f>
        <v>Local: Eixo Monumental, Praça do Buriti, Lote 2, Sede do MPDFT,  Brasília-DF</v>
      </c>
      <c r="D2" s="41" t="str">
        <f ca="1">'Orçamento Sintético'!C2</f>
        <v>B</v>
      </c>
    </row>
    <row r="3" spans="1:4" ht="15" customHeight="1">
      <c r="A3" s="26" t="str">
        <f ca="1">'Orçamento Sintético'!A3:B3</f>
        <v>P. Validade:</v>
      </c>
      <c r="B3" s="79"/>
      <c r="C3" s="26" t="str">
        <f ca="1">'Orçamento Sintético'!C3:D3</f>
        <v>Razão Social:</v>
      </c>
      <c r="D3" s="22" t="str">
        <f ca="1">'Orçamento Sintético'!E1</f>
        <v>Data:</v>
      </c>
    </row>
    <row r="4" spans="1:4" ht="15" customHeight="1">
      <c r="A4" s="186" t="str">
        <f ca="1">'Orçamento Sintético'!A4:B4</f>
        <v>C</v>
      </c>
      <c r="B4" s="186"/>
      <c r="C4" s="23" t="str">
        <f ca="1">'Orçamento Sintético'!C4:D4</f>
        <v>D</v>
      </c>
      <c r="D4" s="80">
        <f ca="1">'Orçamento Sintético'!E2</f>
        <v>1</v>
      </c>
    </row>
    <row r="5" spans="1:4" ht="15" customHeight="1">
      <c r="A5" s="20" t="str">
        <f ca="1">'Orçamento Sintético'!A5</f>
        <v>P. Garantia:</v>
      </c>
      <c r="B5" s="79"/>
      <c r="C5" s="26" t="str">
        <f ca="1">'Orçamento Sintético'!C5</f>
        <v>CNPJ:</v>
      </c>
      <c r="D5" s="22" t="str">
        <f ca="1">'Orçamento Sintético'!E3</f>
        <v>Telefone:</v>
      </c>
    </row>
    <row r="6" spans="1:4" ht="15" customHeight="1">
      <c r="A6" s="186" t="str">
        <f ca="1">'Orçamento Sintético'!A6:B6</f>
        <v>F</v>
      </c>
      <c r="B6" s="186"/>
      <c r="C6" s="23" t="str">
        <f ca="1">'Orçamento Sintético'!C6:D6</f>
        <v>G</v>
      </c>
      <c r="D6" s="80" t="str">
        <f ca="1">'Orçamento Sintético'!E6</f>
        <v>H</v>
      </c>
    </row>
    <row r="7" spans="1:4" ht="15" customHeight="1">
      <c r="A7" s="200" t="s">
        <v>202</v>
      </c>
      <c r="B7" s="200"/>
      <c r="C7" s="200"/>
      <c r="D7" s="200"/>
    </row>
    <row r="8" spans="1:4">
      <c r="A8" s="120" t="s">
        <v>59</v>
      </c>
      <c r="B8" s="195" t="s">
        <v>179</v>
      </c>
      <c r="C8" s="195"/>
      <c r="D8" s="120" t="s">
        <v>180</v>
      </c>
    </row>
    <row r="9" spans="1:4" ht="14.25" customHeight="1">
      <c r="A9" s="198" t="s">
        <v>203</v>
      </c>
      <c r="B9" s="198"/>
      <c r="C9" s="198"/>
      <c r="D9" s="198"/>
    </row>
    <row r="10" spans="1:4">
      <c r="A10" s="132" t="s">
        <v>16</v>
      </c>
      <c r="B10" s="133" t="s">
        <v>204</v>
      </c>
      <c r="C10" s="134"/>
      <c r="D10" s="135">
        <v>0.2</v>
      </c>
    </row>
    <row r="11" spans="1:4">
      <c r="A11" s="132" t="s">
        <v>18</v>
      </c>
      <c r="B11" s="133" t="s">
        <v>205</v>
      </c>
      <c r="C11" s="134"/>
      <c r="D11" s="135">
        <v>1.4999999999999999E-2</v>
      </c>
    </row>
    <row r="12" spans="1:4">
      <c r="A12" s="132" t="s">
        <v>206</v>
      </c>
      <c r="B12" s="133" t="s">
        <v>207</v>
      </c>
      <c r="C12" s="134"/>
      <c r="D12" s="135">
        <v>0.01</v>
      </c>
    </row>
    <row r="13" spans="1:4">
      <c r="A13" s="132" t="s">
        <v>208</v>
      </c>
      <c r="B13" s="133" t="s">
        <v>209</v>
      </c>
      <c r="C13" s="134"/>
      <c r="D13" s="135">
        <v>2E-3</v>
      </c>
    </row>
    <row r="14" spans="1:4">
      <c r="A14" s="132" t="s">
        <v>210</v>
      </c>
      <c r="B14" s="133" t="s">
        <v>211</v>
      </c>
      <c r="C14" s="134"/>
      <c r="D14" s="135">
        <v>6.0000000000000001E-3</v>
      </c>
    </row>
    <row r="15" spans="1:4">
      <c r="A15" s="132" t="s">
        <v>212</v>
      </c>
      <c r="B15" s="133" t="s">
        <v>213</v>
      </c>
      <c r="C15" s="134"/>
      <c r="D15" s="135">
        <v>2.5000000000000001E-2</v>
      </c>
    </row>
    <row r="16" spans="1:4">
      <c r="A16" s="132" t="s">
        <v>214</v>
      </c>
      <c r="B16" s="133" t="s">
        <v>215</v>
      </c>
      <c r="C16" s="134"/>
      <c r="D16" s="135">
        <v>0.03</v>
      </c>
    </row>
    <row r="17" spans="1:4">
      <c r="A17" s="132" t="s">
        <v>216</v>
      </c>
      <c r="B17" s="133" t="s">
        <v>217</v>
      </c>
      <c r="C17" s="134"/>
      <c r="D17" s="135">
        <v>0.08</v>
      </c>
    </row>
    <row r="18" spans="1:4">
      <c r="A18" s="132" t="s">
        <v>218</v>
      </c>
      <c r="B18" s="133" t="s">
        <v>219</v>
      </c>
      <c r="C18" s="134"/>
      <c r="D18" s="135">
        <v>0.01</v>
      </c>
    </row>
    <row r="19" spans="1:4">
      <c r="A19" s="136" t="s">
        <v>14</v>
      </c>
      <c r="B19" s="137" t="s">
        <v>220</v>
      </c>
      <c r="C19" s="138"/>
      <c r="D19" s="139">
        <f>SUM(D10:D18)</f>
        <v>0.37800000000000006</v>
      </c>
    </row>
    <row r="20" spans="1:4" ht="14.25" customHeight="1">
      <c r="A20" s="198" t="s">
        <v>221</v>
      </c>
      <c r="B20" s="198"/>
      <c r="C20" s="198"/>
      <c r="D20" s="198"/>
    </row>
    <row r="21" spans="1:4">
      <c r="A21" s="132" t="s">
        <v>22</v>
      </c>
      <c r="B21" s="133" t="s">
        <v>222</v>
      </c>
      <c r="C21" s="134"/>
      <c r="D21" s="135">
        <v>0.17749999999999999</v>
      </c>
    </row>
    <row r="22" spans="1:4">
      <c r="A22" s="132" t="s">
        <v>24</v>
      </c>
      <c r="B22" s="133" t="s">
        <v>223</v>
      </c>
      <c r="C22" s="134"/>
      <c r="D22" s="135">
        <v>3.4099999999999998E-2</v>
      </c>
    </row>
    <row r="23" spans="1:4">
      <c r="A23" s="132" t="s">
        <v>26</v>
      </c>
      <c r="B23" s="133" t="s">
        <v>224</v>
      </c>
      <c r="C23" s="134"/>
      <c r="D23" s="135">
        <v>8.3999999999999995E-3</v>
      </c>
    </row>
    <row r="24" spans="1:4">
      <c r="A24" s="132" t="s">
        <v>225</v>
      </c>
      <c r="B24" s="133" t="s">
        <v>226</v>
      </c>
      <c r="C24" s="134"/>
      <c r="D24" s="135">
        <v>0.107</v>
      </c>
    </row>
    <row r="25" spans="1:4">
      <c r="A25" s="132" t="s">
        <v>227</v>
      </c>
      <c r="B25" s="133" t="s">
        <v>228</v>
      </c>
      <c r="C25" s="134"/>
      <c r="D25" s="135">
        <v>6.9999999999999999E-4</v>
      </c>
    </row>
    <row r="26" spans="1:4">
      <c r="A26" s="132" t="s">
        <v>229</v>
      </c>
      <c r="B26" s="133" t="s">
        <v>230</v>
      </c>
      <c r="C26" s="134"/>
      <c r="D26" s="135">
        <v>7.1000000000000004E-3</v>
      </c>
    </row>
    <row r="27" spans="1:4">
      <c r="A27" s="132" t="s">
        <v>231</v>
      </c>
      <c r="B27" s="133" t="s">
        <v>232</v>
      </c>
      <c r="C27" s="134"/>
      <c r="D27" s="135">
        <v>1.3299999999999999E-2</v>
      </c>
    </row>
    <row r="28" spans="1:4">
      <c r="A28" s="132" t="s">
        <v>233</v>
      </c>
      <c r="B28" s="133" t="s">
        <v>234</v>
      </c>
      <c r="C28" s="134"/>
      <c r="D28" s="135">
        <v>1E-3</v>
      </c>
    </row>
    <row r="29" spans="1:4">
      <c r="A29" s="132" t="s">
        <v>235</v>
      </c>
      <c r="B29" s="133" t="s">
        <v>236</v>
      </c>
      <c r="C29" s="134"/>
      <c r="D29" s="135">
        <v>8.0199999999999994E-2</v>
      </c>
    </row>
    <row r="30" spans="1:4">
      <c r="A30" s="132" t="s">
        <v>237</v>
      </c>
      <c r="B30" s="133" t="s">
        <v>238</v>
      </c>
      <c r="C30" s="134"/>
      <c r="D30" s="135">
        <v>2.9999999999999997E-4</v>
      </c>
    </row>
    <row r="31" spans="1:4">
      <c r="A31" s="136" t="s">
        <v>20</v>
      </c>
      <c r="B31" s="137" t="s">
        <v>239</v>
      </c>
      <c r="C31" s="138"/>
      <c r="D31" s="139">
        <f>SUM(D21:D30)</f>
        <v>0.42959999999999993</v>
      </c>
    </row>
    <row r="32" spans="1:4" ht="14.25" customHeight="1">
      <c r="A32" s="198" t="s">
        <v>240</v>
      </c>
      <c r="B32" s="198"/>
      <c r="C32" s="198"/>
      <c r="D32" s="198"/>
    </row>
    <row r="33" spans="1:4">
      <c r="A33" s="132" t="s">
        <v>30</v>
      </c>
      <c r="B33" s="133" t="s">
        <v>241</v>
      </c>
      <c r="C33" s="134"/>
      <c r="D33" s="135">
        <v>4.1500000000000002E-2</v>
      </c>
    </row>
    <row r="34" spans="1:4">
      <c r="A34" s="132" t="s">
        <v>32</v>
      </c>
      <c r="B34" s="133" t="s">
        <v>242</v>
      </c>
      <c r="C34" s="134"/>
      <c r="D34" s="135">
        <v>1E-3</v>
      </c>
    </row>
    <row r="35" spans="1:4">
      <c r="A35" s="132" t="s">
        <v>34</v>
      </c>
      <c r="B35" s="133" t="s">
        <v>243</v>
      </c>
      <c r="C35" s="134"/>
      <c r="D35" s="135">
        <v>4.9399999999999999E-2</v>
      </c>
    </row>
    <row r="36" spans="1:4">
      <c r="A36" s="132" t="s">
        <v>36</v>
      </c>
      <c r="B36" s="133" t="s">
        <v>244</v>
      </c>
      <c r="C36" s="134"/>
      <c r="D36" s="135">
        <v>3.2300000000000002E-2</v>
      </c>
    </row>
    <row r="37" spans="1:4">
      <c r="A37" s="132" t="s">
        <v>245</v>
      </c>
      <c r="B37" s="133" t="s">
        <v>246</v>
      </c>
      <c r="C37" s="134"/>
      <c r="D37" s="135">
        <v>3.5000000000000001E-3</v>
      </c>
    </row>
    <row r="38" spans="1:4">
      <c r="A38" s="136" t="s">
        <v>28</v>
      </c>
      <c r="B38" s="137" t="s">
        <v>239</v>
      </c>
      <c r="C38" s="138"/>
      <c r="D38" s="139">
        <f>SUM(D33:D37)</f>
        <v>0.12770000000000001</v>
      </c>
    </row>
    <row r="39" spans="1:4" ht="14.25" customHeight="1">
      <c r="A39" s="198" t="s">
        <v>247</v>
      </c>
      <c r="B39" s="198"/>
      <c r="C39" s="198"/>
      <c r="D39" s="198"/>
    </row>
    <row r="40" spans="1:4">
      <c r="A40" s="132" t="s">
        <v>40</v>
      </c>
      <c r="B40" s="133" t="s">
        <v>248</v>
      </c>
      <c r="C40" s="134"/>
      <c r="D40" s="135">
        <f>ROUND(D19*D31,4)</f>
        <v>0.16239999999999999</v>
      </c>
    </row>
    <row r="41" spans="1:4">
      <c r="A41" s="132" t="s">
        <v>42</v>
      </c>
      <c r="B41" s="133" t="s">
        <v>249</v>
      </c>
      <c r="C41" s="134"/>
      <c r="D41" s="135">
        <f>ROUND(D17*D33+D19*D34,4)</f>
        <v>3.7000000000000002E-3</v>
      </c>
    </row>
    <row r="42" spans="1:4" ht="13.9" customHeight="1">
      <c r="A42" s="136" t="s">
        <v>250</v>
      </c>
      <c r="B42" s="137" t="s">
        <v>251</v>
      </c>
      <c r="C42" s="138"/>
      <c r="D42" s="139">
        <f>SUM(D40:D41)</f>
        <v>0.1661</v>
      </c>
    </row>
    <row r="43" spans="1:4">
      <c r="A43" s="132"/>
      <c r="B43" s="133"/>
      <c r="C43" s="134"/>
      <c r="D43" s="135"/>
    </row>
    <row r="44" spans="1:4" ht="14.25" customHeight="1">
      <c r="A44" s="199" t="s">
        <v>252</v>
      </c>
      <c r="B44" s="199"/>
      <c r="C44" s="199"/>
      <c r="D44" s="131">
        <f>D19+D31+D38+D42</f>
        <v>1.1013999999999999</v>
      </c>
    </row>
  </sheetData>
  <mergeCells count="10">
    <mergeCell ref="A2:B2"/>
    <mergeCell ref="A4:B4"/>
    <mergeCell ref="A6:B6"/>
    <mergeCell ref="A7:D7"/>
    <mergeCell ref="A39:D39"/>
    <mergeCell ref="A44:C44"/>
    <mergeCell ref="B8:C8"/>
    <mergeCell ref="A9:D9"/>
    <mergeCell ref="A20:D20"/>
    <mergeCell ref="A32:D32"/>
  </mergeCells>
  <phoneticPr fontId="17" type="noConversion"/>
  <printOptions horizontalCentered="1"/>
  <pageMargins left="0.59027777777777801" right="0.59027777777777801" top="0.78749999999999998" bottom="0.78749999999999998" header="0.51180555555555496" footer="0.51180555555555496"/>
  <pageSetup paperSize="9" firstPageNumber="0" fitToHeight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61"/>
  <sheetViews>
    <sheetView showGridLines="0" topLeftCell="A37" zoomScaleNormal="100" workbookViewId="0">
      <selection activeCell="B15" sqref="B15:B16"/>
    </sheetView>
  </sheetViews>
  <sheetFormatPr defaultRowHeight="11.25"/>
  <cols>
    <col min="1" max="1" width="20" style="19" customWidth="1"/>
    <col min="2" max="2" width="60" style="19" customWidth="1"/>
    <col min="3" max="3" width="20" style="19" customWidth="1"/>
    <col min="4" max="30" width="12" style="19" customWidth="1"/>
    <col min="31" max="16384" width="9" style="19"/>
  </cols>
  <sheetData>
    <row r="1" spans="1:7" ht="27" customHeight="1">
      <c r="A1" s="140" t="str">
        <f ca="1">'Orçamento Sintético'!A1</f>
        <v>P. Execução:</v>
      </c>
      <c r="B1" s="141" t="str">
        <f ca="1">'Orçamento Sintético'!D1</f>
        <v>Objeto: Aplicação de acabamento antiderrapante nas áreas de circulação de veículos no piso da garagem do Edifício Sede do MPDFT</v>
      </c>
      <c r="C1" s="140" t="str">
        <f ca="1">'Orçamento Sintético'!C1</f>
        <v>Licitação:</v>
      </c>
      <c r="D1" s="142"/>
      <c r="E1" s="143"/>
      <c r="F1" s="144"/>
      <c r="G1" s="144"/>
    </row>
    <row r="2" spans="1:7" ht="15" customHeight="1">
      <c r="A2" s="145" t="str">
        <f ca="1">'Orçamento Sintético'!A2</f>
        <v>A</v>
      </c>
      <c r="B2" s="146" t="str">
        <f ca="1">'Orçamento Sintético'!D2</f>
        <v>Local: Eixo Monumental, Praça do Buriti, Lote 2, Sede do MPDFT,  Brasília-DF</v>
      </c>
      <c r="C2" s="147" t="str">
        <f ca="1">'Orçamento Sintético'!C2</f>
        <v>B</v>
      </c>
      <c r="D2" s="148"/>
      <c r="E2" s="149"/>
      <c r="F2" s="144"/>
      <c r="G2" s="144"/>
    </row>
    <row r="3" spans="1:7" ht="15" customHeight="1">
      <c r="A3" s="150" t="str">
        <f ca="1">'Orçamento Sintético'!A3</f>
        <v>P. Validade:</v>
      </c>
      <c r="B3" s="150" t="str">
        <f ca="1">'Orçamento Sintético'!C3</f>
        <v>Razão Social:</v>
      </c>
      <c r="C3" s="140" t="str">
        <f ca="1">'Orçamento Sintético'!E1</f>
        <v>Data:</v>
      </c>
      <c r="D3" s="148"/>
      <c r="E3" s="149"/>
      <c r="F3" s="111"/>
      <c r="G3" s="111"/>
    </row>
    <row r="4" spans="1:7" ht="15" customHeight="1">
      <c r="A4" s="145" t="str">
        <f ca="1">'Orçamento Sintético'!A4</f>
        <v>C</v>
      </c>
      <c r="B4" s="151" t="str">
        <f ca="1">'Orçamento Sintético'!C4</f>
        <v>D</v>
      </c>
      <c r="C4" s="151">
        <f ca="1">'Orçamento Sintético'!E2</f>
        <v>1</v>
      </c>
      <c r="D4" s="148"/>
      <c r="E4" s="149"/>
    </row>
    <row r="5" spans="1:7" ht="15" customHeight="1">
      <c r="A5" s="140" t="str">
        <f ca="1">'Orçamento Sintético'!A5</f>
        <v>P. Garantia:</v>
      </c>
      <c r="B5" s="150" t="str">
        <f ca="1">'Orçamento Sintético'!C5</f>
        <v>CNPJ:</v>
      </c>
      <c r="C5" s="140" t="str">
        <f ca="1">'Orçamento Sintético'!E3</f>
        <v>Telefone:</v>
      </c>
      <c r="D5" s="148"/>
      <c r="E5" s="152"/>
    </row>
    <row r="6" spans="1:7" ht="15" customHeight="1">
      <c r="A6" s="145" t="str">
        <f ca="1">'Orçamento Sintético'!A6</f>
        <v>F</v>
      </c>
      <c r="B6" s="151" t="str">
        <f ca="1">'Orçamento Sintético'!C6</f>
        <v>G</v>
      </c>
      <c r="C6" s="151" t="str">
        <f ca="1">'Orçamento Sintético'!E4</f>
        <v>E</v>
      </c>
      <c r="D6" s="153"/>
      <c r="E6" s="154"/>
    </row>
    <row r="7" spans="1:7" ht="14.1" customHeight="1">
      <c r="A7" s="211" t="s">
        <v>253</v>
      </c>
      <c r="B7" s="211"/>
      <c r="C7" s="211"/>
      <c r="D7" s="211"/>
      <c r="E7" s="211"/>
      <c r="F7" s="155"/>
      <c r="G7" s="155"/>
    </row>
    <row r="8" spans="1:7" ht="14.1" customHeight="1">
      <c r="A8" s="156" t="s">
        <v>59</v>
      </c>
      <c r="B8" s="156" t="s">
        <v>60</v>
      </c>
      <c r="C8" s="157" t="s">
        <v>254</v>
      </c>
      <c r="D8" s="157" t="s">
        <v>255</v>
      </c>
      <c r="E8" s="157" t="s">
        <v>256</v>
      </c>
    </row>
    <row r="9" spans="1:7" ht="14.1" customHeight="1">
      <c r="A9" s="205" t="s">
        <v>63</v>
      </c>
      <c r="B9" s="206" t="str">
        <f ca="1">VLOOKUP($A9,'Orçamento Sintético'!$A:$H,4,0)</f>
        <v>SERVIÇOS TÉCNICO - PROFISSIONAIS</v>
      </c>
      <c r="C9" s="158">
        <f ca="1">ROUND(C10/$E$60,4)</f>
        <v>2.0999999999999999E-3</v>
      </c>
      <c r="D9" s="159">
        <f>ROUND(D10/$C10,4)</f>
        <v>1</v>
      </c>
      <c r="E9" s="159">
        <f>ROUND(E10/$C10,4)</f>
        <v>0</v>
      </c>
    </row>
    <row r="10" spans="1:7" ht="14.1" customHeight="1">
      <c r="A10" s="205"/>
      <c r="B10" s="206"/>
      <c r="C10" s="160">
        <f ca="1">VLOOKUP($A9,'Orçamento Sintético'!$A:$H,8,0)</f>
        <v>233.94</v>
      </c>
      <c r="D10" s="161">
        <f>D12</f>
        <v>233.94</v>
      </c>
      <c r="E10" s="161">
        <f>E12</f>
        <v>0</v>
      </c>
    </row>
    <row r="11" spans="1:7" ht="14.1" customHeight="1">
      <c r="A11" s="207" t="s">
        <v>91</v>
      </c>
      <c r="B11" s="208" t="str">
        <f ca="1">VLOOKUP($A11,'Orçamento Sintético'!$A:$H,4,0)</f>
        <v>TAXAS E EMOLUMENTOS</v>
      </c>
      <c r="C11" s="162">
        <f ca="1">ROUND(C12/$E$60,4)</f>
        <v>2.0999999999999999E-3</v>
      </c>
      <c r="D11" s="162">
        <f>ROUND(D12/$C12,4)</f>
        <v>1</v>
      </c>
      <c r="E11" s="162">
        <f>ROUND(E12/$C12,4)</f>
        <v>0</v>
      </c>
    </row>
    <row r="12" spans="1:7" ht="14.1" customHeight="1">
      <c r="A12" s="207"/>
      <c r="B12" s="208"/>
      <c r="C12" s="163">
        <f ca="1">VLOOKUP($A11,'Orçamento Sintético'!$A:$H,8,0)</f>
        <v>233.94</v>
      </c>
      <c r="D12" s="163">
        <f>D14</f>
        <v>233.94</v>
      </c>
      <c r="E12" s="163">
        <f>E14</f>
        <v>0</v>
      </c>
    </row>
    <row r="13" spans="1:7" ht="14.1" customHeight="1">
      <c r="A13" s="201" t="s">
        <v>93</v>
      </c>
      <c r="B13" s="201" t="str">
        <f ca="1">VLOOKUP($A13,'Orçamento Sintético'!$A:$H,4,0)</f>
        <v>Anotação de Responsabilidade Técnica (Faixa 3 - Tabela A - CONFEA)</v>
      </c>
      <c r="C13" s="164">
        <f ca="1">ROUND(C14/$E$60,4)</f>
        <v>2.0999999999999999E-3</v>
      </c>
      <c r="D13" s="164">
        <v>1</v>
      </c>
      <c r="E13" s="164">
        <v>0</v>
      </c>
    </row>
    <row r="14" spans="1:7" ht="14.1" customHeight="1">
      <c r="A14" s="201"/>
      <c r="B14" s="201"/>
      <c r="C14" s="165">
        <f ca="1">VLOOKUP($A13,'Orçamento Sintético'!$A:$H,8,0)</f>
        <v>233.94</v>
      </c>
      <c r="D14" s="165">
        <f>ROUND($C14*D13,2)</f>
        <v>233.94</v>
      </c>
      <c r="E14" s="165">
        <f>ROUND($C14*E13,2)</f>
        <v>0</v>
      </c>
    </row>
    <row r="15" spans="1:7" ht="14.1" customHeight="1">
      <c r="A15" s="205" t="s">
        <v>64</v>
      </c>
      <c r="B15" s="206" t="str">
        <f ca="1">VLOOKUP($A15,'Orçamento Sintético'!$A:$H,4,0)</f>
        <v>SERVIÇOS PRELIMINARES</v>
      </c>
      <c r="C15" s="158">
        <f ca="1">ROUND(C16/$E$60,4)</f>
        <v>1.4E-2</v>
      </c>
      <c r="D15" s="159">
        <f>ROUND(D16/$C16,4)</f>
        <v>1</v>
      </c>
      <c r="E15" s="159"/>
    </row>
    <row r="16" spans="1:7" ht="14.1" customHeight="1">
      <c r="A16" s="205"/>
      <c r="B16" s="206"/>
      <c r="C16" s="160">
        <f ca="1">VLOOKUP($A15,'Orçamento Sintético'!$A:$H,8,0)</f>
        <v>1531.3600000000001</v>
      </c>
      <c r="D16" s="161">
        <f>D18+D24</f>
        <v>1531.3600000000001</v>
      </c>
      <c r="E16" s="161"/>
    </row>
    <row r="17" spans="1:5" ht="14.1" customHeight="1">
      <c r="A17" s="207" t="s">
        <v>99</v>
      </c>
      <c r="B17" s="208" t="str">
        <f ca="1">VLOOKUP($A17,'Orçamento Sintético'!$A:$H,4,0)</f>
        <v>CANTEIRO DE OBRA: IMPLANTAÇÃO, OPERAÇÃO E MANUTENÇÃO</v>
      </c>
      <c r="C17" s="162">
        <f ca="1">ROUND(C18/$E$60,4)</f>
        <v>1.15E-2</v>
      </c>
      <c r="D17" s="162">
        <f>ROUND(D18/$C18,4)</f>
        <v>1</v>
      </c>
      <c r="E17" s="162"/>
    </row>
    <row r="18" spans="1:5" ht="14.1" customHeight="1">
      <c r="A18" s="207"/>
      <c r="B18" s="208"/>
      <c r="C18" s="163">
        <f ca="1">VLOOKUP($A17,'Orçamento Sintético'!$A:$H,8,0)</f>
        <v>1257.45</v>
      </c>
      <c r="D18" s="163">
        <f>D20</f>
        <v>1257.45</v>
      </c>
      <c r="E18" s="163"/>
    </row>
    <row r="19" spans="1:5" ht="14.1" customHeight="1">
      <c r="A19" s="209" t="s">
        <v>101</v>
      </c>
      <c r="B19" s="210" t="str">
        <f ca="1">VLOOKUP($A19,'Orçamento Sintético'!$A:$H,4,0)</f>
        <v>PROTEÇÃO E SINALIZAÇÃO</v>
      </c>
      <c r="C19" s="166">
        <f ca="1">ROUND(C20/$E$60,4)</f>
        <v>1.15E-2</v>
      </c>
      <c r="D19" s="167">
        <f>ROUND(D20/$C20,4)</f>
        <v>1</v>
      </c>
      <c r="E19" s="167"/>
    </row>
    <row r="20" spans="1:5" ht="14.1" customHeight="1">
      <c r="A20" s="209"/>
      <c r="B20" s="210"/>
      <c r="C20" s="168">
        <f ca="1">VLOOKUP($A19,'Orçamento Sintético'!$A:$H,8,0)</f>
        <v>1257.45</v>
      </c>
      <c r="D20" s="169">
        <f>D22</f>
        <v>1257.45</v>
      </c>
      <c r="E20" s="169"/>
    </row>
    <row r="21" spans="1:5" ht="14.1" customHeight="1">
      <c r="A21" s="201" t="s">
        <v>103</v>
      </c>
      <c r="B21" s="201" t="str">
        <f ca="1">VLOOKUP($A21,'Orçamento Sintético'!$A:$H,4,0)</f>
        <v>Copia da SBC (012223) - TAPUME/CERCAMENTO COM TELA PLÁSTICA, ALTURA 1,20M</v>
      </c>
      <c r="C21" s="164">
        <f ca="1">ROUND(C22/$E$60,4)</f>
        <v>1.15E-2</v>
      </c>
      <c r="D21" s="164">
        <v>1</v>
      </c>
      <c r="E21" s="164">
        <v>0</v>
      </c>
    </row>
    <row r="22" spans="1:5" ht="14.1" customHeight="1">
      <c r="A22" s="201"/>
      <c r="B22" s="201"/>
      <c r="C22" s="165">
        <f ca="1">VLOOKUP($A21,'Orçamento Sintético'!$A:$H,8,0)</f>
        <v>1257.45</v>
      </c>
      <c r="D22" s="165">
        <f>ROUND($C22*D21,2)</f>
        <v>1257.45</v>
      </c>
      <c r="E22" s="165"/>
    </row>
    <row r="23" spans="1:5" ht="14.1" customHeight="1">
      <c r="A23" s="207" t="s">
        <v>107</v>
      </c>
      <c r="B23" s="208" t="str">
        <f ca="1">VLOOKUP($A23,'Orçamento Sintético'!$A:$H,4,0)</f>
        <v>DEMOLIÇÃO E REMOÇÃO</v>
      </c>
      <c r="C23" s="162">
        <f ca="1">ROUND(C24/$E$60,4)</f>
        <v>2.5000000000000001E-3</v>
      </c>
      <c r="D23" s="162">
        <f>ROUND(D24/$C24,4)</f>
        <v>1</v>
      </c>
      <c r="E23" s="162"/>
    </row>
    <row r="24" spans="1:5" ht="14.1" customHeight="1">
      <c r="A24" s="207"/>
      <c r="B24" s="208"/>
      <c r="C24" s="163">
        <f ca="1">VLOOKUP($A23,'Orçamento Sintético'!$A:$H,8,0)</f>
        <v>273.91000000000003</v>
      </c>
      <c r="D24" s="163">
        <f>D26</f>
        <v>273.91000000000003</v>
      </c>
      <c r="E24" s="163"/>
    </row>
    <row r="25" spans="1:5" ht="14.1" customHeight="1">
      <c r="A25" s="209" t="s">
        <v>109</v>
      </c>
      <c r="B25" s="210" t="str">
        <f ca="1">VLOOKUP($A25,'Orçamento Sintético'!$A:$H,4,0)</f>
        <v>REMOÇÃO</v>
      </c>
      <c r="C25" s="166">
        <f ca="1">ROUND(C26/$E$60,4)</f>
        <v>2.5000000000000001E-3</v>
      </c>
      <c r="D25" s="167">
        <f>ROUND(D26/$C26,4)</f>
        <v>1</v>
      </c>
      <c r="E25" s="167"/>
    </row>
    <row r="26" spans="1:5" ht="14.1" customHeight="1">
      <c r="A26" s="209"/>
      <c r="B26" s="210"/>
      <c r="C26" s="168">
        <f ca="1">VLOOKUP($A25,'Orçamento Sintético'!$A:$H,8,0)</f>
        <v>273.91000000000003</v>
      </c>
      <c r="D26" s="169">
        <f>D28</f>
        <v>273.91000000000003</v>
      </c>
      <c r="E26" s="169"/>
    </row>
    <row r="27" spans="1:5" ht="14.1" customHeight="1">
      <c r="A27" s="201" t="s">
        <v>111</v>
      </c>
      <c r="B27" s="201" t="str">
        <f ca="1">VLOOKUP($A27,'Orçamento Sintético'!$A:$H,4,0)</f>
        <v>Remoção de tachão em pavimento de concreto</v>
      </c>
      <c r="C27" s="164">
        <f ca="1">ROUND(C28/$E$60,4)</f>
        <v>2.5000000000000001E-3</v>
      </c>
      <c r="D27" s="164">
        <v>1</v>
      </c>
      <c r="E27" s="164">
        <v>0</v>
      </c>
    </row>
    <row r="28" spans="1:5" ht="14.1" customHeight="1">
      <c r="A28" s="201"/>
      <c r="B28" s="201"/>
      <c r="C28" s="165">
        <f ca="1">VLOOKUP($A27,'Orçamento Sintético'!$A:$H,8,0)</f>
        <v>273.91000000000003</v>
      </c>
      <c r="D28" s="165">
        <f>ROUND($C28*D27,2)</f>
        <v>273.91000000000003</v>
      </c>
      <c r="E28" s="165"/>
    </row>
    <row r="29" spans="1:5" ht="14.1" customHeight="1">
      <c r="A29" s="205" t="s">
        <v>65</v>
      </c>
      <c r="B29" s="206" t="str">
        <f ca="1">VLOOKUP($A29,'Orçamento Sintético'!$A:$H,4,0)</f>
        <v>SERVIÇOS AUXILIARES E ADMINISTRATIVOS</v>
      </c>
      <c r="C29" s="158">
        <f ca="1">ROUND(C30/$E$60,4)</f>
        <v>6.5799999999999997E-2</v>
      </c>
      <c r="D29" s="159">
        <f>ROUND(D30/$C30,4)</f>
        <v>0.5</v>
      </c>
      <c r="E29" s="159">
        <f>ROUND(E30/$C30,4)</f>
        <v>0.5</v>
      </c>
    </row>
    <row r="30" spans="1:5" ht="14.1" customHeight="1">
      <c r="A30" s="205"/>
      <c r="B30" s="206"/>
      <c r="C30" s="160">
        <f ca="1">VLOOKUP($A29,'Orçamento Sintético'!$A:$H,8,0)</f>
        <v>7213.76</v>
      </c>
      <c r="D30" s="161">
        <f>D32</f>
        <v>3606.88</v>
      </c>
      <c r="E30" s="161">
        <f>E32</f>
        <v>3606.88</v>
      </c>
    </row>
    <row r="31" spans="1:5" ht="14.1" customHeight="1">
      <c r="A31" s="207" t="s">
        <v>115</v>
      </c>
      <c r="B31" s="208" t="str">
        <f ca="1">VLOOKUP($A31,'Orçamento Sintético'!$A:$H,4,0)</f>
        <v>PESSOAL</v>
      </c>
      <c r="C31" s="162">
        <f ca="1">ROUND(C32/$E$60,4)</f>
        <v>6.5799999999999997E-2</v>
      </c>
      <c r="D31" s="162">
        <f>ROUND(D32/$C32,4)</f>
        <v>0.5</v>
      </c>
      <c r="E31" s="162">
        <f>ROUND(E32/$C32,4)</f>
        <v>0.5</v>
      </c>
    </row>
    <row r="32" spans="1:5" ht="14.1" customHeight="1">
      <c r="A32" s="207"/>
      <c r="B32" s="208"/>
      <c r="C32" s="163">
        <f ca="1">VLOOKUP($A31,'Orçamento Sintético'!$A:$H,8,0)</f>
        <v>7213.76</v>
      </c>
      <c r="D32" s="163">
        <f>D34</f>
        <v>3606.88</v>
      </c>
      <c r="E32" s="163">
        <f>E34</f>
        <v>3606.88</v>
      </c>
    </row>
    <row r="33" spans="1:5" ht="14.1" customHeight="1">
      <c r="A33" s="209" t="s">
        <v>117</v>
      </c>
      <c r="B33" s="210" t="str">
        <f ca="1">VLOOKUP($A33,'Orçamento Sintético'!$A:$H,4,0)</f>
        <v>MÃO-DE-OBRA</v>
      </c>
      <c r="C33" s="166">
        <f ca="1">ROUND(C34/$E$60,4)</f>
        <v>6.5799999999999997E-2</v>
      </c>
      <c r="D33" s="167">
        <f>ROUND(D34/$C34,4)</f>
        <v>0.5</v>
      </c>
      <c r="E33" s="167">
        <f>ROUND(E34/$C34,4)</f>
        <v>0.5</v>
      </c>
    </row>
    <row r="34" spans="1:5" ht="14.1" customHeight="1">
      <c r="A34" s="209"/>
      <c r="B34" s="210"/>
      <c r="C34" s="168">
        <f ca="1">VLOOKUP($A33,'Orçamento Sintético'!$A:$H,8,0)</f>
        <v>7213.76</v>
      </c>
      <c r="D34" s="169">
        <f>D36</f>
        <v>3606.88</v>
      </c>
      <c r="E34" s="169">
        <f>E36</f>
        <v>3606.88</v>
      </c>
    </row>
    <row r="35" spans="1:5" ht="14.1" customHeight="1">
      <c r="A35" s="201" t="s">
        <v>119</v>
      </c>
      <c r="B35" s="201" t="str">
        <f ca="1">VLOOKUP($A35,'Orçamento Sintético'!$A:$H,4,0)</f>
        <v>ENCARREGADO GERAL DE OBRAS COM ENCARGOS COMPLEMENTARES</v>
      </c>
      <c r="C35" s="164">
        <f ca="1">ROUND(C36/$E$60,4)</f>
        <v>6.5799999999999997E-2</v>
      </c>
      <c r="D35" s="164">
        <v>0.5</v>
      </c>
      <c r="E35" s="164">
        <v>0.5</v>
      </c>
    </row>
    <row r="36" spans="1:5" ht="14.1" customHeight="1">
      <c r="A36" s="201"/>
      <c r="B36" s="201"/>
      <c r="C36" s="165">
        <f ca="1">VLOOKUP($A35,'Orçamento Sintético'!$A:$H,8,0)</f>
        <v>7213.76</v>
      </c>
      <c r="D36" s="165">
        <f>ROUND($C36*D35,2)</f>
        <v>3606.88</v>
      </c>
      <c r="E36" s="165">
        <f>ROUND($C36*E35,2)</f>
        <v>3606.88</v>
      </c>
    </row>
    <row r="37" spans="1:5" ht="14.1" customHeight="1">
      <c r="A37" s="205" t="s">
        <v>66</v>
      </c>
      <c r="B37" s="206" t="str">
        <f ca="1">VLOOKUP($A37,'Orçamento Sintético'!$A:$H,4,0)</f>
        <v>ARQUITETURA</v>
      </c>
      <c r="C37" s="158">
        <f ca="1">ROUND(C38/$E$60,4)</f>
        <v>0.89690000000000003</v>
      </c>
      <c r="D37" s="159">
        <f>ROUND(D38/$C38,4)</f>
        <v>0.38440000000000002</v>
      </c>
      <c r="E37" s="159">
        <f>ROUND(E38/$C38,4)</f>
        <v>0.61560000000000004</v>
      </c>
    </row>
    <row r="38" spans="1:5" ht="14.1" customHeight="1">
      <c r="A38" s="205"/>
      <c r="B38" s="206"/>
      <c r="C38" s="160">
        <f ca="1">VLOOKUP($A37,'Orçamento Sintético'!$A:$H,8,0)</f>
        <v>98384.63</v>
      </c>
      <c r="D38" s="161">
        <f>D40</f>
        <v>37822.46</v>
      </c>
      <c r="E38" s="161">
        <f>E40</f>
        <v>60562.17</v>
      </c>
    </row>
    <row r="39" spans="1:5" ht="14.1" customHeight="1">
      <c r="A39" s="207" t="s">
        <v>122</v>
      </c>
      <c r="B39" s="208" t="str">
        <f ca="1">VLOOKUP($A39,'Orçamento Sintético'!$A:$H,4,0)</f>
        <v>REVESTIMENTOS</v>
      </c>
      <c r="C39" s="162">
        <f ca="1">ROUND(C40/$E$60,4)</f>
        <v>0.89690000000000003</v>
      </c>
      <c r="D39" s="162">
        <f>ROUND(D40/$C40,4)</f>
        <v>0.38440000000000002</v>
      </c>
      <c r="E39" s="162">
        <f>ROUND(E40/$C40,4)</f>
        <v>0.61560000000000004</v>
      </c>
    </row>
    <row r="40" spans="1:5" ht="14.1" customHeight="1">
      <c r="A40" s="207"/>
      <c r="B40" s="208"/>
      <c r="C40" s="163">
        <f ca="1">VLOOKUP($A39,'Orçamento Sintético'!$A:$H,8,0)</f>
        <v>98384.63</v>
      </c>
      <c r="D40" s="163">
        <f>D42</f>
        <v>37822.46</v>
      </c>
      <c r="E40" s="163">
        <f>E42</f>
        <v>60562.17</v>
      </c>
    </row>
    <row r="41" spans="1:5" ht="14.1" customHeight="1">
      <c r="A41" s="209" t="s">
        <v>124</v>
      </c>
      <c r="B41" s="210" t="str">
        <f ca="1">VLOOKUP($A41,'Orçamento Sintético'!$A:$H,4,0)</f>
        <v>REVESTIMENTOS DE PISO</v>
      </c>
      <c r="C41" s="166">
        <f ca="1">ROUND(C42/$E$60,4)</f>
        <v>0.89690000000000003</v>
      </c>
      <c r="D41" s="167">
        <f>ROUND(D42/$C42,4)</f>
        <v>0.38440000000000002</v>
      </c>
      <c r="E41" s="167">
        <f>ROUND(E42/$C42,4)</f>
        <v>0.61560000000000004</v>
      </c>
    </row>
    <row r="42" spans="1:5" ht="14.1" customHeight="1">
      <c r="A42" s="209"/>
      <c r="B42" s="210"/>
      <c r="C42" s="168">
        <f ca="1">VLOOKUP($A41,'Orçamento Sintético'!$A:$H,8,0)</f>
        <v>98384.63</v>
      </c>
      <c r="D42" s="169">
        <f>D44+D46+D48</f>
        <v>37822.46</v>
      </c>
      <c r="E42" s="169">
        <f>E44+E46+E48</f>
        <v>60562.17</v>
      </c>
    </row>
    <row r="43" spans="1:5" ht="14.1" customHeight="1">
      <c r="A43" s="201" t="s">
        <v>126</v>
      </c>
      <c r="B43" s="201" t="str">
        <f ca="1">VLOOKUP($A43,'Orçamento Sintético'!$A:$H,4,0)</f>
        <v>Pintura de piso com epóxi antiderrapante, inclusive preparo inicial do piso com lixamento superficial das áreas e pintura de sinalização e de demarcação de vagas</v>
      </c>
      <c r="C43" s="164">
        <f ca="1">ROUND(C44/$E$60,4)</f>
        <v>0.86199999999999999</v>
      </c>
      <c r="D43" s="164">
        <v>0.4</v>
      </c>
      <c r="E43" s="164">
        <v>0.6</v>
      </c>
    </row>
    <row r="44" spans="1:5" ht="14.1" customHeight="1">
      <c r="A44" s="201"/>
      <c r="B44" s="201"/>
      <c r="C44" s="165">
        <f ca="1">VLOOKUP($A43,'Orçamento Sintético'!$A:$H,8,0)</f>
        <v>94556.160000000003</v>
      </c>
      <c r="D44" s="165">
        <f>ROUND($C44*D43,2)</f>
        <v>37822.46</v>
      </c>
      <c r="E44" s="165">
        <f>ROUND($C44*E43,2)</f>
        <v>56733.7</v>
      </c>
    </row>
    <row r="45" spans="1:5" ht="14.1" customHeight="1">
      <c r="A45" s="201" t="s">
        <v>130</v>
      </c>
      <c r="B45" s="201" t="str">
        <f ca="1">VLOOKUP($A45,'Orçamento Sintético'!$A:$H,4,0)</f>
        <v>Copia da ORSE (3726) - Tachão bidirecional confeccionada em resina poliéster com 2 pinos de aço 250 x 150 x 50 mm</v>
      </c>
      <c r="C45" s="164">
        <f ca="1">ROUND(C46/$E$60,4)</f>
        <v>2.3800000000000002E-2</v>
      </c>
      <c r="D45" s="164">
        <v>0</v>
      </c>
      <c r="E45" s="164">
        <v>1</v>
      </c>
    </row>
    <row r="46" spans="1:5" ht="14.1" customHeight="1">
      <c r="A46" s="201"/>
      <c r="B46" s="201"/>
      <c r="C46" s="165">
        <f ca="1">VLOOKUP($A45,'Orçamento Sintético'!$A:$H,8,0)</f>
        <v>2616.21</v>
      </c>
      <c r="D46" s="165">
        <f>ROUND($C46*D45,2)</f>
        <v>0</v>
      </c>
      <c r="E46" s="165">
        <f>ROUND($C46*E45,2)</f>
        <v>2616.21</v>
      </c>
    </row>
    <row r="47" spans="1:5" ht="14.1" customHeight="1">
      <c r="A47" s="201" t="s">
        <v>133</v>
      </c>
      <c r="B47" s="201" t="str">
        <f ca="1">VLOOKUP($A47,'Orçamento Sintético'!$A:$H,4,0)</f>
        <v>Reinstalação de tachão em pavimento de concreto</v>
      </c>
      <c r="C47" s="164">
        <f ca="1">ROUND(C48/$E$60,4)</f>
        <v>1.11E-2</v>
      </c>
      <c r="D47" s="164">
        <v>0</v>
      </c>
      <c r="E47" s="164">
        <v>1</v>
      </c>
    </row>
    <row r="48" spans="1:5" ht="14.1" customHeight="1">
      <c r="A48" s="201"/>
      <c r="B48" s="201"/>
      <c r="C48" s="165">
        <f ca="1">VLOOKUP($A47,'Orçamento Sintético'!$A:$H,8,0)</f>
        <v>1212.26</v>
      </c>
      <c r="D48" s="165">
        <f>ROUND($C48*D47,2)</f>
        <v>0</v>
      </c>
      <c r="E48" s="165">
        <f>ROUND($C48*E47,2)</f>
        <v>1212.26</v>
      </c>
    </row>
    <row r="49" spans="1:7" ht="14.1" customHeight="1">
      <c r="A49" s="205" t="s">
        <v>67</v>
      </c>
      <c r="B49" s="206" t="str">
        <f ca="1">VLOOKUP($A49,'Orçamento Sintético'!$A:$H,4,0)</f>
        <v>SERVIÇOS COMPLEMENTARES</v>
      </c>
      <c r="C49" s="158">
        <f ca="1">ROUND(C50/$E$60,4)</f>
        <v>2.1299999999999999E-2</v>
      </c>
      <c r="D49" s="159">
        <f>ROUND(D50/$C50,4)</f>
        <v>0</v>
      </c>
      <c r="E49" s="159">
        <f>ROUND(E50/$C50,4)</f>
        <v>1</v>
      </c>
    </row>
    <row r="50" spans="1:7" ht="14.1" customHeight="1">
      <c r="A50" s="205"/>
      <c r="B50" s="206"/>
      <c r="C50" s="160">
        <f ca="1">VLOOKUP($A49,'Orçamento Sintético'!$A:$H,8,0)</f>
        <v>2332.8000000000002</v>
      </c>
      <c r="D50" s="161">
        <f>D52</f>
        <v>0</v>
      </c>
      <c r="E50" s="161">
        <f>E52</f>
        <v>2332.8000000000002</v>
      </c>
    </row>
    <row r="51" spans="1:7" ht="14.1" customHeight="1">
      <c r="A51" s="207" t="s">
        <v>137</v>
      </c>
      <c r="B51" s="208" t="str">
        <f ca="1">VLOOKUP($A51,'Orçamento Sintético'!$A:$H,4,0)</f>
        <v>LIMPEZA DA OBRA</v>
      </c>
      <c r="C51" s="162">
        <f ca="1">ROUND(C52/$E$60,4)</f>
        <v>2.1299999999999999E-2</v>
      </c>
      <c r="D51" s="162">
        <f>ROUND(D52/$C52,4)</f>
        <v>0</v>
      </c>
      <c r="E51" s="162">
        <f>ROUND(E52/$C52,4)</f>
        <v>1</v>
      </c>
    </row>
    <row r="52" spans="1:7" ht="14.1" customHeight="1">
      <c r="A52" s="207"/>
      <c r="B52" s="208"/>
      <c r="C52" s="163">
        <f ca="1">VLOOKUP($A51,'Orçamento Sintético'!$A:$H,8,0)</f>
        <v>2332.8000000000002</v>
      </c>
      <c r="D52" s="163">
        <f>D54</f>
        <v>0</v>
      </c>
      <c r="E52" s="163">
        <f>E54</f>
        <v>2332.8000000000002</v>
      </c>
    </row>
    <row r="53" spans="1:7" ht="14.1" customHeight="1">
      <c r="A53" s="201" t="s">
        <v>139</v>
      </c>
      <c r="B53" s="201" t="str">
        <f ca="1">VLOOKUP($A53,'Orçamento Sintético'!$A:$H,4,0)</f>
        <v>LIMPEZA DE PISO CERÂMICO OU PORCELANATO COM PANO ÚMIDO. AF_04/2019</v>
      </c>
      <c r="C53" s="164">
        <f ca="1">ROUND(C54/$E$60,4)</f>
        <v>2.1299999999999999E-2</v>
      </c>
      <c r="D53" s="164">
        <v>0</v>
      </c>
      <c r="E53" s="164">
        <v>1</v>
      </c>
    </row>
    <row r="54" spans="1:7" ht="14.1" customHeight="1">
      <c r="A54" s="201"/>
      <c r="B54" s="201"/>
      <c r="C54" s="165">
        <f ca="1">VLOOKUP($A53,'Orçamento Sintético'!$A:$H,8,0)</f>
        <v>2332.8000000000002</v>
      </c>
      <c r="D54" s="165">
        <f>ROUND($C54*D53,2)</f>
        <v>0</v>
      </c>
      <c r="E54" s="165">
        <f>ROUND($C54*E53,2)</f>
        <v>2332.8000000000002</v>
      </c>
    </row>
    <row r="55" spans="1:7" ht="14.1" customHeight="1">
      <c r="A55" s="204" t="s">
        <v>257</v>
      </c>
      <c r="B55" s="204"/>
      <c r="C55" s="170"/>
      <c r="D55" s="171">
        <f>ROUND(D56/$E$60,4)</f>
        <v>0.39379999999999998</v>
      </c>
      <c r="E55" s="171">
        <f>ROUND(E56/$E$60,4)</f>
        <v>0.60619999999999996</v>
      </c>
    </row>
    <row r="56" spans="1:7" ht="14.1" customHeight="1">
      <c r="A56" s="191" t="s">
        <v>258</v>
      </c>
      <c r="B56" s="191"/>
      <c r="C56" s="170"/>
      <c r="D56" s="172">
        <f>D10+D16+D30+D38+D50</f>
        <v>43194.64</v>
      </c>
      <c r="E56" s="172">
        <f>E10+E16+E30+E38+E50</f>
        <v>66501.849999999991</v>
      </c>
    </row>
    <row r="57" spans="1:7" ht="14.1" customHeight="1">
      <c r="A57" s="202" t="s">
        <v>200</v>
      </c>
      <c r="B57" s="202"/>
      <c r="C57" s="170"/>
      <c r="D57" s="173">
        <f ca="1">TRUNC(D56*'Composição de BDI'!$D$23,2)</f>
        <v>9554.65</v>
      </c>
      <c r="E57" s="173">
        <f ca="1">TRUNC(E56*'Composição de BDI'!$D$23,2)</f>
        <v>14710.2</v>
      </c>
    </row>
    <row r="58" spans="1:7" ht="14.1" customHeight="1">
      <c r="A58" s="203" t="s">
        <v>259</v>
      </c>
      <c r="B58" s="203"/>
      <c r="C58" s="174"/>
      <c r="D58" s="175">
        <f>TRUNC(SUM(D56:D57),2)</f>
        <v>52749.29</v>
      </c>
      <c r="E58" s="175">
        <f>TRUNC(SUM(E56:E57),2)</f>
        <v>81212.05</v>
      </c>
    </row>
    <row r="59" spans="1:7" ht="14.1" customHeight="1">
      <c r="A59" s="204" t="s">
        <v>260</v>
      </c>
      <c r="B59" s="204"/>
      <c r="C59" s="170"/>
      <c r="D59" s="171">
        <f>D55</f>
        <v>0.39379999999999998</v>
      </c>
      <c r="E59" s="171">
        <f>D59+E55</f>
        <v>1</v>
      </c>
      <c r="F59" s="116"/>
      <c r="G59" s="116"/>
    </row>
    <row r="60" spans="1:7" ht="14.1" customHeight="1">
      <c r="A60" s="202" t="s">
        <v>261</v>
      </c>
      <c r="B60" s="202"/>
      <c r="C60" s="170"/>
      <c r="D60" s="172">
        <f>D56</f>
        <v>43194.64</v>
      </c>
      <c r="E60" s="172">
        <f>D60+E56</f>
        <v>109696.48999999999</v>
      </c>
    </row>
    <row r="61" spans="1:7" ht="14.1" customHeight="1">
      <c r="A61" s="203" t="s">
        <v>262</v>
      </c>
      <c r="B61" s="203"/>
      <c r="C61" s="174"/>
      <c r="D61" s="175">
        <f>D58</f>
        <v>52749.29</v>
      </c>
      <c r="E61" s="175">
        <f>D61+E58</f>
        <v>133961.34</v>
      </c>
    </row>
  </sheetData>
  <sheetCalcPr fullCalcOnLoad="1"/>
  <mergeCells count="54">
    <mergeCell ref="A7:E7"/>
    <mergeCell ref="A9:A10"/>
    <mergeCell ref="B9:B10"/>
    <mergeCell ref="A11:A12"/>
    <mergeCell ref="B11:B12"/>
    <mergeCell ref="A17:A18"/>
    <mergeCell ref="B17:B18"/>
    <mergeCell ref="A19:A20"/>
    <mergeCell ref="B19:B20"/>
    <mergeCell ref="A13:A14"/>
    <mergeCell ref="B13:B14"/>
    <mergeCell ref="A15:A16"/>
    <mergeCell ref="B15:B16"/>
    <mergeCell ref="A25:A26"/>
    <mergeCell ref="B25:B26"/>
    <mergeCell ref="A27:A28"/>
    <mergeCell ref="B27:B28"/>
    <mergeCell ref="A21:A22"/>
    <mergeCell ref="B21:B22"/>
    <mergeCell ref="A23:A24"/>
    <mergeCell ref="B23:B24"/>
    <mergeCell ref="A33:A34"/>
    <mergeCell ref="B33:B34"/>
    <mergeCell ref="A35:A36"/>
    <mergeCell ref="B35:B36"/>
    <mergeCell ref="A29:A30"/>
    <mergeCell ref="B29:B30"/>
    <mergeCell ref="A31:A32"/>
    <mergeCell ref="B31:B32"/>
    <mergeCell ref="A41:A42"/>
    <mergeCell ref="B41:B42"/>
    <mergeCell ref="A43:A44"/>
    <mergeCell ref="B43:B44"/>
    <mergeCell ref="A37:A38"/>
    <mergeCell ref="B37:B38"/>
    <mergeCell ref="A39:A40"/>
    <mergeCell ref="B39:B40"/>
    <mergeCell ref="A49:A50"/>
    <mergeCell ref="B49:B50"/>
    <mergeCell ref="A51:A52"/>
    <mergeCell ref="B51:B52"/>
    <mergeCell ref="A45:A46"/>
    <mergeCell ref="B45:B46"/>
    <mergeCell ref="A47:A48"/>
    <mergeCell ref="B47:B48"/>
    <mergeCell ref="A53:A54"/>
    <mergeCell ref="B53:B54"/>
    <mergeCell ref="A60:B60"/>
    <mergeCell ref="A61:B61"/>
    <mergeCell ref="A55:B55"/>
    <mergeCell ref="A56:B56"/>
    <mergeCell ref="A57:B57"/>
    <mergeCell ref="A58:B58"/>
    <mergeCell ref="A59:B59"/>
  </mergeCells>
  <phoneticPr fontId="17" type="noConversion"/>
  <conditionalFormatting sqref="C12">
    <cfRule type="cellIs" dxfId="126" priority="2" operator="equal">
      <formula>0</formula>
    </cfRule>
  </conditionalFormatting>
  <conditionalFormatting sqref="C18">
    <cfRule type="cellIs" dxfId="125" priority="3" operator="equal">
      <formula>0</formula>
    </cfRule>
  </conditionalFormatting>
  <conditionalFormatting sqref="C24">
    <cfRule type="cellIs" dxfId="124" priority="4" operator="equal">
      <formula>0</formula>
    </cfRule>
  </conditionalFormatting>
  <conditionalFormatting sqref="C32">
    <cfRule type="cellIs" dxfId="123" priority="5" operator="equal">
      <formula>0</formula>
    </cfRule>
  </conditionalFormatting>
  <conditionalFormatting sqref="C40">
    <cfRule type="cellIs" dxfId="122" priority="6" operator="equal">
      <formula>0</formula>
    </cfRule>
  </conditionalFormatting>
  <conditionalFormatting sqref="C52">
    <cfRule type="cellIs" dxfId="121" priority="7" operator="equal">
      <formula>0</formula>
    </cfRule>
  </conditionalFormatting>
  <conditionalFormatting sqref="D12">
    <cfRule type="cellIs" dxfId="120" priority="8" operator="equal">
      <formula>0</formula>
    </cfRule>
  </conditionalFormatting>
  <conditionalFormatting sqref="D13">
    <cfRule type="cellIs" dxfId="119" priority="9" operator="equal">
      <formula>0</formula>
    </cfRule>
  </conditionalFormatting>
  <conditionalFormatting sqref="D13">
    <cfRule type="cellIs" dxfId="118" priority="10" operator="notEqual">
      <formula>0</formula>
    </cfRule>
  </conditionalFormatting>
  <conditionalFormatting sqref="D10">
    <cfRule type="cellIs" dxfId="117" priority="11" operator="equal">
      <formula>0</formula>
    </cfRule>
  </conditionalFormatting>
  <conditionalFormatting sqref="E21">
    <cfRule type="cellIs" dxfId="116" priority="12" operator="equal">
      <formula>0</formula>
    </cfRule>
  </conditionalFormatting>
  <conditionalFormatting sqref="E21">
    <cfRule type="cellIs" dxfId="115" priority="13" operator="notEqual">
      <formula>0</formula>
    </cfRule>
  </conditionalFormatting>
  <conditionalFormatting sqref="E22">
    <cfRule type="cellIs" dxfId="114" priority="14" operator="equal">
      <formula>0</formula>
    </cfRule>
  </conditionalFormatting>
  <conditionalFormatting sqref="E22">
    <cfRule type="cellIs" dxfId="113" priority="15" operator="notEqual">
      <formula>0</formula>
    </cfRule>
  </conditionalFormatting>
  <conditionalFormatting sqref="D20">
    <cfRule type="cellIs" dxfId="112" priority="16" operator="equal">
      <formula>0</formula>
    </cfRule>
  </conditionalFormatting>
  <conditionalFormatting sqref="E19:E20">
    <cfRule type="cellIs" dxfId="111" priority="17" operator="equal">
      <formula>0</formula>
    </cfRule>
  </conditionalFormatting>
  <conditionalFormatting sqref="E15:E16">
    <cfRule type="cellIs" dxfId="110" priority="18" operator="equal">
      <formula>0</formula>
    </cfRule>
  </conditionalFormatting>
  <conditionalFormatting sqref="E17">
    <cfRule type="cellIs" dxfId="109" priority="19" operator="equal">
      <formula>0</formula>
    </cfRule>
  </conditionalFormatting>
  <conditionalFormatting sqref="E18">
    <cfRule type="cellIs" dxfId="108" priority="20" operator="equal">
      <formula>0</formula>
    </cfRule>
  </conditionalFormatting>
  <conditionalFormatting sqref="E28">
    <cfRule type="cellIs" dxfId="107" priority="21" operator="equal">
      <formula>0</formula>
    </cfRule>
  </conditionalFormatting>
  <conditionalFormatting sqref="E28">
    <cfRule type="cellIs" dxfId="106" priority="22" operator="notEqual">
      <formula>0</formula>
    </cfRule>
  </conditionalFormatting>
  <conditionalFormatting sqref="E25:E26">
    <cfRule type="cellIs" dxfId="105" priority="23" operator="equal">
      <formula>0</formula>
    </cfRule>
  </conditionalFormatting>
  <conditionalFormatting sqref="E23">
    <cfRule type="cellIs" dxfId="104" priority="24" operator="equal">
      <formula>0</formula>
    </cfRule>
  </conditionalFormatting>
  <conditionalFormatting sqref="E24">
    <cfRule type="cellIs" dxfId="103" priority="25" operator="equal">
      <formula>0</formula>
    </cfRule>
  </conditionalFormatting>
  <conditionalFormatting sqref="D14">
    <cfRule type="cellIs" dxfId="102" priority="26" operator="equal">
      <formula>0</formula>
    </cfRule>
  </conditionalFormatting>
  <conditionalFormatting sqref="D14">
    <cfRule type="cellIs" dxfId="101" priority="27" operator="notEqual">
      <formula>0</formula>
    </cfRule>
  </conditionalFormatting>
  <conditionalFormatting sqref="D11">
    <cfRule type="cellIs" dxfId="100" priority="28" operator="equal">
      <formula>0</formula>
    </cfRule>
  </conditionalFormatting>
  <conditionalFormatting sqref="D9">
    <cfRule type="cellIs" dxfId="99" priority="29" operator="equal">
      <formula>0</formula>
    </cfRule>
  </conditionalFormatting>
  <conditionalFormatting sqref="D21">
    <cfRule type="cellIs" dxfId="98" priority="30" operator="equal">
      <formula>0</formula>
    </cfRule>
  </conditionalFormatting>
  <conditionalFormatting sqref="D21">
    <cfRule type="cellIs" dxfId="97" priority="31" operator="notEqual">
      <formula>0</formula>
    </cfRule>
  </conditionalFormatting>
  <conditionalFormatting sqref="D22">
    <cfRule type="cellIs" dxfId="96" priority="32" operator="equal">
      <formula>0</formula>
    </cfRule>
  </conditionalFormatting>
  <conditionalFormatting sqref="D22">
    <cfRule type="cellIs" dxfId="95" priority="33" operator="notEqual">
      <formula>0</formula>
    </cfRule>
  </conditionalFormatting>
  <conditionalFormatting sqref="D19">
    <cfRule type="cellIs" dxfId="94" priority="34" operator="equal">
      <formula>0</formula>
    </cfRule>
  </conditionalFormatting>
  <conditionalFormatting sqref="D18">
    <cfRule type="cellIs" dxfId="93" priority="35" operator="equal">
      <formula>0</formula>
    </cfRule>
  </conditionalFormatting>
  <conditionalFormatting sqref="D16">
    <cfRule type="cellIs" dxfId="92" priority="36" operator="equal">
      <formula>0</formula>
    </cfRule>
  </conditionalFormatting>
  <conditionalFormatting sqref="D17">
    <cfRule type="cellIs" dxfId="91" priority="37" operator="equal">
      <formula>0</formula>
    </cfRule>
  </conditionalFormatting>
  <conditionalFormatting sqref="D15">
    <cfRule type="cellIs" dxfId="90" priority="38" operator="equal">
      <formula>0</formula>
    </cfRule>
  </conditionalFormatting>
  <conditionalFormatting sqref="D26">
    <cfRule type="cellIs" dxfId="89" priority="39" operator="equal">
      <formula>0</formula>
    </cfRule>
  </conditionalFormatting>
  <conditionalFormatting sqref="D27">
    <cfRule type="cellIs" dxfId="88" priority="40" operator="equal">
      <formula>0</formula>
    </cfRule>
  </conditionalFormatting>
  <conditionalFormatting sqref="D27">
    <cfRule type="cellIs" dxfId="87" priority="41" operator="notEqual">
      <formula>0</formula>
    </cfRule>
  </conditionalFormatting>
  <conditionalFormatting sqref="D28">
    <cfRule type="cellIs" dxfId="86" priority="42" operator="equal">
      <formula>0</formula>
    </cfRule>
  </conditionalFormatting>
  <conditionalFormatting sqref="D28">
    <cfRule type="cellIs" dxfId="85" priority="43" operator="notEqual">
      <formula>0</formula>
    </cfRule>
  </conditionalFormatting>
  <conditionalFormatting sqref="D25">
    <cfRule type="cellIs" dxfId="84" priority="44" operator="equal">
      <formula>0</formula>
    </cfRule>
  </conditionalFormatting>
  <conditionalFormatting sqref="D24">
    <cfRule type="cellIs" dxfId="83" priority="45" operator="equal">
      <formula>0</formula>
    </cfRule>
  </conditionalFormatting>
  <conditionalFormatting sqref="D23">
    <cfRule type="cellIs" dxfId="82" priority="46" operator="equal">
      <formula>0</formula>
    </cfRule>
  </conditionalFormatting>
  <conditionalFormatting sqref="E27">
    <cfRule type="cellIs" dxfId="81" priority="47" operator="equal">
      <formula>0</formula>
    </cfRule>
  </conditionalFormatting>
  <conditionalFormatting sqref="E27">
    <cfRule type="cellIs" dxfId="80" priority="48" operator="notEqual">
      <formula>0</formula>
    </cfRule>
  </conditionalFormatting>
  <conditionalFormatting sqref="D34">
    <cfRule type="cellIs" dxfId="79" priority="49" operator="equal">
      <formula>0</formula>
    </cfRule>
  </conditionalFormatting>
  <conditionalFormatting sqref="D35">
    <cfRule type="cellIs" dxfId="78" priority="50" operator="equal">
      <formula>0</formula>
    </cfRule>
  </conditionalFormatting>
  <conditionalFormatting sqref="D35">
    <cfRule type="cellIs" dxfId="77" priority="51" operator="notEqual">
      <formula>0</formula>
    </cfRule>
  </conditionalFormatting>
  <conditionalFormatting sqref="D36">
    <cfRule type="cellIs" dxfId="76" priority="52" operator="equal">
      <formula>0</formula>
    </cfRule>
  </conditionalFormatting>
  <conditionalFormatting sqref="D36">
    <cfRule type="cellIs" dxfId="75" priority="53" operator="notEqual">
      <formula>0</formula>
    </cfRule>
  </conditionalFormatting>
  <conditionalFormatting sqref="D33">
    <cfRule type="cellIs" dxfId="74" priority="54" operator="equal">
      <formula>0</formula>
    </cfRule>
  </conditionalFormatting>
  <conditionalFormatting sqref="D32">
    <cfRule type="cellIs" dxfId="73" priority="55" operator="equal">
      <formula>0</formula>
    </cfRule>
  </conditionalFormatting>
  <conditionalFormatting sqref="D30">
    <cfRule type="cellIs" dxfId="72" priority="56" operator="equal">
      <formula>0</formula>
    </cfRule>
  </conditionalFormatting>
  <conditionalFormatting sqref="D31">
    <cfRule type="cellIs" dxfId="71" priority="57" operator="equal">
      <formula>0</formula>
    </cfRule>
  </conditionalFormatting>
  <conditionalFormatting sqref="D29">
    <cfRule type="cellIs" dxfId="70" priority="58" operator="equal">
      <formula>0</formula>
    </cfRule>
  </conditionalFormatting>
  <conditionalFormatting sqref="E34">
    <cfRule type="cellIs" dxfId="69" priority="59" operator="equal">
      <formula>0</formula>
    </cfRule>
  </conditionalFormatting>
  <conditionalFormatting sqref="E35">
    <cfRule type="cellIs" dxfId="68" priority="60" operator="equal">
      <formula>0</formula>
    </cfRule>
  </conditionalFormatting>
  <conditionalFormatting sqref="E35">
    <cfRule type="cellIs" dxfId="67" priority="61" operator="notEqual">
      <formula>0</formula>
    </cfRule>
  </conditionalFormatting>
  <conditionalFormatting sqref="E36">
    <cfRule type="cellIs" dxfId="66" priority="62" operator="equal">
      <formula>0</formula>
    </cfRule>
  </conditionalFormatting>
  <conditionalFormatting sqref="E36">
    <cfRule type="cellIs" dxfId="65" priority="63" operator="notEqual">
      <formula>0</formula>
    </cfRule>
  </conditionalFormatting>
  <conditionalFormatting sqref="E33">
    <cfRule type="cellIs" dxfId="64" priority="64" operator="equal">
      <formula>0</formula>
    </cfRule>
  </conditionalFormatting>
  <conditionalFormatting sqref="E32">
    <cfRule type="cellIs" dxfId="63" priority="65" operator="equal">
      <formula>0</formula>
    </cfRule>
  </conditionalFormatting>
  <conditionalFormatting sqref="E30">
    <cfRule type="cellIs" dxfId="62" priority="66" operator="equal">
      <formula>0</formula>
    </cfRule>
  </conditionalFormatting>
  <conditionalFormatting sqref="E31">
    <cfRule type="cellIs" dxfId="61" priority="67" operator="equal">
      <formula>0</formula>
    </cfRule>
  </conditionalFormatting>
  <conditionalFormatting sqref="E29">
    <cfRule type="cellIs" dxfId="60" priority="68" operator="equal">
      <formula>0</formula>
    </cfRule>
  </conditionalFormatting>
  <conditionalFormatting sqref="D47">
    <cfRule type="cellIs" dxfId="59" priority="69" operator="equal">
      <formula>0</formula>
    </cfRule>
  </conditionalFormatting>
  <conditionalFormatting sqref="D47">
    <cfRule type="cellIs" dxfId="58" priority="70" operator="notEqual">
      <formula>0</formula>
    </cfRule>
  </conditionalFormatting>
  <conditionalFormatting sqref="D48">
    <cfRule type="cellIs" dxfId="57" priority="71" operator="equal">
      <formula>0</formula>
    </cfRule>
  </conditionalFormatting>
  <conditionalFormatting sqref="D48">
    <cfRule type="cellIs" dxfId="56" priority="72" operator="notEqual">
      <formula>0</formula>
    </cfRule>
  </conditionalFormatting>
  <conditionalFormatting sqref="E47">
    <cfRule type="cellIs" dxfId="55" priority="73" operator="equal">
      <formula>0</formula>
    </cfRule>
  </conditionalFormatting>
  <conditionalFormatting sqref="E47">
    <cfRule type="cellIs" dxfId="54" priority="74" operator="notEqual">
      <formula>0</formula>
    </cfRule>
  </conditionalFormatting>
  <conditionalFormatting sqref="E48">
    <cfRule type="cellIs" dxfId="53" priority="75" operator="equal">
      <formula>0</formula>
    </cfRule>
  </conditionalFormatting>
  <conditionalFormatting sqref="E48">
    <cfRule type="cellIs" dxfId="52" priority="76" operator="notEqual">
      <formula>0</formula>
    </cfRule>
  </conditionalFormatting>
  <conditionalFormatting sqref="D45">
    <cfRule type="cellIs" dxfId="51" priority="77" operator="equal">
      <formula>0</formula>
    </cfRule>
  </conditionalFormatting>
  <conditionalFormatting sqref="D45">
    <cfRule type="cellIs" dxfId="50" priority="78" operator="notEqual">
      <formula>0</formula>
    </cfRule>
  </conditionalFormatting>
  <conditionalFormatting sqref="D46">
    <cfRule type="cellIs" dxfId="49" priority="79" operator="equal">
      <formula>0</formula>
    </cfRule>
  </conditionalFormatting>
  <conditionalFormatting sqref="D46">
    <cfRule type="cellIs" dxfId="48" priority="80" operator="notEqual">
      <formula>0</formula>
    </cfRule>
  </conditionalFormatting>
  <conditionalFormatting sqref="E45">
    <cfRule type="cellIs" dxfId="47" priority="81" operator="equal">
      <formula>0</formula>
    </cfRule>
  </conditionalFormatting>
  <conditionalFormatting sqref="E45">
    <cfRule type="cellIs" dxfId="46" priority="82" operator="notEqual">
      <formula>0</formula>
    </cfRule>
  </conditionalFormatting>
  <conditionalFormatting sqref="E46">
    <cfRule type="cellIs" dxfId="45" priority="83" operator="equal">
      <formula>0</formula>
    </cfRule>
  </conditionalFormatting>
  <conditionalFormatting sqref="E46">
    <cfRule type="cellIs" dxfId="44" priority="84" operator="notEqual">
      <formula>0</formula>
    </cfRule>
  </conditionalFormatting>
  <conditionalFormatting sqref="D43">
    <cfRule type="cellIs" dxfId="43" priority="85" operator="equal">
      <formula>0</formula>
    </cfRule>
  </conditionalFormatting>
  <conditionalFormatting sqref="D43">
    <cfRule type="cellIs" dxfId="42" priority="86" operator="notEqual">
      <formula>0</formula>
    </cfRule>
  </conditionalFormatting>
  <conditionalFormatting sqref="D44">
    <cfRule type="cellIs" dxfId="41" priority="87" operator="equal">
      <formula>0</formula>
    </cfRule>
  </conditionalFormatting>
  <conditionalFormatting sqref="D44">
    <cfRule type="cellIs" dxfId="40" priority="88" operator="notEqual">
      <formula>0</formula>
    </cfRule>
  </conditionalFormatting>
  <conditionalFormatting sqref="E43">
    <cfRule type="cellIs" dxfId="39" priority="89" operator="equal">
      <formula>0</formula>
    </cfRule>
  </conditionalFormatting>
  <conditionalFormatting sqref="E43">
    <cfRule type="cellIs" dxfId="38" priority="90" operator="notEqual">
      <formula>0</formula>
    </cfRule>
  </conditionalFormatting>
  <conditionalFormatting sqref="E44">
    <cfRule type="cellIs" dxfId="37" priority="91" operator="equal">
      <formula>0</formula>
    </cfRule>
  </conditionalFormatting>
  <conditionalFormatting sqref="E44">
    <cfRule type="cellIs" dxfId="36" priority="92" operator="notEqual">
      <formula>0</formula>
    </cfRule>
  </conditionalFormatting>
  <conditionalFormatting sqref="D42">
    <cfRule type="cellIs" dxfId="35" priority="93" operator="equal">
      <formula>0</formula>
    </cfRule>
  </conditionalFormatting>
  <conditionalFormatting sqref="D41">
    <cfRule type="cellIs" dxfId="34" priority="94" operator="equal">
      <formula>0</formula>
    </cfRule>
  </conditionalFormatting>
  <conditionalFormatting sqref="D40">
    <cfRule type="cellIs" dxfId="33" priority="95" operator="equal">
      <formula>0</formula>
    </cfRule>
  </conditionalFormatting>
  <conditionalFormatting sqref="D38">
    <cfRule type="cellIs" dxfId="32" priority="96" operator="equal">
      <formula>0</formula>
    </cfRule>
  </conditionalFormatting>
  <conditionalFormatting sqref="D39">
    <cfRule type="cellIs" dxfId="31" priority="97" operator="equal">
      <formula>0</formula>
    </cfRule>
  </conditionalFormatting>
  <conditionalFormatting sqref="D37">
    <cfRule type="cellIs" dxfId="30" priority="98" operator="equal">
      <formula>0</formula>
    </cfRule>
  </conditionalFormatting>
  <conditionalFormatting sqref="E42">
    <cfRule type="cellIs" dxfId="29" priority="99" operator="equal">
      <formula>0</formula>
    </cfRule>
  </conditionalFormatting>
  <conditionalFormatting sqref="E41">
    <cfRule type="cellIs" dxfId="28" priority="100" operator="equal">
      <formula>0</formula>
    </cfRule>
  </conditionalFormatting>
  <conditionalFormatting sqref="E40">
    <cfRule type="cellIs" dxfId="27" priority="101" operator="equal">
      <formula>0</formula>
    </cfRule>
  </conditionalFormatting>
  <conditionalFormatting sqref="E38">
    <cfRule type="cellIs" dxfId="26" priority="102" operator="equal">
      <formula>0</formula>
    </cfRule>
  </conditionalFormatting>
  <conditionalFormatting sqref="E39">
    <cfRule type="cellIs" dxfId="25" priority="103" operator="equal">
      <formula>0</formula>
    </cfRule>
  </conditionalFormatting>
  <conditionalFormatting sqref="E37">
    <cfRule type="cellIs" dxfId="24" priority="104" operator="equal">
      <formula>0</formula>
    </cfRule>
  </conditionalFormatting>
  <conditionalFormatting sqref="E53">
    <cfRule type="cellIs" dxfId="23" priority="105" operator="equal">
      <formula>0</formula>
    </cfRule>
  </conditionalFormatting>
  <conditionalFormatting sqref="E53">
    <cfRule type="cellIs" dxfId="22" priority="106" operator="notEqual">
      <formula>0</formula>
    </cfRule>
  </conditionalFormatting>
  <conditionalFormatting sqref="E54">
    <cfRule type="cellIs" dxfId="21" priority="107" operator="equal">
      <formula>0</formula>
    </cfRule>
  </conditionalFormatting>
  <conditionalFormatting sqref="E54">
    <cfRule type="cellIs" dxfId="20" priority="108" operator="notEqual">
      <formula>0</formula>
    </cfRule>
  </conditionalFormatting>
  <conditionalFormatting sqref="D53">
    <cfRule type="cellIs" dxfId="19" priority="109" operator="equal">
      <formula>0</formula>
    </cfRule>
  </conditionalFormatting>
  <conditionalFormatting sqref="D53">
    <cfRule type="cellIs" dxfId="18" priority="110" operator="notEqual">
      <formula>0</formula>
    </cfRule>
  </conditionalFormatting>
  <conditionalFormatting sqref="D54">
    <cfRule type="cellIs" dxfId="17" priority="111" operator="equal">
      <formula>0</formula>
    </cfRule>
  </conditionalFormatting>
  <conditionalFormatting sqref="D54">
    <cfRule type="cellIs" dxfId="16" priority="112" operator="notEqual">
      <formula>0</formula>
    </cfRule>
  </conditionalFormatting>
  <conditionalFormatting sqref="D52">
    <cfRule type="cellIs" dxfId="15" priority="113" operator="equal">
      <formula>0</formula>
    </cfRule>
  </conditionalFormatting>
  <conditionalFormatting sqref="D50">
    <cfRule type="cellIs" dxfId="14" priority="114" operator="equal">
      <formula>0</formula>
    </cfRule>
  </conditionalFormatting>
  <conditionalFormatting sqref="D51">
    <cfRule type="cellIs" dxfId="13" priority="115" operator="equal">
      <formula>0</formula>
    </cfRule>
  </conditionalFormatting>
  <conditionalFormatting sqref="D49">
    <cfRule type="cellIs" dxfId="12" priority="116" operator="equal">
      <formula>0</formula>
    </cfRule>
  </conditionalFormatting>
  <conditionalFormatting sqref="E52">
    <cfRule type="cellIs" dxfId="11" priority="117" operator="equal">
      <formula>0</formula>
    </cfRule>
  </conditionalFormatting>
  <conditionalFormatting sqref="E50">
    <cfRule type="cellIs" dxfId="10" priority="118" operator="equal">
      <formula>0</formula>
    </cfRule>
  </conditionalFormatting>
  <conditionalFormatting sqref="E51">
    <cfRule type="cellIs" dxfId="9" priority="119" operator="equal">
      <formula>0</formula>
    </cfRule>
  </conditionalFormatting>
  <conditionalFormatting sqref="E49">
    <cfRule type="cellIs" dxfId="8" priority="120" operator="equal">
      <formula>0</formula>
    </cfRule>
  </conditionalFormatting>
  <conditionalFormatting sqref="E13">
    <cfRule type="cellIs" dxfId="7" priority="121" operator="equal">
      <formula>0</formula>
    </cfRule>
  </conditionalFormatting>
  <conditionalFormatting sqref="E13">
    <cfRule type="cellIs" dxfId="6" priority="122" operator="notEqual">
      <formula>0</formula>
    </cfRule>
  </conditionalFormatting>
  <conditionalFormatting sqref="E14">
    <cfRule type="cellIs" dxfId="5" priority="123" operator="equal">
      <formula>0</formula>
    </cfRule>
  </conditionalFormatting>
  <conditionalFormatting sqref="E14">
    <cfRule type="cellIs" dxfId="4" priority="124" operator="notEqual">
      <formula>0</formula>
    </cfRule>
  </conditionalFormatting>
  <conditionalFormatting sqref="E12">
    <cfRule type="cellIs" dxfId="3" priority="125" operator="equal">
      <formula>0</formula>
    </cfRule>
  </conditionalFormatting>
  <conditionalFormatting sqref="E10">
    <cfRule type="cellIs" dxfId="2" priority="126" operator="equal">
      <formula>0</formula>
    </cfRule>
  </conditionalFormatting>
  <conditionalFormatting sqref="E11">
    <cfRule type="cellIs" dxfId="1" priority="127" operator="equal">
      <formula>0</formula>
    </cfRule>
  </conditionalFormatting>
  <conditionalFormatting sqref="E9">
    <cfRule type="cellIs" dxfId="0" priority="128" operator="equal">
      <formula>0</formula>
    </cfRule>
  </conditionalFormatting>
  <printOptions horizontalCentered="1"/>
  <pageMargins left="0.51180555555555496" right="0.51180555555555496" top="0.78749999999999998" bottom="0.78749999999999998" header="0.51180555555555496" footer="0.51180555555555496"/>
  <pageSetup paperSize="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7</vt:i4>
      </vt:variant>
    </vt:vector>
  </HeadingPairs>
  <TitlesOfParts>
    <vt:vector size="15" baseType="lpstr">
      <vt:lpstr>Instruções de preenchimento</vt:lpstr>
      <vt:lpstr>Resumo do Orçamento</vt:lpstr>
      <vt:lpstr>Orçamento Sintético</vt:lpstr>
      <vt:lpstr>Orçamento Analítico</vt:lpstr>
      <vt:lpstr>Insumos e Serviços</vt:lpstr>
      <vt:lpstr>Composição de BDI</vt:lpstr>
      <vt:lpstr>Composição de Encargos Sociais </vt:lpstr>
      <vt:lpstr>Cronograma</vt:lpstr>
      <vt:lpstr>'Composição de BDI'!Area_de_impressao</vt:lpstr>
      <vt:lpstr>'Composição de Encargos Sociais '!Area_de_impressao</vt:lpstr>
      <vt:lpstr>Cronograma!Area_de_impressao</vt:lpstr>
      <vt:lpstr>'Insumos e Serviços'!Area_de_impressao</vt:lpstr>
      <vt:lpstr>'Orçamento Analítico'!Area_de_impressao</vt:lpstr>
      <vt:lpstr>'Orçamento Sintético'!Area_de_impressao</vt:lpstr>
      <vt:lpstr>'Resumo do Orçamento'!Area_de_impressao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dc:description/>
  <cp:lastModifiedBy>anacz</cp:lastModifiedBy>
  <cp:revision>1</cp:revision>
  <cp:lastPrinted>2022-01-18T10:08:33Z</cp:lastPrinted>
  <dcterms:created xsi:type="dcterms:W3CDTF">2022-01-17T17:47:00Z</dcterms:created>
  <dcterms:modified xsi:type="dcterms:W3CDTF">2022-03-07T18:18:24Z</dcterms:modified>
  <dc:language>pt-BR</dc:language>
</cp:coreProperties>
</file>