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25" yWindow="65461" windowWidth="11910" windowHeight="11190" tabRatio="761" activeTab="5"/>
  </bookViews>
  <sheets>
    <sheet name="Instruções de Preenchimento" sheetId="1" r:id="rId1"/>
    <sheet name="Resumo do Orçamento" sheetId="2" r:id="rId2"/>
    <sheet name="Orçamento Sintético" sheetId="3" r:id="rId3"/>
    <sheet name="Orçamento Analítico" sheetId="4" r:id="rId4"/>
    <sheet name="Insumos e Serviços" sheetId="5" r:id="rId5"/>
    <sheet name="Composição de BDI" sheetId="6" r:id="rId6"/>
    <sheet name="Composição de Encargos Sociais" sheetId="7" r:id="rId7"/>
  </sheets>
  <definedNames>
    <definedName name="_10Excel_BuiltIn_Print_Area_3_1_1_3_1">"#ref!"</definedName>
    <definedName name="_11Excel_BuiltIn_Print_Area_3_1_3_1">"#ref!"</definedName>
    <definedName name="_12Excel_BuiltIn_Print_Area_5_1_1">"#ref!"</definedName>
    <definedName name="_13Excel_BuiltIn_Print_Area_5_1_1_1">"#ref!"</definedName>
    <definedName name="_14Excel_BuiltIn_Print_Titles_2_1_1">"#ref!"</definedName>
    <definedName name="_15Excel_BuiltIn_Print_Titles_2_1_1_1">"#ref!"</definedName>
    <definedName name="_16Excel_BuiltIn_Print_Titles_3_1_3_1">"#ref!"</definedName>
    <definedName name="_1Excel_BuiltIn_Print_Area_1_1">"#ref!"</definedName>
    <definedName name="_2Excel_BuiltIn_Print_Area_2_1">"#ref!"</definedName>
    <definedName name="_3Excel_BuiltIn_Print_Area_2_1_1">"#ref!"</definedName>
    <definedName name="_4Excel_BuiltIn_Print_Area_2_1_1_1">"#ref!"</definedName>
    <definedName name="_5Excel_BuiltIn_Print_Area_3_1_1_1">"#ref!"</definedName>
    <definedName name="_6Excel_BuiltIn_Print_Area_3_1_1_1_1">"#ref!"</definedName>
    <definedName name="_7Excel_BuiltIn_Print_Area_3_1_1_1_1_1">"#ref!"</definedName>
    <definedName name="_8Excel_BuiltIn_Print_Area_3_1_1_1_1_3_1">"#ref!"</definedName>
    <definedName name="_9Excel_BuiltIn_Print_Area_3_1_1_1_3_1">"#ref!"</definedName>
    <definedName name="_Toc162077558_1" localSheetId="6">"#ref!"</definedName>
    <definedName name="_Toc162077558_1" localSheetId="0">"#ref!"</definedName>
    <definedName name="_Toc162077558_1">"#ref!"</definedName>
    <definedName name="_xlnm.Print_Area" localSheetId="5">'Composição de BDI'!$A$1:$D$23</definedName>
    <definedName name="_xlnm.Print_Area" localSheetId="6">'Composição de Encargos Sociais'!$A$1:$D$44</definedName>
    <definedName name="_xlnm.Print_Area" localSheetId="4">'Insumos e Serviços'!$A$1:$H$18</definedName>
    <definedName name="_xlnm.Print_Area" localSheetId="3">'Orçamento Analítico'!$A$1:$H$29</definedName>
    <definedName name="_xlnm.Print_Area" localSheetId="2">'Orçamento Sintético'!$A$1:$H$22</definedName>
    <definedName name="_xlnm.Print_Titles" localSheetId="5">'Composição de BDI'!$1:$8</definedName>
    <definedName name="_xlnm.Print_Titles" localSheetId="4">'Insumos e Serviços'!$1:$8</definedName>
    <definedName name="_xlnm.Print_Titles" localSheetId="3">'Orçamento Analítico'!$1:$8</definedName>
    <definedName name="_xlnm.Print_Titles" localSheetId="2">'Orçamento Sintético'!$1:$8</definedName>
    <definedName name="_xlnm.Print_Area" localSheetId="5">'Composição de BDI'!$A$1:$D$23</definedName>
    <definedName name="_xlnm.Print_Area" localSheetId="6">'Composição de Encargos Sociais'!$A$1:$D$44</definedName>
    <definedName name="_xlnm.Print_Area" localSheetId="4">'Insumos e Serviços'!$A$1:$H$21</definedName>
    <definedName name="_xlnm.Print_Area" localSheetId="3">'Orçamento Analítico'!$A$1:$H$29</definedName>
    <definedName name="_xlnm.Print_Area" localSheetId="2">'Orçamento Sintético'!$A$1:$H$22</definedName>
    <definedName name="Excel_BuiltIn_Print_Area_1" localSheetId="6">"#ref!"</definedName>
    <definedName name="Excel_BuiltIn_Print_Area_1" localSheetId="0">"#ref!"</definedName>
    <definedName name="Excel_BuiltIn_Print_Area_1">"#ref!"</definedName>
    <definedName name="Excel_BuiltIn_Print_Area_1_1" localSheetId="6">"#ref!"</definedName>
    <definedName name="Excel_BuiltIn_Print_Area_1_1" localSheetId="0">"#ref!"</definedName>
    <definedName name="Excel_BuiltIn_Print_Area_1_1">"#ref!"</definedName>
    <definedName name="Excel_BuiltIn_Print_Area_1_1_1" localSheetId="6">"#ref!"</definedName>
    <definedName name="Excel_BuiltIn_Print_Area_1_1_1" localSheetId="0">"#ref!"</definedName>
    <definedName name="Excel_BuiltIn_Print_Area_1_1_1">"#ref!"</definedName>
    <definedName name="Excel_BuiltIn_Print_Area_1_1_1_1" localSheetId="6">"#ref!"</definedName>
    <definedName name="Excel_BuiltIn_Print_Area_1_1_1_1" localSheetId="0">"#ref!"</definedName>
    <definedName name="Excel_BuiltIn_Print_Area_1_1_1_1">"#ref!"</definedName>
    <definedName name="Excel_BuiltIn_Print_Area_1_1_1_1_1" localSheetId="6">"#ref!"</definedName>
    <definedName name="Excel_BuiltIn_Print_Area_1_1_1_1_1" localSheetId="0">"#ref!"</definedName>
    <definedName name="Excel_BuiltIn_Print_Area_1_1_1_1_1">"#ref!"</definedName>
    <definedName name="Excel_BuiltIn_Print_Area_1_1_1_1_1_1" localSheetId="6">"#ref!"</definedName>
    <definedName name="Excel_BuiltIn_Print_Area_1_1_1_1_1_1" localSheetId="0">"#ref!"</definedName>
    <definedName name="Excel_BuiltIn_Print_Area_1_1_1_1_1_1">"#ref!"</definedName>
    <definedName name="Excel_BuiltIn_Print_Area_1_1_1_1_1_1_1_1" localSheetId="6">"#ref!"</definedName>
    <definedName name="Excel_BuiltIn_Print_Area_1_1_1_1_1_1_1_1" localSheetId="0">"#ref!"</definedName>
    <definedName name="Excel_BuiltIn_Print_Area_1_1_1_1_1_1_1_1">"#ref!"</definedName>
    <definedName name="Excel_BuiltIn_Print_Area_1_1_1_1_5" localSheetId="6">"#ref!"</definedName>
    <definedName name="Excel_BuiltIn_Print_Area_1_1_1_1_5" localSheetId="0">"#ref!"</definedName>
    <definedName name="Excel_BuiltIn_Print_Area_1_1_1_1_5">"#ref!"</definedName>
    <definedName name="Excel_BuiltIn_Print_Area_1_1_1_5" localSheetId="6">"#ref!"</definedName>
    <definedName name="Excel_BuiltIn_Print_Area_1_1_1_5" localSheetId="0">"#ref!"</definedName>
    <definedName name="Excel_BuiltIn_Print_Area_1_1_1_5">"#ref!"</definedName>
    <definedName name="Excel_BuiltIn_Print_Area_1_1_5" localSheetId="6">"#ref!"</definedName>
    <definedName name="Excel_BuiltIn_Print_Area_1_1_5" localSheetId="0">"#ref!"</definedName>
    <definedName name="Excel_BuiltIn_Print_Area_1_1_5">"#ref!"</definedName>
    <definedName name="Excel_BuiltIn_Print_Area_2" localSheetId="6">"#ref!"</definedName>
    <definedName name="Excel_BuiltIn_Print_Area_2" localSheetId="0">"#ref!"</definedName>
    <definedName name="Excel_BuiltIn_Print_Area_2">"#ref!"</definedName>
    <definedName name="Excel_BuiltIn_Print_Area_2_1" localSheetId="6">"#ref!"</definedName>
    <definedName name="Excel_BuiltIn_Print_Area_2_1" localSheetId="0">"#ref!"</definedName>
    <definedName name="Excel_BuiltIn_Print_Area_2_1">"#ref!"</definedName>
    <definedName name="Excel_BuiltIn_Print_Area_2_1_1" localSheetId="6">"#ref!"</definedName>
    <definedName name="Excel_BuiltIn_Print_Area_2_1_1" localSheetId="0">"#ref!"</definedName>
    <definedName name="Excel_BuiltIn_Print_Area_2_1_1">"#ref!"</definedName>
    <definedName name="Excel_BuiltIn_Print_Area_2_1_1_1" localSheetId="6">"#ref!"</definedName>
    <definedName name="Excel_BuiltIn_Print_Area_2_1_1_1" localSheetId="0">"#ref!"</definedName>
    <definedName name="Excel_BuiltIn_Print_Area_2_1_1_1">"#ref!"</definedName>
    <definedName name="Excel_BuiltIn_Print_Area_2_1_1_1_1" localSheetId="6">"#ref!"</definedName>
    <definedName name="Excel_BuiltIn_Print_Area_2_1_1_1_1" localSheetId="0">"#ref!"</definedName>
    <definedName name="Excel_BuiltIn_Print_Area_2_1_1_1_1">"#ref!"</definedName>
    <definedName name="Excel_BuiltIn_Print_Area_2_1_1_1_3">"#ref!"</definedName>
    <definedName name="Excel_BuiltIn_Print_Area_2_1_1_1_4">"#ref!"</definedName>
    <definedName name="Excel_BuiltIn_Print_Area_2_1_1_3">"#ref!"</definedName>
    <definedName name="Excel_BuiltIn_Print_Area_2_1_1_4">"#ref!"</definedName>
    <definedName name="Excel_BuiltIn_Print_Area_2_1_5" localSheetId="6">"#ref!"</definedName>
    <definedName name="Excel_BuiltIn_Print_Area_2_1_5" localSheetId="0">"#ref!"</definedName>
    <definedName name="Excel_BuiltIn_Print_Area_2_1_5">"#ref!"</definedName>
    <definedName name="Excel_BuiltIn_Print_Area_2_5" localSheetId="6">"#ref!"</definedName>
    <definedName name="Excel_BuiltIn_Print_Area_2_5" localSheetId="0">"#ref!"</definedName>
    <definedName name="Excel_BuiltIn_Print_Area_2_5">"#ref!"</definedName>
    <definedName name="Excel_BuiltIn_Print_Area_3_1" localSheetId="6">"#ref!"</definedName>
    <definedName name="Excel_BuiltIn_Print_Area_3_1" localSheetId="0">"#ref!"</definedName>
    <definedName name="Excel_BuiltIn_Print_Area_3_1">"#ref!"</definedName>
    <definedName name="Excel_BuiltIn_Print_Area_3_1_1" localSheetId="6">"#ref!"</definedName>
    <definedName name="Excel_BuiltIn_Print_Area_3_1_1">"#ref!"</definedName>
    <definedName name="Excel_BuiltIn_Print_Area_3_1_1_1" localSheetId="6">"#ref!"</definedName>
    <definedName name="Excel_BuiltIn_Print_Area_3_1_1_1" localSheetId="0">"#ref!"</definedName>
    <definedName name="Excel_BuiltIn_Print_Area_3_1_1_1_1" localSheetId="6">"#ref!"</definedName>
    <definedName name="Excel_BuiltIn_Print_Area_3_1_1_1_1" localSheetId="0">"#ref!"</definedName>
    <definedName name="Excel_BuiltIn_Print_Area_3_1_1_1_1_3" localSheetId="6">"#ref!"</definedName>
    <definedName name="Excel_BuiltIn_Print_Area_3_1_1_1_1_3" localSheetId="0">"#ref!"</definedName>
    <definedName name="Excel_BuiltIn_Print_Area_3_1_1_1_1_3">"#ref!"</definedName>
    <definedName name="Excel_BuiltIn_Print_Area_3_1_1_1_1_4">"#ref!"</definedName>
    <definedName name="Excel_BuiltIn_Print_Area_3_1_1_1_3" localSheetId="6">"#ref!"</definedName>
    <definedName name="Excel_BuiltIn_Print_Area_3_1_1_1_3" localSheetId="0">"#ref!"</definedName>
    <definedName name="Excel_BuiltIn_Print_Area_3_1_1_1_3">"#ref!"</definedName>
    <definedName name="Excel_BuiltIn_Print_Area_3_1_1_1_4">"#ref!"</definedName>
    <definedName name="Excel_BuiltIn_Print_Area_3_1_1_3" localSheetId="6">"#ref!"</definedName>
    <definedName name="Excel_BuiltIn_Print_Area_3_1_1_3" localSheetId="0">"#ref!"</definedName>
    <definedName name="Excel_BuiltIn_Print_Area_3_1_1_3">"#ref!"</definedName>
    <definedName name="Excel_BuiltIn_Print_Area_3_1_1_4">"#ref!"</definedName>
    <definedName name="Excel_BuiltIn_Print_Area_3_1_3" localSheetId="6">"#ref!"</definedName>
    <definedName name="Excel_BuiltIn_Print_Area_3_1_3" localSheetId="0">"#ref!"</definedName>
    <definedName name="Excel_BuiltIn_Print_Area_3_1_3">"#ref!"</definedName>
    <definedName name="Excel_BuiltIn_Print_Area_3_1_4">"#ref!"</definedName>
    <definedName name="Excel_BuiltIn_Print_Area_4_1" localSheetId="6">"#ref!"</definedName>
    <definedName name="Excel_BuiltIn_Print_Area_4_1" localSheetId="0">"#ref!"</definedName>
    <definedName name="Excel_BuiltIn_Print_Area_4_1">"#ref!"</definedName>
    <definedName name="Excel_BuiltIn_Print_Area_4_1_1" localSheetId="6">"#ref!"</definedName>
    <definedName name="Excel_BuiltIn_Print_Area_4_1_1" localSheetId="0">"#ref!"</definedName>
    <definedName name="Excel_BuiltIn_Print_Area_4_1_1">"#ref!"</definedName>
    <definedName name="Excel_BuiltIn_Print_Area_4_1_1_1" localSheetId="6">"#ref!"</definedName>
    <definedName name="Excel_BuiltIn_Print_Area_4_1_1_1" localSheetId="0">"#ref!"</definedName>
    <definedName name="Excel_BuiltIn_Print_Area_4_1_1_1">"#ref!"</definedName>
    <definedName name="Excel_BuiltIn_Print_Area_4_1_1_1_5" localSheetId="6">"#ref!"</definedName>
    <definedName name="Excel_BuiltIn_Print_Area_4_1_1_1_5" localSheetId="0">"#ref!"</definedName>
    <definedName name="Excel_BuiltIn_Print_Area_4_1_1_1_5">"#ref!"</definedName>
    <definedName name="Excel_BuiltIn_Print_Area_4_1_1_5" localSheetId="6">"#ref!"</definedName>
    <definedName name="Excel_BuiltIn_Print_Area_4_1_1_5" localSheetId="0">"#ref!"</definedName>
    <definedName name="Excel_BuiltIn_Print_Area_4_1_1_5">"#ref!"</definedName>
    <definedName name="Excel_BuiltIn_Print_Area_4_1_5" localSheetId="6">"#ref!"</definedName>
    <definedName name="Excel_BuiltIn_Print_Area_4_1_5" localSheetId="0">"#ref!"</definedName>
    <definedName name="Excel_BuiltIn_Print_Area_4_1_5">"#ref!"</definedName>
    <definedName name="Excel_BuiltIn_Print_Area_5_1" localSheetId="6">"#ref!"</definedName>
    <definedName name="Excel_BuiltIn_Print_Area_5_1" localSheetId="0">"#ref!"</definedName>
    <definedName name="Excel_BuiltIn_Print_Area_5_1">"#ref!"</definedName>
    <definedName name="Excel_BuiltIn_Print_Area_5_1_1" localSheetId="6">"#ref!"</definedName>
    <definedName name="Excel_BuiltIn_Print_Area_5_1_1" localSheetId="0">"#ref!"</definedName>
    <definedName name="Excel_BuiltIn_Print_Area_5_1_1">"#ref!"</definedName>
    <definedName name="Excel_BuiltIn_Print_Area_5_1_1_1" localSheetId="6">"#ref!"</definedName>
    <definedName name="Excel_BuiltIn_Print_Area_5_1_1_1" localSheetId="0">"#ref!"</definedName>
    <definedName name="Excel_BuiltIn_Print_Area_5_1_1_1">"#ref!"</definedName>
    <definedName name="Excel_BuiltIn_Print_Area_5_1_1_5" localSheetId="6">"#ref!"</definedName>
    <definedName name="Excel_BuiltIn_Print_Area_5_1_1_5" localSheetId="0">"#ref!"</definedName>
    <definedName name="Excel_BuiltIn_Print_Area_5_1_1_5">"#ref!"</definedName>
    <definedName name="Excel_BuiltIn_Print_Area_5_1_5" localSheetId="6">"#ref!"</definedName>
    <definedName name="Excel_BuiltIn_Print_Area_5_1_5" localSheetId="0">"#ref!"</definedName>
    <definedName name="Excel_BuiltIn_Print_Area_5_1_5">"#ref!"</definedName>
    <definedName name="Excel_BuiltIn_Print_Area_6_1" localSheetId="6">"#ref!"</definedName>
    <definedName name="Excel_BuiltIn_Print_Area_6_1" localSheetId="0">"#ref!"</definedName>
    <definedName name="Excel_BuiltIn_Print_Area_6_1">"#ref!"</definedName>
    <definedName name="Excel_BuiltIn_Print_Titles_1" localSheetId="6">"#ref!"</definedName>
    <definedName name="Excel_BuiltIn_Print_Titles_1" localSheetId="0">"#ref!"</definedName>
    <definedName name="Excel_BuiltIn_Print_Titles_1">"#ref!"</definedName>
    <definedName name="Excel_BuiltIn_Print_Titles_1_1" localSheetId="6">"#ref!"</definedName>
    <definedName name="Excel_BuiltIn_Print_Titles_1_1" localSheetId="0">"#ref!"</definedName>
    <definedName name="Excel_BuiltIn_Print_Titles_1_1">"#ref!"</definedName>
    <definedName name="Excel_BuiltIn_Print_Titles_1_1_1" localSheetId="6">"#ref!"</definedName>
    <definedName name="Excel_BuiltIn_Print_Titles_1_1_1" localSheetId="0">"#ref!"</definedName>
    <definedName name="Excel_BuiltIn_Print_Titles_1_1_1">"#ref!"</definedName>
    <definedName name="Excel_BuiltIn_Print_Titles_1_1_5" localSheetId="6">"#ref!"</definedName>
    <definedName name="Excel_BuiltIn_Print_Titles_1_1_5" localSheetId="0">"#ref!"</definedName>
    <definedName name="Excel_BuiltIn_Print_Titles_1_1_5">"#ref!"</definedName>
    <definedName name="Excel_BuiltIn_Print_Titles_2" localSheetId="6">"#ref!"</definedName>
    <definedName name="Excel_BuiltIn_Print_Titles_2" localSheetId="0">"#ref!"</definedName>
    <definedName name="Excel_BuiltIn_Print_Titles_2">"#ref!"</definedName>
    <definedName name="Excel_BuiltIn_Print_Titles_2_1" localSheetId="6">"#ref!"</definedName>
    <definedName name="Excel_BuiltIn_Print_Titles_2_1" localSheetId="0">"#ref!"</definedName>
    <definedName name="Excel_BuiltIn_Print_Titles_2_1">"#ref!"</definedName>
    <definedName name="Excel_BuiltIn_Print_Titles_2_1_1" localSheetId="6">"#ref!"</definedName>
    <definedName name="Excel_BuiltIn_Print_Titles_2_1_1" localSheetId="0">"#ref!"</definedName>
    <definedName name="Excel_BuiltIn_Print_Titles_2_1_1">"#ref!"</definedName>
    <definedName name="Excel_BuiltIn_Print_Titles_2_1_1_1" localSheetId="6">"#ref!"</definedName>
    <definedName name="Excel_BuiltIn_Print_Titles_2_1_1_1" localSheetId="0">"#ref!"</definedName>
    <definedName name="Excel_BuiltIn_Print_Titles_2_1_1_1">"#ref!"</definedName>
    <definedName name="Excel_BuiltIn_Print_Titles_2_1_1_1_1" localSheetId="6">"#ref!"</definedName>
    <definedName name="Excel_BuiltIn_Print_Titles_2_1_1_1_1" localSheetId="0">"#ref!"</definedName>
    <definedName name="Excel_BuiltIn_Print_Titles_2_1_1_1_1">"#ref!"</definedName>
    <definedName name="Excel_BuiltIn_Print_Titles_2_1_1_1_1_1" localSheetId="6">"#ref!"</definedName>
    <definedName name="Excel_BuiltIn_Print_Titles_2_1_1_1_1_1" localSheetId="0">"#ref!"</definedName>
    <definedName name="Excel_BuiltIn_Print_Titles_2_1_1_1_1_1">"#ref!"</definedName>
    <definedName name="Excel_BuiltIn_Print_Titles_2_1_1_1_5" localSheetId="6">"#ref!"</definedName>
    <definedName name="Excel_BuiltIn_Print_Titles_2_1_1_1_5" localSheetId="0">"#ref!"</definedName>
    <definedName name="Excel_BuiltIn_Print_Titles_2_1_1_1_5">"#ref!"</definedName>
    <definedName name="Excel_BuiltIn_Print_Titles_2_1_1_5" localSheetId="6">"#ref!"</definedName>
    <definedName name="Excel_BuiltIn_Print_Titles_2_1_1_5" localSheetId="0">"#ref!"</definedName>
    <definedName name="Excel_BuiltIn_Print_Titles_2_1_1_5">"#ref!"</definedName>
    <definedName name="Excel_BuiltIn_Print_Titles_2_1_5" localSheetId="6">"#ref!"</definedName>
    <definedName name="Excel_BuiltIn_Print_Titles_2_1_5" localSheetId="0">"#ref!"</definedName>
    <definedName name="Excel_BuiltIn_Print_Titles_2_1_5">"#ref!"</definedName>
    <definedName name="Excel_BuiltIn_Print_Titles_2_5" localSheetId="6">"#ref!"</definedName>
    <definedName name="Excel_BuiltIn_Print_Titles_2_5" localSheetId="0">"#ref!"</definedName>
    <definedName name="Excel_BuiltIn_Print_Titles_2_5">"#ref!"</definedName>
    <definedName name="Excel_BuiltIn_Print_Titles_3_1" localSheetId="6">"#ref!"</definedName>
    <definedName name="Excel_BuiltIn_Print_Titles_3_1" localSheetId="0">"#ref!"</definedName>
    <definedName name="Excel_BuiltIn_Print_Titles_3_1">#N/A</definedName>
    <definedName name="Excel_BuiltIn_Print_Titles_3_1_3" localSheetId="6">"#ref!"</definedName>
    <definedName name="Excel_BuiltIn_Print_Titles_3_1_3" localSheetId="0">"#ref!"</definedName>
    <definedName name="Excel_BuiltIn_Print_Titles_3_1_3">"#ref!"</definedName>
    <definedName name="Excel_BuiltIn_Print_Titles_3_1_4">"#n/a"</definedName>
    <definedName name="Excel_BuiltIn_Print_Titles_4" localSheetId="6">"#ref!"</definedName>
    <definedName name="Excel_BuiltIn_Print_Titles_4" localSheetId="0">"#ref!"</definedName>
    <definedName name="Excel_BuiltIn_Print_Titles_4">"#ref!"</definedName>
    <definedName name="Excel_BuiltIn_Print_Titles_4_1" localSheetId="6">"#ref!"</definedName>
    <definedName name="Excel_BuiltIn_Print_Titles_4_1" localSheetId="0">"#ref!"</definedName>
    <definedName name="Excel_BuiltIn_Print_Titles_4_1">"#ref!"</definedName>
    <definedName name="Excel_BuiltIn_Print_Titles_4_1_5" localSheetId="6">"#ref!"</definedName>
    <definedName name="Excel_BuiltIn_Print_Titles_4_1_5" localSheetId="0">"#ref!"</definedName>
    <definedName name="Excel_BuiltIn_Print_Titles_4_1_5">"#ref!"</definedName>
    <definedName name="Excel_BuiltIn_Print_Titles_5" localSheetId="6">"#ref!"</definedName>
    <definedName name="Excel_BuiltIn_Print_Titles_5" localSheetId="0">"#ref!"</definedName>
    <definedName name="Excel_BuiltIn_Print_Titles_5">"#ref!"</definedName>
    <definedName name="Excel_BuiltIn_Print_Titles_5_1" localSheetId="6">"#ref!"</definedName>
    <definedName name="Excel_BuiltIn_Print_Titles_5_1" localSheetId="0">"#ref!"</definedName>
    <definedName name="Excel_BuiltIn_Print_Titles_5_1">"#ref!"</definedName>
    <definedName name="Excel_BuiltIn_Print_Titles_5_5" localSheetId="6">"#ref!"</definedName>
    <definedName name="Excel_BuiltIn_Print_Titles_5_5" localSheetId="0">"#ref!"</definedName>
    <definedName name="Excel_BuiltIn_Print_Titles_5_5">"#ref!"</definedName>
    <definedName name="_xlnm.Print_Titles" localSheetId="5">'Composição de BDI'!$1:$8</definedName>
    <definedName name="_xlnm.Print_Titles" localSheetId="4">'Insumos e Serviços'!$1:$8</definedName>
    <definedName name="_xlnm.Print_Titles" localSheetId="3">'Orçamento Analítico'!$1:$8</definedName>
    <definedName name="_xlnm.Print_Titles" localSheetId="2">'Orçamento Sintético'!$1:$8</definedName>
    <definedName name="Z_71409849_3ED0_4F48_B303_9AEF25621248_.wvu.PrintArea" localSheetId="6">'Composição de Encargos Sociais'!$A$1:$D$44</definedName>
  </definedNames>
  <calcPr fullCalcOnLoad="1"/>
</workbook>
</file>

<file path=xl/sharedStrings.xml><?xml version="1.0" encoding="utf-8"?>
<sst xmlns="http://schemas.openxmlformats.org/spreadsheetml/2006/main" count="325" uniqueCount="216">
  <si>
    <t>Composição de BDI</t>
  </si>
  <si>
    <t>ITEM</t>
  </si>
  <si>
    <t>DISCRIMINAÇÃO</t>
  </si>
  <si>
    <t>%</t>
  </si>
  <si>
    <t>Grupo A</t>
  </si>
  <si>
    <t>% em relação ao custo direto CD</t>
  </si>
  <si>
    <t>Despesas Indiretas</t>
  </si>
  <si>
    <t>a1</t>
  </si>
  <si>
    <t>Administração Central</t>
  </si>
  <si>
    <t>a2</t>
  </si>
  <si>
    <t>Seguro + garantia</t>
  </si>
  <si>
    <t>a3</t>
  </si>
  <si>
    <t>Risco</t>
  </si>
  <si>
    <t>a4</t>
  </si>
  <si>
    <t>Despesa Financeira</t>
  </si>
  <si>
    <t>a5</t>
  </si>
  <si>
    <t>Lucro</t>
  </si>
  <si>
    <t>Grupo B</t>
  </si>
  <si>
    <t>% em relação ao valor total VT</t>
  </si>
  <si>
    <t>Tributos</t>
  </si>
  <si>
    <t>Pis</t>
  </si>
  <si>
    <t>Cofins</t>
  </si>
  <si>
    <t>ISS (2% após desconto das mercadorias aplicadas)</t>
  </si>
  <si>
    <t>BDI</t>
  </si>
  <si>
    <t>BDI = [(((1+(a1+a2+a3))*(1+a4)*(1+a5)))/(1-B1)-1]</t>
  </si>
  <si>
    <t>Composição de Encargos Sociais</t>
  </si>
  <si>
    <t>Discriminação</t>
  </si>
  <si>
    <t>GRUPO A</t>
  </si>
  <si>
    <t>INSS</t>
  </si>
  <si>
    <t>SESI</t>
  </si>
  <si>
    <t>A3</t>
  </si>
  <si>
    <t>SENAI</t>
  </si>
  <si>
    <t>A4</t>
  </si>
  <si>
    <t>INCRA</t>
  </si>
  <si>
    <t>A5</t>
  </si>
  <si>
    <t>SEBRAE</t>
  </si>
  <si>
    <t>A6</t>
  </si>
  <si>
    <t>Salário-Educação</t>
  </si>
  <si>
    <t>A7</t>
  </si>
  <si>
    <t>Seguro Contra Acidentes Trabalho</t>
  </si>
  <si>
    <t>A8</t>
  </si>
  <si>
    <t>Fundo de Garantia por Tempo de Serviços</t>
  </si>
  <si>
    <t>A9</t>
  </si>
  <si>
    <t>SECONCI</t>
  </si>
  <si>
    <t xml:space="preserve"> Total dos Encargos Sociais Básicos</t>
  </si>
  <si>
    <t>GRUPO B</t>
  </si>
  <si>
    <t>Repouso Semanal Remunerado</t>
  </si>
  <si>
    <t>Feriados</t>
  </si>
  <si>
    <t>Auxílio-enfermidade</t>
  </si>
  <si>
    <t>B4</t>
  </si>
  <si>
    <t>13º Salário</t>
  </si>
  <si>
    <t>B5</t>
  </si>
  <si>
    <t>Licença-paternidade</t>
  </si>
  <si>
    <t>B6</t>
  </si>
  <si>
    <t>Faltas justificadas</t>
  </si>
  <si>
    <t>B7</t>
  </si>
  <si>
    <t>Dias de chuva</t>
  </si>
  <si>
    <t>B8</t>
  </si>
  <si>
    <t>Auxílio acidente de trabalho</t>
  </si>
  <si>
    <t>B9</t>
  </si>
  <si>
    <t>Férias gozadas</t>
  </si>
  <si>
    <t>B10</t>
  </si>
  <si>
    <t>Salário maternidade</t>
  </si>
  <si>
    <t>Total de Encargos Sociais que recebem incidências de A</t>
  </si>
  <si>
    <t>GRUPO C</t>
  </si>
  <si>
    <t>Aviso prévio indenizado</t>
  </si>
  <si>
    <t>Aviso prévio trabalhado</t>
  </si>
  <si>
    <t>Férias indenizadas (inclusive 1/3)</t>
  </si>
  <si>
    <t>Depósito rescisão sem justa causa</t>
  </si>
  <si>
    <t>C5</t>
  </si>
  <si>
    <t>Indenização adicional</t>
  </si>
  <si>
    <t>GRUPO D</t>
  </si>
  <si>
    <t>Reincidência de A sobre B</t>
  </si>
  <si>
    <t>Reincidência do FGTS sobre API e Grupo A sobre APT</t>
  </si>
  <si>
    <t xml:space="preserve">D </t>
  </si>
  <si>
    <t>Total das Taxas incidências e reincidências</t>
  </si>
  <si>
    <t>Total das taxas incidências e reincidências</t>
  </si>
  <si>
    <t>Copia da SBC (170115) - Revestimento vinílico em manta 2mm Linha ECLIPSE PREMIUM Tarkett , código 21020, cor 036 113, aplicado com adesivo</t>
  </si>
  <si>
    <t xml:space="preserve"> MPDFT1197</t>
  </si>
  <si>
    <t xml:space="preserve"> 04.01.510.2</t>
  </si>
  <si>
    <t xml:space="preserve"> MPDFT1198</t>
  </si>
  <si>
    <t xml:space="preserve"> 04.01.510.3</t>
  </si>
  <si>
    <t xml:space="preserve"> MPDFT1199</t>
  </si>
  <si>
    <t xml:space="preserve"> 04.01.510.4</t>
  </si>
  <si>
    <t xml:space="preserve"> MPDFT1200</t>
  </si>
  <si>
    <t>Copia da SINAPI (101742) - Suporte curvo para rodapé Tarkett código 9371, cor 802, inclusive arremate de rodapé</t>
  </si>
  <si>
    <t>Copia da SINAPI (88476) - Massa líquida com secagem ultrarrápida para nivelamento e regularização de imperfeições do piso Tarkomassa Fastplan código 26999005</t>
  </si>
  <si>
    <t>Copia da SBC (120066) - Faixa de arremate em PVC 2mm, para soleira, fixada com cola, ref.. Tark faixa de arremate 691</t>
  </si>
  <si>
    <t>09.02</t>
  </si>
  <si>
    <t>CM1818</t>
  </si>
  <si>
    <t>CM1821</t>
  </si>
  <si>
    <t>POLIDORA DE PISO (POLITRIZ), PESO DE 100KG, DIÂMETRO 450 MM, MOTOR ELÉTRICO, POTÊNCIA 4 HP - CHI DIURNO. AF_09/2016</t>
  </si>
  <si>
    <t>Piso vinílico flexível em mantas 2 x 23m com espessura de 2 mm. Marca Tarkett. Modelo Linha ECLIPSE PREMIUM 2mm, código 21020, cor 036</t>
  </si>
  <si>
    <t>CM1820</t>
  </si>
  <si>
    <t>Massa líquida com secagem ultrarrápida para nivelamento e regularização de imperfeições de piso. Marca Tarkomassa Fastplan. código 26999005</t>
  </si>
  <si>
    <t>Adesivo para colagem de piso vinílico em mantas Globalfix - Tark</t>
  </si>
  <si>
    <t>CM1817</t>
  </si>
  <si>
    <t>Rodapé curvo em manta vinílica flexível e=2mm. Marca Tarkett. Modelo suporte curvo do rodapé,
código 9371, cor 802</t>
  </si>
  <si>
    <t>CM1822</t>
  </si>
  <si>
    <t>Cordão de solda multicolor Tarkett</t>
  </si>
  <si>
    <t>CM1819</t>
  </si>
  <si>
    <t>Arremate para rodapé 2mm Takett cód. 691</t>
  </si>
  <si>
    <t>CM1824</t>
  </si>
  <si>
    <t>Adesivo para colagem de rodapés Globalfix</t>
  </si>
  <si>
    <t>CM1826</t>
  </si>
  <si>
    <t>Faixa de arremate em PVC para soleira Tarket cód 9361, cor 691, 2mm</t>
  </si>
  <si>
    <t>*****</t>
  </si>
  <si>
    <t>Compisição</t>
  </si>
  <si>
    <t>h</t>
  </si>
  <si>
    <t xml:space="preserve"> LIMPEZA DE CONTRAPISO COM VASSOURA A SECO. AF_04/2019</t>
  </si>
  <si>
    <t>Instruções de Preenchimento do Modelo de Proposta</t>
  </si>
  <si>
    <t>CONSIDERAÇÕES GERAIS</t>
  </si>
  <si>
    <r>
      <t xml:space="preserve">O cabeçalho deverá ser preenchido somente na </t>
    </r>
    <r>
      <rPr>
        <b/>
        <sz val="8"/>
        <color indexed="10"/>
        <rFont val="Arial"/>
        <family val="2"/>
      </rPr>
      <t>PLANILHA DE ORÇAMENTO SINTÉTICO</t>
    </r>
    <r>
      <rPr>
        <sz val="8"/>
        <rFont val="Arial"/>
        <family val="2"/>
      </rPr>
      <t>, pois será repetido automaticamente nas demais planilhas. Para isso, o mouse deverá ser posicionado sobre a célula que contem a informação, e posteriormente pressionado F2</t>
    </r>
  </si>
  <si>
    <t>Sugerimos a seguinte sequência de preenchimento de planilhas:</t>
  </si>
  <si>
    <t>2.1</t>
  </si>
  <si>
    <r>
      <t xml:space="preserve">Valide os valores constantes na </t>
    </r>
    <r>
      <rPr>
        <b/>
        <sz val="8"/>
        <rFont val="Arial"/>
        <family val="2"/>
      </rPr>
      <t>Planilha de Insumos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e Serviços</t>
    </r>
    <r>
      <rPr>
        <sz val="8"/>
        <rFont val="Arial"/>
        <family val="2"/>
      </rPr>
      <t>, observando as orientações contidas no edital no tocante aos valores máximos.</t>
    </r>
  </si>
  <si>
    <t>2.2</t>
  </si>
  <si>
    <r>
      <t xml:space="preserve">Valide os coeficientes de participação dos insumos, constantes na </t>
    </r>
    <r>
      <rPr>
        <b/>
        <sz val="8"/>
        <rFont val="Arial"/>
        <family val="2"/>
      </rPr>
      <t>Planilha de Orçamento Analítico</t>
    </r>
    <r>
      <rPr>
        <sz val="8"/>
        <rFont val="Arial"/>
        <family val="2"/>
      </rPr>
      <t>.</t>
    </r>
  </si>
  <si>
    <t>2.3</t>
  </si>
  <si>
    <r>
      <t xml:space="preserve">Preencha os coeficientes relativo à cada item da </t>
    </r>
    <r>
      <rPr>
        <b/>
        <sz val="8"/>
        <rFont val="Arial"/>
        <family val="2"/>
      </rPr>
      <t xml:space="preserve">Planilha de Composição do BDI, </t>
    </r>
    <r>
      <rPr>
        <sz val="8"/>
        <rFont val="Arial"/>
        <family val="2"/>
      </rPr>
      <t>realizando os ajustes que julgar necessário, observando as orientações sobre esta planilha, que estão descritas abaixo;</t>
    </r>
  </si>
  <si>
    <t>2.4</t>
  </si>
  <si>
    <t>2.5</t>
  </si>
  <si>
    <r>
      <t xml:space="preserve">Neste momento o valor final da proposta já será conhecido. Preencha a </t>
    </r>
    <r>
      <rPr>
        <b/>
        <sz val="8"/>
        <rFont val="Arial"/>
        <family val="2"/>
      </rPr>
      <t>Planilha de Composição de Encargos Sociais</t>
    </r>
    <r>
      <rPr>
        <sz val="8"/>
        <rFont val="Arial"/>
        <family val="2"/>
      </rPr>
      <t xml:space="preserve"> com os percentuais de cada item que a compoe.</t>
    </r>
  </si>
  <si>
    <t>A</t>
  </si>
  <si>
    <t>SOBRE A PLANILHA ORÇAMENTÁRIA SINTÉTICA</t>
  </si>
  <si>
    <t>A1</t>
  </si>
  <si>
    <r>
      <t xml:space="preserve">A Planilha Orçamentária </t>
    </r>
    <r>
      <rPr>
        <b/>
        <u val="single"/>
        <sz val="8"/>
        <color indexed="10"/>
        <rFont val="Arial"/>
        <family val="2"/>
      </rPr>
      <t>não</t>
    </r>
    <r>
      <rPr>
        <sz val="8"/>
        <rFont val="Arial"/>
        <family val="2"/>
      </rPr>
      <t xml:space="preserve"> poderá sofrer alterações em sua estrutura (adição ou subtração de serviços, ou mesmo alteração na quantidade dos itens);</t>
    </r>
  </si>
  <si>
    <t>A2</t>
  </si>
  <si>
    <r>
      <t xml:space="preserve">Os preços unitários desta planilha estão vinculados, por dependência, às demais planilhas (Orçamento Analítico, Insumos e Serviços). Desta forma </t>
    </r>
    <r>
      <rPr>
        <b/>
        <u val="single"/>
        <sz val="8"/>
        <color indexed="10"/>
        <rFont val="Arial"/>
        <family val="2"/>
      </rPr>
      <t>NENHUM</t>
    </r>
    <r>
      <rPr>
        <sz val="8"/>
        <rFont val="Arial"/>
        <family val="2"/>
      </rPr>
      <t xml:space="preserve"> valor unitário deverá ser preenchido diretamente nesta planilha;</t>
    </r>
  </si>
  <si>
    <t>B</t>
  </si>
  <si>
    <t>SOBRE A PLANILHA ORÇAMENTÁRIA ANALÍTICA</t>
  </si>
  <si>
    <t>B1</t>
  </si>
  <si>
    <r>
      <t xml:space="preserve">Esta planilha é referencial, portanto os </t>
    </r>
    <r>
      <rPr>
        <b/>
        <sz val="8"/>
        <rFont val="Arial"/>
        <family val="2"/>
      </rPr>
      <t xml:space="preserve">coeficientes </t>
    </r>
    <r>
      <rPr>
        <sz val="8"/>
        <rFont val="Arial"/>
        <family val="2"/>
      </rPr>
      <t>de participação dos insumos poderão sofrer alterações;</t>
    </r>
  </si>
  <si>
    <t>B2</t>
  </si>
  <si>
    <t>Esta planilha contem vínculos. Tornando-se dependente dos preços, descrições e unidades constantes tanto na Planilha de Insumos e Serviços quanto na Planilha de Orçamento Sintético;</t>
  </si>
  <si>
    <t>B3</t>
  </si>
  <si>
    <t>Os valores unitários de serviços compostos nesta planilha, são transportados automaticamente para a Planilha de Orçamento Sintético;</t>
  </si>
  <si>
    <t>C</t>
  </si>
  <si>
    <t>SOBRE A PLANILHA DE INSUMOS E SERVIÇOS</t>
  </si>
  <si>
    <t>C1</t>
  </si>
  <si>
    <t>Esta planilha constitui a base para estruturação dos preços unitários e totais.</t>
  </si>
  <si>
    <t>C2</t>
  </si>
  <si>
    <t>Valide os valores constantes nesta planilha, observando as orientações contidas no edital no tocante aos valores máximos.</t>
  </si>
  <si>
    <t>C3</t>
  </si>
  <si>
    <r>
      <t>Os valores unitários deverão ser preenchidos com</t>
    </r>
    <r>
      <rPr>
        <b/>
        <u val="single"/>
        <sz val="8"/>
        <color indexed="10"/>
        <rFont val="Arial"/>
        <family val="2"/>
      </rPr>
      <t xml:space="preserve"> no máximo duas casas decimais</t>
    </r>
    <r>
      <rPr>
        <sz val="8"/>
        <rFont val="Arial"/>
        <family val="2"/>
      </rPr>
      <t>. Caso opte por aplicar um percentual lde desconto, certifique-se de utilizar fórmula de arredondamento ou truncamento respeitando este limite.</t>
    </r>
  </si>
  <si>
    <t>C4</t>
  </si>
  <si>
    <r>
      <t xml:space="preserve">Indique a marca e modelo dos itens (quando aplicável). </t>
    </r>
    <r>
      <rPr>
        <b/>
        <u val="single"/>
        <sz val="8"/>
        <color indexed="10"/>
        <rFont val="Arial"/>
        <family val="2"/>
      </rPr>
      <t>A não indicação  de marca e ou modelo de referência constitui afronta ao edital, sob pena de desclassificação da proposta.</t>
    </r>
  </si>
  <si>
    <t>D</t>
  </si>
  <si>
    <t>SOBRE A PLANILHA DE COMPOSIÇÃO DE BDI</t>
  </si>
  <si>
    <t>D1</t>
  </si>
  <si>
    <t>Os itens constantes nesta planilha foram adotados por este Órgão com base no decreto 7.983 de 8 de abril de 2013. Os percentuais são referenciais e foram baseados no Acórdão TCU 2622/2013-Plenário. É de responsabilidade da licitante o preenchimento dos percetuais desta planilha, em conformidade com sua realidade;</t>
  </si>
  <si>
    <t>D2</t>
  </si>
  <si>
    <t>O percentual aplicável do ISS está vinculado ao percentual de mão de obra informado na Planilha de Composição de Custo Total, e será automaticamente ajustado quando executado a orientação contida em 2.4;</t>
  </si>
  <si>
    <t>D3</t>
  </si>
  <si>
    <t>O valor final da composição do BDI está vinculado, por precedência, à Planilha de Orçamento Sintético.</t>
  </si>
  <si>
    <t>E</t>
  </si>
  <si>
    <t>SOBRE A PLANILHA DE COMPOSIÇÃO DE ENCARGOS SOCIAIS</t>
  </si>
  <si>
    <t>E1</t>
  </si>
  <si>
    <t>Esta planilha é meramente demonstrativa (não influi sobre o valor final do orçamento).</t>
  </si>
  <si>
    <t>F</t>
  </si>
  <si>
    <t>Planilha Orçamentária Resumida</t>
  </si>
  <si>
    <t>Item</t>
  </si>
  <si>
    <t>Descrição</t>
  </si>
  <si>
    <t>Total</t>
  </si>
  <si>
    <t>Peso (%)</t>
  </si>
  <si>
    <t xml:space="preserve"> 04 </t>
  </si>
  <si>
    <t>Total sem BDI</t>
  </si>
  <si>
    <t>Total do BDI</t>
  </si>
  <si>
    <t>Total Geral</t>
  </si>
  <si>
    <t>P. Execução:</t>
  </si>
  <si>
    <t>Licitação:</t>
  </si>
  <si>
    <r>
      <t xml:space="preserve">Objeto: </t>
    </r>
    <r>
      <rPr>
        <sz val="8"/>
        <color indexed="8"/>
        <rFont val="Arial"/>
        <family val="2"/>
      </rPr>
      <t>Impermeabilização de lajes, substituição de cobertura de vidro,  substituição de revestimento das fachadas e pintura</t>
    </r>
  </si>
  <si>
    <t>Data:</t>
  </si>
  <si>
    <r>
      <t xml:space="preserve">Local: </t>
    </r>
    <r>
      <rPr>
        <sz val="8"/>
        <color indexed="8"/>
        <rFont val="Arial"/>
        <family val="2"/>
      </rPr>
      <t>QR 211 Conjunto A, Lote 14 - Santa Maria / DF</t>
    </r>
  </si>
  <si>
    <t>P. Validade:</t>
  </si>
  <si>
    <t>Razão Social:</t>
  </si>
  <si>
    <t>Telefone:</t>
  </si>
  <si>
    <t>P. Garantia:</t>
  </si>
  <si>
    <t>CNPJ:</t>
  </si>
  <si>
    <t>E-mail:</t>
  </si>
  <si>
    <t>G</t>
  </si>
  <si>
    <t>H</t>
  </si>
  <si>
    <t>Planilha Orçamentária Sintética</t>
  </si>
  <si>
    <t>Código</t>
  </si>
  <si>
    <t>Banco</t>
  </si>
  <si>
    <t>Und</t>
  </si>
  <si>
    <t>Quant.</t>
  </si>
  <si>
    <t>Valor Unit</t>
  </si>
  <si>
    <t>Próprio</t>
  </si>
  <si>
    <t>m²</t>
  </si>
  <si>
    <t>kg</t>
  </si>
  <si>
    <t>ARQUITETURA E ELEMENTOS DE URBANISMO</t>
  </si>
  <si>
    <t xml:space="preserve"> 04.01 </t>
  </si>
  <si>
    <t>ARQUITETURA</t>
  </si>
  <si>
    <t>m</t>
  </si>
  <si>
    <t xml:space="preserve"> 04.01.510 </t>
  </si>
  <si>
    <t>Revestimentos de pisos</t>
  </si>
  <si>
    <t xml:space="preserve"> 04.01.510.1 </t>
  </si>
  <si>
    <t xml:space="preserve"> 04.01.510.2 </t>
  </si>
  <si>
    <t>LIMPEZA DE OBRAS</t>
  </si>
  <si>
    <t>Material</t>
  </si>
  <si>
    <t>Mão de Obra</t>
  </si>
  <si>
    <t>Planilha Orçamentária Analítica</t>
  </si>
  <si>
    <t>Insumos e Serviços</t>
  </si>
  <si>
    <t>Classificação</t>
  </si>
  <si>
    <t>Marca</t>
  </si>
  <si>
    <t>Modelo</t>
  </si>
  <si>
    <t>SINAPI</t>
  </si>
  <si>
    <t>Insumo</t>
  </si>
  <si>
    <t>CHP</t>
  </si>
  <si>
    <t>CHI</t>
  </si>
  <si>
    <t>PEDREIRO COM ENCARGOS COMPLEMENTARES</t>
  </si>
  <si>
    <t>SERVENTE COM ENCARGOS COMPLEMENTARES</t>
  </si>
  <si>
    <t>POLIDORA DE PISO (POLITRIZ), PESO DE 100KG, DIÂMETRO 450 MM, MOTOR ELÉTRICO, POTÊNCIA 4 HP - CHP DIURNO. AF_09/2016</t>
  </si>
  <si>
    <r>
      <t xml:space="preserve">Preencha o percentual referente à mão-de-obra na célula </t>
    </r>
    <r>
      <rPr>
        <b/>
        <sz val="8"/>
        <color indexed="10"/>
        <rFont val="Arial"/>
        <family val="2"/>
      </rPr>
      <t xml:space="preserve">B21 </t>
    </r>
    <r>
      <rPr>
        <sz val="8"/>
        <rFont val="Arial"/>
        <family val="2"/>
      </rPr>
      <t xml:space="preserve">da </t>
    </r>
    <r>
      <rPr>
        <b/>
        <sz val="8"/>
        <rFont val="Arial"/>
        <family val="2"/>
      </rPr>
      <t>Planilha de Orçamento Sintético</t>
    </r>
    <r>
      <rPr>
        <sz val="8"/>
        <rFont val="Arial"/>
        <family val="2"/>
      </rPr>
      <t>;</t>
    </r>
  </si>
  <si>
    <t xml:space="preserve"> 09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</si>
</sst>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/m/yyyy"/>
    <numFmt numFmtId="165" formatCode="#,##0.00\ %"/>
    <numFmt numFmtId="166" formatCode="_-* #,##0.00_-;\-* #,##0.00_-;_-* \-??_-;_-@_-"/>
    <numFmt numFmtId="167" formatCode="0.0000"/>
  </numFmts>
  <fonts count="15">
    <font>
      <sz val="11"/>
      <name val="Arial"/>
      <family val="1"/>
    </font>
    <font>
      <sz val="10"/>
      <name val="Arial"/>
      <family val="0"/>
    </font>
    <font>
      <sz val="10"/>
      <name val="Tahoma"/>
      <family val="2"/>
    </font>
    <font>
      <b/>
      <sz val="10"/>
      <name val="Arial"/>
      <family val="2"/>
    </font>
    <font>
      <sz val="4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u val="single"/>
      <sz val="8"/>
      <color indexed="10"/>
      <name val="Arial"/>
      <family val="2"/>
    </font>
    <font>
      <sz val="8"/>
      <color indexed="8"/>
      <name val="Arial"/>
      <family val="2"/>
    </font>
    <font>
      <b/>
      <sz val="11"/>
      <name val="Arial"/>
      <family val="1"/>
    </font>
    <font>
      <sz val="10"/>
      <color indexed="8"/>
      <name val="Arial"/>
      <family val="1"/>
    </font>
    <font>
      <b/>
      <sz val="11"/>
      <color indexed="8"/>
      <name val="Arial"/>
      <family val="2"/>
    </font>
    <font>
      <u val="single"/>
      <sz val="11"/>
      <color indexed="12"/>
      <name val="Arial"/>
      <family val="1"/>
    </font>
  </fonts>
  <fills count="1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9" fontId="0" fillId="0" borderId="0">
      <alignment/>
      <protection/>
    </xf>
    <xf numFmtId="166" fontId="0" fillId="0" borderId="0">
      <alignment/>
      <protection/>
    </xf>
    <xf numFmtId="41" fontId="1" fillId="0" borderId="0" applyFill="0" applyBorder="0" applyAlignment="0" applyProtection="0"/>
  </cellStyleXfs>
  <cellXfs count="140">
    <xf numFmtId="0" fontId="0" fillId="0" borderId="0" xfId="0" applyAlignment="1">
      <alignment/>
    </xf>
    <xf numFmtId="0" fontId="4" fillId="0" borderId="1" xfId="24" applyFont="1" applyBorder="1">
      <alignment/>
      <protection/>
    </xf>
    <xf numFmtId="0" fontId="4" fillId="0" borderId="2" xfId="24" applyFont="1" applyBorder="1">
      <alignment/>
      <protection/>
    </xf>
    <xf numFmtId="0" fontId="5" fillId="2" borderId="3" xfId="24" applyFont="1" applyFill="1" applyBorder="1" applyAlignment="1">
      <alignment horizontal="center"/>
      <protection/>
    </xf>
    <xf numFmtId="0" fontId="6" fillId="2" borderId="4" xfId="22" applyFont="1" applyFill="1" applyBorder="1" applyAlignment="1">
      <alignment vertical="distributed" wrapText="1"/>
      <protection/>
    </xf>
    <xf numFmtId="0" fontId="7" fillId="0" borderId="5" xfId="24" applyFont="1" applyBorder="1" applyAlignment="1">
      <alignment horizontal="center"/>
      <protection/>
    </xf>
    <xf numFmtId="0" fontId="7" fillId="0" borderId="6" xfId="24" applyFont="1" applyBorder="1" applyAlignment="1">
      <alignment horizontal="justify" vertical="distributed" wrapText="1"/>
      <protection/>
    </xf>
    <xf numFmtId="0" fontId="7" fillId="0" borderId="7" xfId="24" applyFont="1" applyBorder="1" applyAlignment="1">
      <alignment horizontal="center"/>
      <protection/>
    </xf>
    <xf numFmtId="0" fontId="7" fillId="0" borderId="8" xfId="24" applyFont="1" applyBorder="1" applyAlignment="1">
      <alignment horizontal="justify" vertical="distributed" wrapText="1"/>
      <protection/>
    </xf>
    <xf numFmtId="0" fontId="1" fillId="0" borderId="9" xfId="24" applyBorder="1">
      <alignment/>
      <protection/>
    </xf>
    <xf numFmtId="0" fontId="1" fillId="0" borderId="10" xfId="24" applyBorder="1">
      <alignment/>
      <protection/>
    </xf>
    <xf numFmtId="0" fontId="5" fillId="2" borderId="5" xfId="24" applyFont="1" applyFill="1" applyBorder="1" applyAlignment="1">
      <alignment horizontal="center"/>
      <protection/>
    </xf>
    <xf numFmtId="0" fontId="6" fillId="2" borderId="6" xfId="22" applyFont="1" applyFill="1" applyBorder="1" applyAlignment="1">
      <alignment vertical="distributed" wrapText="1"/>
      <protection/>
    </xf>
    <xf numFmtId="0" fontId="10" fillId="0" borderId="1" xfId="21" applyFont="1" applyBorder="1" applyAlignment="1">
      <alignment horizontal="left"/>
      <protection/>
    </xf>
    <xf numFmtId="49" fontId="10" fillId="0" borderId="11" xfId="0" applyNumberFormat="1" applyFont="1" applyBorder="1" applyAlignment="1">
      <alignment/>
    </xf>
    <xf numFmtId="49" fontId="10" fillId="0" borderId="11" xfId="21" applyNumberFormat="1" applyFont="1" applyBorder="1" applyAlignment="1">
      <alignment horizontal="left"/>
      <protection/>
    </xf>
    <xf numFmtId="0" fontId="6" fillId="0" borderId="12" xfId="21" applyFont="1" applyBorder="1" applyAlignment="1">
      <alignment horizontal="center" vertical="center"/>
      <protection/>
    </xf>
    <xf numFmtId="0" fontId="10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17" fontId="10" fillId="0" borderId="1" xfId="21" applyNumberFormat="1" applyFont="1" applyBorder="1" applyAlignment="1">
      <alignment horizontal="left"/>
      <protection/>
    </xf>
    <xf numFmtId="164" fontId="6" fillId="0" borderId="12" xfId="21" applyNumberFormat="1" applyFont="1" applyBorder="1" applyAlignment="1">
      <alignment horizontal="center" vertical="center"/>
      <protection/>
    </xf>
    <xf numFmtId="0" fontId="3" fillId="3" borderId="14" xfId="0" applyFont="1" applyFill="1" applyBorder="1" applyAlignment="1">
      <alignment horizontal="center" vertical="top" wrapText="1"/>
    </xf>
    <xf numFmtId="0" fontId="6" fillId="2" borderId="14" xfId="0" applyFont="1" applyFill="1" applyBorder="1" applyAlignment="1">
      <alignment horizontal="left" vertical="top" wrapText="1"/>
    </xf>
    <xf numFmtId="4" fontId="6" fillId="2" borderId="14" xfId="0" applyNumberFormat="1" applyFont="1" applyFill="1" applyBorder="1" applyAlignment="1">
      <alignment horizontal="right" vertical="top" wrapText="1"/>
    </xf>
    <xf numFmtId="165" fontId="6" fillId="2" borderId="14" xfId="0" applyNumberFormat="1" applyFont="1" applyFill="1" applyBorder="1" applyAlignment="1">
      <alignment horizontal="right" vertical="top" wrapText="1"/>
    </xf>
    <xf numFmtId="0" fontId="1" fillId="4" borderId="0" xfId="0" applyFont="1" applyFill="1" applyAlignment="1">
      <alignment horizontal="center" vertical="top" wrapText="1"/>
    </xf>
    <xf numFmtId="0" fontId="5" fillId="3" borderId="0" xfId="0" applyFont="1" applyFill="1" applyAlignment="1">
      <alignment horizontal="right" vertical="top" wrapText="1"/>
    </xf>
    <xf numFmtId="0" fontId="5" fillId="3" borderId="0" xfId="0" applyFont="1" applyFill="1" applyAlignment="1">
      <alignment horizontal="right" vertical="top"/>
    </xf>
    <xf numFmtId="166" fontId="5" fillId="3" borderId="0" xfId="26" applyFont="1" applyFill="1" applyBorder="1" applyAlignment="1" applyProtection="1">
      <alignment vertical="top" wrapText="1"/>
      <protection/>
    </xf>
    <xf numFmtId="166" fontId="5" fillId="3" borderId="0" xfId="26" applyFont="1" applyFill="1" applyBorder="1" applyAlignment="1" applyProtection="1">
      <alignment horizontal="center" vertical="top" wrapText="1"/>
      <protection/>
    </xf>
    <xf numFmtId="0" fontId="10" fillId="0" borderId="2" xfId="21" applyFont="1" applyBorder="1" applyAlignment="1">
      <alignment horizontal="left"/>
      <protection/>
    </xf>
    <xf numFmtId="0" fontId="10" fillId="0" borderId="11" xfId="21" applyFont="1" applyBorder="1" applyAlignment="1">
      <alignment horizontal="left"/>
      <protection/>
    </xf>
    <xf numFmtId="0" fontId="6" fillId="0" borderId="11" xfId="0" applyFont="1" applyBorder="1" applyAlignment="1">
      <alignment/>
    </xf>
    <xf numFmtId="4" fontId="7" fillId="0" borderId="15" xfId="0" applyNumberFormat="1" applyFont="1" applyBorder="1" applyAlignment="1">
      <alignment/>
    </xf>
    <xf numFmtId="0" fontId="6" fillId="0" borderId="13" xfId="0" applyFont="1" applyBorder="1" applyAlignment="1">
      <alignment/>
    </xf>
    <xf numFmtId="0" fontId="10" fillId="0" borderId="15" xfId="21" applyFont="1" applyBorder="1" applyAlignment="1">
      <alignment horizontal="left"/>
      <protection/>
    </xf>
    <xf numFmtId="0" fontId="7" fillId="0" borderId="9" xfId="20" applyFont="1" applyBorder="1" applyAlignment="1">
      <alignment horizontal="left"/>
      <protection/>
    </xf>
    <xf numFmtId="0" fontId="10" fillId="0" borderId="10" xfId="21" applyFont="1" applyBorder="1" applyAlignment="1">
      <alignment horizontal="left"/>
      <protection/>
    </xf>
    <xf numFmtId="0" fontId="7" fillId="0" borderId="1" xfId="20" applyFont="1" applyBorder="1" applyAlignment="1">
      <alignment horizontal="left"/>
      <protection/>
    </xf>
    <xf numFmtId="4" fontId="3" fillId="3" borderId="14" xfId="0" applyNumberFormat="1" applyFont="1" applyFill="1" applyBorder="1" applyAlignment="1">
      <alignment horizontal="center" vertical="top" wrapText="1"/>
    </xf>
    <xf numFmtId="0" fontId="6" fillId="2" borderId="14" xfId="0" applyFont="1" applyFill="1" applyBorder="1" applyAlignment="1">
      <alignment horizontal="left" vertical="center" wrapText="1"/>
    </xf>
    <xf numFmtId="4" fontId="6" fillId="2" borderId="14" xfId="0" applyNumberFormat="1" applyFont="1" applyFill="1" applyBorder="1" applyAlignment="1">
      <alignment horizontal="right" vertical="center" wrapText="1"/>
    </xf>
    <xf numFmtId="0" fontId="6" fillId="5" borderId="14" xfId="0" applyFont="1" applyFill="1" applyBorder="1" applyAlignment="1">
      <alignment horizontal="left" vertical="center" wrapText="1"/>
    </xf>
    <xf numFmtId="0" fontId="6" fillId="5" borderId="14" xfId="0" applyFont="1" applyFill="1" applyBorder="1" applyAlignment="1">
      <alignment horizontal="right" vertical="center" wrapText="1"/>
    </xf>
    <xf numFmtId="4" fontId="6" fillId="5" borderId="14" xfId="0" applyNumberFormat="1" applyFont="1" applyFill="1" applyBorder="1" applyAlignment="1">
      <alignment horizontal="righ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justify" vertical="center" wrapText="1"/>
    </xf>
    <xf numFmtId="166" fontId="10" fillId="0" borderId="14" xfId="26" applyFont="1" applyFill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>
      <alignment horizontal="right" vertical="center" wrapText="1"/>
    </xf>
    <xf numFmtId="0" fontId="6" fillId="0" borderId="14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right" vertical="top" wrapText="1"/>
    </xf>
    <xf numFmtId="4" fontId="6" fillId="0" borderId="14" xfId="0" applyNumberFormat="1" applyFont="1" applyBorder="1" applyAlignment="1">
      <alignment horizontal="right" vertical="top" wrapText="1"/>
    </xf>
    <xf numFmtId="0" fontId="5" fillId="3" borderId="16" xfId="0" applyFont="1" applyFill="1" applyBorder="1" applyAlignment="1">
      <alignment horizontal="center" vertical="top" wrapText="1"/>
    </xf>
    <xf numFmtId="10" fontId="5" fillId="3" borderId="16" xfId="25" applyNumberFormat="1" applyFont="1" applyFill="1" applyBorder="1" applyAlignment="1" applyProtection="1">
      <alignment horizontal="center" vertical="top" wrapText="1"/>
      <protection/>
    </xf>
    <xf numFmtId="167" fontId="10" fillId="0" borderId="2" xfId="21" applyNumberFormat="1" applyFont="1" applyBorder="1" applyAlignment="1">
      <alignment horizontal="left"/>
      <protection/>
    </xf>
    <xf numFmtId="164" fontId="6" fillId="0" borderId="13" xfId="21" applyNumberFormat="1" applyFont="1" applyBorder="1" applyAlignment="1">
      <alignment horizontal="center" vertical="center"/>
      <protection/>
    </xf>
    <xf numFmtId="0" fontId="3" fillId="3" borderId="14" xfId="0" applyFont="1" applyFill="1" applyBorder="1" applyAlignment="1">
      <alignment horizontal="center" vertical="center" wrapText="1"/>
    </xf>
    <xf numFmtId="167" fontId="3" fillId="3" borderId="14" xfId="0" applyNumberFormat="1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left" vertical="top" wrapText="1"/>
    </xf>
    <xf numFmtId="0" fontId="6" fillId="2" borderId="14" xfId="0" applyFont="1" applyFill="1" applyBorder="1" applyAlignment="1">
      <alignment horizontal="justify" vertical="top" wrapText="1"/>
    </xf>
    <xf numFmtId="0" fontId="6" fillId="2" borderId="14" xfId="0" applyFont="1" applyFill="1" applyBorder="1" applyAlignment="1">
      <alignment horizontal="right" vertical="top" wrapText="1"/>
    </xf>
    <xf numFmtId="4" fontId="6" fillId="2" borderId="14" xfId="0" applyNumberFormat="1" applyFont="1" applyFill="1" applyBorder="1" applyAlignment="1">
      <alignment horizontal="right" vertical="top" wrapText="1"/>
    </xf>
    <xf numFmtId="0" fontId="6" fillId="5" borderId="14" xfId="0" applyFont="1" applyFill="1" applyBorder="1" applyAlignment="1">
      <alignment horizontal="left" vertical="center" wrapText="1"/>
    </xf>
    <xf numFmtId="0" fontId="6" fillId="5" borderId="14" xfId="0" applyFont="1" applyFill="1" applyBorder="1" applyAlignment="1">
      <alignment horizontal="justify" vertical="center" wrapText="1"/>
    </xf>
    <xf numFmtId="4" fontId="6" fillId="5" borderId="14" xfId="0" applyNumberFormat="1" applyFont="1" applyFill="1" applyBorder="1" applyAlignment="1">
      <alignment horizontal="right" vertical="center" wrapText="1"/>
    </xf>
    <xf numFmtId="0" fontId="5" fillId="6" borderId="14" xfId="0" applyFont="1" applyFill="1" applyBorder="1" applyAlignment="1">
      <alignment vertical="center" wrapText="1"/>
    </xf>
    <xf numFmtId="0" fontId="5" fillId="7" borderId="14" xfId="0" applyFont="1" applyFill="1" applyBorder="1" applyAlignment="1">
      <alignment horizontal="center" vertical="center" wrapText="1"/>
    </xf>
    <xf numFmtId="0" fontId="5" fillId="7" borderId="14" xfId="0" applyFont="1" applyFill="1" applyBorder="1" applyAlignment="1">
      <alignment horizontal="justify" vertical="center" wrapText="1"/>
    </xf>
    <xf numFmtId="167" fontId="7" fillId="7" borderId="14" xfId="0" applyNumberFormat="1" applyFont="1" applyFill="1" applyBorder="1" applyAlignment="1">
      <alignment horizontal="right" vertical="center" wrapText="1"/>
    </xf>
    <xf numFmtId="0" fontId="7" fillId="7" borderId="14" xfId="0" applyFont="1" applyFill="1" applyBorder="1" applyAlignment="1">
      <alignment horizontal="right" vertical="center" wrapText="1"/>
    </xf>
    <xf numFmtId="4" fontId="5" fillId="7" borderId="14" xfId="0" applyNumberFormat="1" applyFont="1" applyFill="1" applyBorder="1" applyAlignment="1">
      <alignment horizontal="right" vertical="center" wrapText="1"/>
    </xf>
    <xf numFmtId="0" fontId="10" fillId="0" borderId="14" xfId="0" applyFont="1" applyBorder="1" applyAlignment="1">
      <alignment horizontal="justify" vertical="center" wrapText="1"/>
    </xf>
    <xf numFmtId="0" fontId="7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167" fontId="10" fillId="0" borderId="14" xfId="0" applyNumberFormat="1" applyFont="1" applyBorder="1" applyAlignment="1">
      <alignment horizontal="right" vertical="center" wrapText="1"/>
    </xf>
    <xf numFmtId="4" fontId="10" fillId="0" borderId="14" xfId="0" applyNumberFormat="1" applyFont="1" applyBorder="1" applyAlignment="1">
      <alignment horizontal="right" vertical="center" wrapText="1"/>
    </xf>
    <xf numFmtId="0" fontId="12" fillId="4" borderId="17" xfId="0" applyFont="1" applyFill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justify" vertical="top" wrapText="1"/>
    </xf>
    <xf numFmtId="0" fontId="6" fillId="0" borderId="14" xfId="0" applyFont="1" applyBorder="1" applyAlignment="1">
      <alignment horizontal="right" vertical="top" wrapText="1"/>
    </xf>
    <xf numFmtId="4" fontId="6" fillId="0" borderId="14" xfId="0" applyNumberFormat="1" applyFont="1" applyBorder="1" applyAlignment="1">
      <alignment horizontal="right" vertical="top" wrapText="1"/>
    </xf>
    <xf numFmtId="0" fontId="0" fillId="0" borderId="0" xfId="0" applyAlignment="1">
      <alignment/>
    </xf>
    <xf numFmtId="0" fontId="7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justify" vertical="center" wrapText="1"/>
    </xf>
    <xf numFmtId="166" fontId="7" fillId="0" borderId="14" xfId="26" applyFont="1" applyFill="1" applyBorder="1" applyAlignment="1" applyProtection="1">
      <alignment horizontal="right" vertical="center" wrapText="1"/>
      <protection/>
    </xf>
    <xf numFmtId="4" fontId="1" fillId="0" borderId="14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2" borderId="18" xfId="23" applyFont="1" applyFill="1" applyBorder="1" applyAlignment="1">
      <alignment horizontal="center" vertical="distributed" wrapText="1"/>
      <protection/>
    </xf>
    <xf numFmtId="10" fontId="5" fillId="2" borderId="19" xfId="25" applyNumberFormat="1" applyFont="1" applyFill="1" applyBorder="1" applyAlignment="1" applyProtection="1">
      <alignment horizontal="center" vertical="distributed" wrapText="1"/>
      <protection/>
    </xf>
    <xf numFmtId="0" fontId="5" fillId="8" borderId="18" xfId="23" applyFont="1" applyFill="1" applyBorder="1" applyAlignment="1">
      <alignment horizontal="center" vertical="distributed" wrapText="1"/>
      <protection/>
    </xf>
    <xf numFmtId="10" fontId="5" fillId="8" borderId="19" xfId="25" applyNumberFormat="1" applyFont="1" applyFill="1" applyBorder="1" applyAlignment="1" applyProtection="1">
      <alignment horizontal="center" vertical="distributed" wrapText="1"/>
      <protection/>
    </xf>
    <xf numFmtId="0" fontId="7" fillId="0" borderId="14" xfId="0" applyFont="1" applyBorder="1" applyAlignment="1">
      <alignment horizontal="center" vertical="top" wrapText="1"/>
    </xf>
    <xf numFmtId="0" fontId="7" fillId="0" borderId="18" xfId="0" applyFont="1" applyBorder="1" applyAlignment="1">
      <alignment vertical="top"/>
    </xf>
    <xf numFmtId="0" fontId="7" fillId="0" borderId="19" xfId="0" applyFont="1" applyBorder="1" applyAlignment="1">
      <alignment vertical="top"/>
    </xf>
    <xf numFmtId="10" fontId="7" fillId="0" borderId="14" xfId="25" applyNumberFormat="1" applyFont="1" applyFill="1" applyBorder="1" applyAlignment="1" applyProtection="1">
      <alignment horizontal="center" vertical="top" wrapText="1"/>
      <protection/>
    </xf>
    <xf numFmtId="0" fontId="7" fillId="0" borderId="14" xfId="0" applyFont="1" applyBorder="1" applyAlignment="1">
      <alignment horizontal="left" vertical="top" wrapText="1"/>
    </xf>
    <xf numFmtId="0" fontId="5" fillId="3" borderId="18" xfId="23" applyFont="1" applyFill="1" applyBorder="1" applyAlignment="1">
      <alignment horizontal="center" vertical="distributed" wrapText="1"/>
      <protection/>
    </xf>
    <xf numFmtId="10" fontId="5" fillId="3" borderId="19" xfId="25" applyNumberFormat="1" applyFont="1" applyFill="1" applyBorder="1" applyAlignment="1" applyProtection="1">
      <alignment horizontal="center" vertical="distributed" wrapText="1"/>
      <protection/>
    </xf>
    <xf numFmtId="0" fontId="0" fillId="0" borderId="0" xfId="19" applyFont="1">
      <alignment/>
      <protection/>
    </xf>
    <xf numFmtId="0" fontId="0" fillId="0" borderId="0" xfId="19" applyFont="1" applyAlignment="1">
      <alignment wrapText="1"/>
      <protection/>
    </xf>
    <xf numFmtId="0" fontId="0" fillId="0" borderId="0" xfId="19" applyFont="1" applyAlignment="1">
      <alignment horizontal="center"/>
      <protection/>
    </xf>
    <xf numFmtId="0" fontId="1" fillId="0" borderId="0" xfId="19">
      <alignment/>
      <protection/>
    </xf>
    <xf numFmtId="0" fontId="10" fillId="0" borderId="0" xfId="18" applyFont="1">
      <alignment/>
      <protection/>
    </xf>
    <xf numFmtId="0" fontId="7" fillId="0" borderId="0" xfId="19" applyFont="1">
      <alignment/>
      <protection/>
    </xf>
    <xf numFmtId="0" fontId="1" fillId="0" borderId="0" xfId="19" applyFont="1">
      <alignment/>
      <protection/>
    </xf>
    <xf numFmtId="0" fontId="7" fillId="0" borderId="14" xfId="0" applyFont="1" applyBorder="1" applyAlignment="1">
      <alignment horizontal="center" vertical="top" wrapText="1"/>
    </xf>
    <xf numFmtId="0" fontId="7" fillId="0" borderId="18" xfId="0" applyFont="1" applyBorder="1" applyAlignment="1">
      <alignment vertical="top"/>
    </xf>
    <xf numFmtId="0" fontId="7" fillId="0" borderId="19" xfId="0" applyFont="1" applyBorder="1" applyAlignment="1">
      <alignment vertical="top"/>
    </xf>
    <xf numFmtId="10" fontId="7" fillId="0" borderId="14" xfId="25" applyNumberFormat="1" applyFont="1" applyFill="1" applyBorder="1" applyAlignment="1" applyProtection="1">
      <alignment horizontal="center" vertical="top" wrapText="1"/>
      <protection/>
    </xf>
    <xf numFmtId="0" fontId="5" fillId="0" borderId="14" xfId="0" applyFont="1" applyBorder="1" applyAlignment="1">
      <alignment horizontal="center" vertical="top" wrapText="1"/>
    </xf>
    <xf numFmtId="0" fontId="5" fillId="0" borderId="18" xfId="0" applyFont="1" applyBorder="1" applyAlignment="1">
      <alignment vertical="top"/>
    </xf>
    <xf numFmtId="0" fontId="5" fillId="0" borderId="19" xfId="0" applyFont="1" applyBorder="1" applyAlignment="1">
      <alignment vertical="top"/>
    </xf>
    <xf numFmtId="10" fontId="5" fillId="0" borderId="14" xfId="25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Alignment="1">
      <alignment/>
    </xf>
    <xf numFmtId="4" fontId="0" fillId="0" borderId="0" xfId="0" applyNumberFormat="1" applyAlignment="1">
      <alignment/>
    </xf>
    <xf numFmtId="0" fontId="6" fillId="2" borderId="14" xfId="0" applyFont="1" applyFill="1" applyBorder="1" applyAlignment="1" quotePrefix="1">
      <alignment horizontal="left" vertical="center" wrapText="1"/>
    </xf>
    <xf numFmtId="0" fontId="3" fillId="9" borderId="20" xfId="24" applyFont="1" applyFill="1" applyBorder="1" applyAlignment="1">
      <alignment horizontal="center"/>
      <protection/>
    </xf>
    <xf numFmtId="0" fontId="0" fillId="0" borderId="20" xfId="0" applyBorder="1" applyAlignment="1">
      <alignment horizontal="center"/>
    </xf>
    <xf numFmtId="0" fontId="11" fillId="4" borderId="0" xfId="0" applyFont="1" applyFill="1" applyBorder="1" applyAlignment="1">
      <alignment horizontal="center" wrapText="1"/>
    </xf>
    <xf numFmtId="0" fontId="6" fillId="0" borderId="11" xfId="20" applyFont="1" applyBorder="1" applyAlignment="1">
      <alignment horizontal="center"/>
      <protection/>
    </xf>
    <xf numFmtId="0" fontId="6" fillId="0" borderId="13" xfId="21" applyFont="1" applyBorder="1" applyAlignment="1">
      <alignment horizontal="center" vertical="center"/>
      <protection/>
    </xf>
    <xf numFmtId="164" fontId="6" fillId="0" borderId="12" xfId="20" applyNumberFormat="1" applyFont="1" applyBorder="1" applyAlignment="1">
      <alignment horizontal="center"/>
      <protection/>
    </xf>
    <xf numFmtId="0" fontId="6" fillId="0" borderId="21" xfId="20" applyFont="1" applyBorder="1" applyAlignment="1">
      <alignment horizontal="center"/>
      <protection/>
    </xf>
    <xf numFmtId="17" fontId="10" fillId="0" borderId="11" xfId="21" applyNumberFormat="1" applyFont="1" applyBorder="1" applyAlignment="1">
      <alignment horizontal="justify"/>
      <protection/>
    </xf>
    <xf numFmtId="0" fontId="6" fillId="0" borderId="12" xfId="21" applyFont="1" applyBorder="1" applyAlignment="1">
      <alignment horizontal="center" vertical="center"/>
      <protection/>
    </xf>
    <xf numFmtId="0" fontId="6" fillId="0" borderId="13" xfId="20" applyFont="1" applyBorder="1" applyAlignment="1">
      <alignment horizontal="center"/>
      <protection/>
    </xf>
    <xf numFmtId="166" fontId="5" fillId="3" borderId="0" xfId="26" applyFont="1" applyFill="1" applyBorder="1" applyAlignment="1" applyProtection="1">
      <alignment horizontal="center" vertical="top" wrapText="1"/>
      <protection/>
    </xf>
    <xf numFmtId="0" fontId="5" fillId="3" borderId="16" xfId="0" applyFont="1" applyFill="1" applyBorder="1" applyAlignment="1">
      <alignment horizontal="center" vertical="top" wrapText="1"/>
    </xf>
    <xf numFmtId="10" fontId="5" fillId="3" borderId="16" xfId="25" applyNumberFormat="1" applyFont="1" applyFill="1" applyBorder="1" applyAlignment="1" applyProtection="1">
      <alignment horizontal="center" vertical="top" wrapText="1"/>
      <protection/>
    </xf>
    <xf numFmtId="164" fontId="6" fillId="0" borderId="13" xfId="21" applyNumberFormat="1" applyFont="1" applyBorder="1" applyAlignment="1">
      <alignment horizontal="center" vertical="center"/>
      <protection/>
    </xf>
    <xf numFmtId="0" fontId="11" fillId="4" borderId="15" xfId="0" applyFont="1" applyFill="1" applyBorder="1" applyAlignment="1">
      <alignment horizontal="center" wrapText="1"/>
    </xf>
    <xf numFmtId="0" fontId="13" fillId="0" borderId="22" xfId="0" applyFont="1" applyBorder="1" applyAlignment="1">
      <alignment horizontal="center" vertical="center" wrapText="1"/>
    </xf>
    <xf numFmtId="0" fontId="5" fillId="8" borderId="23" xfId="23" applyFont="1" applyFill="1" applyBorder="1" applyAlignment="1">
      <alignment horizontal="justify" vertical="distributed" wrapText="1"/>
      <protection/>
    </xf>
    <xf numFmtId="0" fontId="5" fillId="3" borderId="23" xfId="23" applyFont="1" applyFill="1" applyBorder="1" applyAlignment="1">
      <alignment horizontal="justify" vertical="distributed" wrapText="1"/>
      <protection/>
    </xf>
    <xf numFmtId="0" fontId="3" fillId="3" borderId="14" xfId="0" applyFont="1" applyFill="1" applyBorder="1" applyAlignment="1">
      <alignment horizontal="center" vertical="top"/>
    </xf>
    <xf numFmtId="0" fontId="5" fillId="2" borderId="23" xfId="23" applyFont="1" applyFill="1" applyBorder="1" applyAlignment="1">
      <alignment horizontal="justify" vertical="distributed" wrapText="1"/>
      <protection/>
    </xf>
    <xf numFmtId="0" fontId="13" fillId="0" borderId="22" xfId="20" applyFont="1" applyBorder="1" applyAlignment="1">
      <alignment horizontal="center" vertical="center"/>
      <protection/>
    </xf>
    <xf numFmtId="0" fontId="5" fillId="8" borderId="14" xfId="23" applyFont="1" applyFill="1" applyBorder="1" applyAlignment="1">
      <alignment horizontal="center" vertical="distributed" wrapText="1"/>
      <protection/>
    </xf>
    <xf numFmtId="0" fontId="5" fillId="3" borderId="18" xfId="23" applyFont="1" applyFill="1" applyBorder="1" applyAlignment="1">
      <alignment horizontal="center" vertical="distributed" wrapText="1"/>
      <protection/>
    </xf>
  </cellXfs>
  <cellStyles count="14">
    <cellStyle name="Normal" xfId="0"/>
    <cellStyle name="Hyperlink" xfId="15"/>
    <cellStyle name="Currency" xfId="16"/>
    <cellStyle name="Currency [0]" xfId="17"/>
    <cellStyle name="Normal 2" xfId="18"/>
    <cellStyle name="Normal_Orç 037_2009 - Ar Condicionado Salas Técnicas - PJ Sobradinho" xfId="19"/>
    <cellStyle name="Normal_Orç 041_2009 Adaptação Copa PJ Ceilândia" xfId="20"/>
    <cellStyle name="Normal_Orç 041_2009 Adaptação Copa PJ Ceilândia_Orçamento Sintético" xfId="21"/>
    <cellStyle name="Normal_Orç 041_2009 Adaptação Copa PJ Ceilândia_Plan1" xfId="22"/>
    <cellStyle name="Normal_Plan1" xfId="23"/>
    <cellStyle name="Normal_Plan1_1 2" xfId="24"/>
    <cellStyle name="Percent" xfId="25"/>
    <cellStyle name="Comma" xfId="26"/>
    <cellStyle name="Comma [0]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D8ECF6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EEBF7"/>
      <rgbColor rgb="00DFF0D8"/>
      <rgbColor rgb="00FFFF99"/>
      <rgbColor rgb="00BFBFBF"/>
      <rgbColor rgb="00EFEFEF"/>
      <rgbColor rgb="00DBDBDB"/>
      <rgbColor rgb="00D9D9D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9"/>
  <sheetViews>
    <sheetView showGridLines="0" workbookViewId="0" topLeftCell="A1">
      <selection activeCell="A30" sqref="A30:IV33"/>
    </sheetView>
  </sheetViews>
  <sheetFormatPr defaultColWidth="9.00390625" defaultRowHeight="14.25"/>
  <cols>
    <col min="1" max="1" width="6.00390625" style="0" customWidth="1"/>
    <col min="2" max="2" width="73.625" style="0" customWidth="1"/>
    <col min="3" max="250" width="8.625" style="0" customWidth="1"/>
    <col min="251" max="251" width="6.00390625" style="0" customWidth="1"/>
    <col min="252" max="252" width="73.625" style="0" customWidth="1"/>
    <col min="253" max="16384" width="8.625" style="0" customWidth="1"/>
  </cols>
  <sheetData>
    <row r="1" spans="1:2" ht="14.25">
      <c r="A1" s="117" t="s">
        <v>110</v>
      </c>
      <c r="B1" s="117"/>
    </row>
    <row r="2" spans="1:2" ht="14.25">
      <c r="A2" s="1"/>
      <c r="B2" s="2"/>
    </row>
    <row r="3" spans="1:2" ht="14.25">
      <c r="A3" s="3"/>
      <c r="B3" s="4" t="s">
        <v>111</v>
      </c>
    </row>
    <row r="4" spans="1:2" ht="33.75">
      <c r="A4" s="5">
        <v>1</v>
      </c>
      <c r="B4" s="6" t="s">
        <v>112</v>
      </c>
    </row>
    <row r="5" spans="1:2" ht="14.25">
      <c r="A5" s="5">
        <v>2</v>
      </c>
      <c r="B5" s="6" t="s">
        <v>113</v>
      </c>
    </row>
    <row r="6" spans="1:2" ht="22.5">
      <c r="A6" s="5" t="s">
        <v>114</v>
      </c>
      <c r="B6" s="6" t="s">
        <v>115</v>
      </c>
    </row>
    <row r="7" spans="1:2" ht="14.25">
      <c r="A7" s="5" t="s">
        <v>116</v>
      </c>
      <c r="B7" s="6" t="s">
        <v>117</v>
      </c>
    </row>
    <row r="8" spans="1:2" ht="22.5">
      <c r="A8" s="5" t="s">
        <v>118</v>
      </c>
      <c r="B8" s="6" t="s">
        <v>119</v>
      </c>
    </row>
    <row r="9" spans="1:2" ht="14.25">
      <c r="A9" s="5" t="s">
        <v>120</v>
      </c>
      <c r="B9" s="6" t="s">
        <v>214</v>
      </c>
    </row>
    <row r="10" spans="1:2" ht="22.5">
      <c r="A10" s="7" t="s">
        <v>121</v>
      </c>
      <c r="B10" s="8" t="s">
        <v>122</v>
      </c>
    </row>
    <row r="11" spans="1:2" ht="14.25">
      <c r="A11" s="9"/>
      <c r="B11" s="10"/>
    </row>
    <row r="12" spans="1:2" ht="14.25">
      <c r="A12" s="3" t="s">
        <v>123</v>
      </c>
      <c r="B12" s="4" t="s">
        <v>124</v>
      </c>
    </row>
    <row r="13" spans="1:2" ht="22.5">
      <c r="A13" s="5" t="s">
        <v>125</v>
      </c>
      <c r="B13" s="6" t="s">
        <v>126</v>
      </c>
    </row>
    <row r="14" spans="1:2" ht="22.5">
      <c r="A14" s="5" t="s">
        <v>127</v>
      </c>
      <c r="B14" s="6" t="s">
        <v>128</v>
      </c>
    </row>
    <row r="15" spans="1:2" ht="14.25">
      <c r="A15" s="11" t="s">
        <v>129</v>
      </c>
      <c r="B15" s="12" t="s">
        <v>130</v>
      </c>
    </row>
    <row r="16" spans="1:2" ht="14.25">
      <c r="A16" s="5" t="s">
        <v>131</v>
      </c>
      <c r="B16" s="6" t="s">
        <v>132</v>
      </c>
    </row>
    <row r="17" spans="1:2" ht="22.5">
      <c r="A17" s="5" t="s">
        <v>133</v>
      </c>
      <c r="B17" s="6" t="s">
        <v>134</v>
      </c>
    </row>
    <row r="18" spans="1:2" ht="22.5">
      <c r="A18" s="5" t="s">
        <v>135</v>
      </c>
      <c r="B18" s="6" t="s">
        <v>136</v>
      </c>
    </row>
    <row r="19" spans="1:2" ht="14.25">
      <c r="A19" s="11" t="s">
        <v>137</v>
      </c>
      <c r="B19" s="12" t="s">
        <v>138</v>
      </c>
    </row>
    <row r="20" spans="1:2" ht="14.25">
      <c r="A20" s="5" t="s">
        <v>139</v>
      </c>
      <c r="B20" s="6" t="s">
        <v>140</v>
      </c>
    </row>
    <row r="21" spans="1:2" ht="22.5">
      <c r="A21" s="5" t="s">
        <v>141</v>
      </c>
      <c r="B21" s="6" t="s">
        <v>142</v>
      </c>
    </row>
    <row r="22" spans="1:2" ht="22.5">
      <c r="A22" s="5" t="s">
        <v>143</v>
      </c>
      <c r="B22" s="6" t="s">
        <v>144</v>
      </c>
    </row>
    <row r="23" spans="1:2" ht="22.5">
      <c r="A23" s="5" t="s">
        <v>145</v>
      </c>
      <c r="B23" s="6" t="s">
        <v>146</v>
      </c>
    </row>
    <row r="24" spans="1:2" ht="14.25">
      <c r="A24" s="11" t="s">
        <v>147</v>
      </c>
      <c r="B24" s="12" t="s">
        <v>148</v>
      </c>
    </row>
    <row r="25" spans="1:2" ht="33.75">
      <c r="A25" s="5" t="s">
        <v>149</v>
      </c>
      <c r="B25" s="6" t="s">
        <v>150</v>
      </c>
    </row>
    <row r="26" spans="1:2" ht="22.5">
      <c r="A26" s="5" t="s">
        <v>151</v>
      </c>
      <c r="B26" s="6" t="s">
        <v>152</v>
      </c>
    </row>
    <row r="27" spans="1:2" ht="14.25">
      <c r="A27" s="5" t="s">
        <v>153</v>
      </c>
      <c r="B27" s="6" t="s">
        <v>154</v>
      </c>
    </row>
    <row r="28" spans="1:2" ht="14.25">
      <c r="A28" s="11" t="s">
        <v>155</v>
      </c>
      <c r="B28" s="12" t="s">
        <v>156</v>
      </c>
    </row>
    <row r="29" spans="1:2" ht="14.25">
      <c r="A29" s="5" t="s">
        <v>157</v>
      </c>
      <c r="B29" s="6" t="s">
        <v>158</v>
      </c>
    </row>
  </sheetData>
  <sheetProtection selectLockedCells="1" selectUnlockedCells="1"/>
  <mergeCells count="1">
    <mergeCell ref="A1:B1"/>
  </mergeCells>
  <printOptions horizontalCentered="1"/>
  <pageMargins left="0.5902777777777778" right="0.5902777777777778" top="0.5902777777777778" bottom="0.5902777777777778" header="0.19652777777777777" footer="0.19652777777777777"/>
  <pageSetup horizontalDpi="300" verticalDpi="300" orientation="portrait" paperSize="9"/>
  <headerFooter alignWithMargins="0">
    <oddHeader>&amp;C&amp;20ESTA PLANILHA NÃO PRECISA SER IMPRESSA</oddHeader>
    <oddFooter>&amp;C&amp;20ESTA PLANILHA NÃO PRECISA SER IMPRESSA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"/>
  <sheetViews>
    <sheetView showGridLines="0" workbookViewId="0" topLeftCell="A1">
      <selection activeCell="A10" sqref="A10"/>
    </sheetView>
  </sheetViews>
  <sheetFormatPr defaultColWidth="9.00390625" defaultRowHeight="14.25"/>
  <cols>
    <col min="1" max="1" width="10.00390625" style="0" customWidth="1"/>
    <col min="2" max="2" width="60.00390625" style="0" customWidth="1"/>
    <col min="3" max="3" width="10.00390625" style="0" customWidth="1"/>
    <col min="4" max="4" width="18.125" style="0" customWidth="1"/>
    <col min="5" max="16384" width="8.625" style="0" customWidth="1"/>
  </cols>
  <sheetData>
    <row r="1" spans="1:4" ht="14.25">
      <c r="A1" s="13" t="str">
        <f>'Orçamento Sintético'!A1</f>
        <v>P. Execução:</v>
      </c>
      <c r="B1" s="14" t="str">
        <f>'Orçamento Sintético'!D1</f>
        <v>Objeto: Impermeabilização de lajes, substituição de cobertura de vidro,  substituição de revestimento das fachadas e pintura</v>
      </c>
      <c r="C1" s="15" t="str">
        <f>'Orçamento Sintético'!C1</f>
        <v>Licitação:</v>
      </c>
      <c r="D1" s="118"/>
    </row>
    <row r="2" spans="1:4" ht="14.25">
      <c r="A2" s="16" t="str">
        <f>'Orçamento Sintético'!A2</f>
        <v>A</v>
      </c>
      <c r="B2" s="17" t="str">
        <f>'Orçamento Sintético'!D2</f>
        <v>Local: QR 211 Conjunto A, Lote 14 - Santa Maria / DF</v>
      </c>
      <c r="C2" s="18" t="str">
        <f>'Orçamento Sintético'!C2</f>
        <v>B</v>
      </c>
      <c r="D2" s="118"/>
    </row>
    <row r="3" spans="1:4" ht="14.25">
      <c r="A3" s="19" t="str">
        <f>'Orçamento Sintético'!A3</f>
        <v>P. Validade:</v>
      </c>
      <c r="B3" s="19" t="str">
        <f>'Orçamento Sintético'!C3</f>
        <v>Razão Social:</v>
      </c>
      <c r="C3" s="13" t="str">
        <f>'Orçamento Sintético'!E1</f>
        <v>Data:</v>
      </c>
      <c r="D3" s="118"/>
    </row>
    <row r="4" spans="1:4" ht="14.25">
      <c r="A4" s="16" t="str">
        <f>'Orçamento Sintético'!A4</f>
        <v>C</v>
      </c>
      <c r="B4" s="16" t="str">
        <f>'Orçamento Sintético'!C4</f>
        <v>D</v>
      </c>
      <c r="C4" s="20">
        <f>'Orçamento Sintético'!E2</f>
        <v>1</v>
      </c>
      <c r="D4" s="118"/>
    </row>
    <row r="5" spans="1:4" ht="14.25">
      <c r="A5" s="13" t="str">
        <f>'Orçamento Sintético'!A5</f>
        <v>P. Garantia:</v>
      </c>
      <c r="B5" s="19" t="str">
        <f>'Orçamento Sintético'!C5</f>
        <v>CNPJ:</v>
      </c>
      <c r="C5" s="13" t="str">
        <f>'Orçamento Sintético'!E3</f>
        <v>Telefone:</v>
      </c>
      <c r="D5" s="118"/>
    </row>
    <row r="6" spans="1:4" ht="14.25">
      <c r="A6" s="16" t="str">
        <f>'Orçamento Sintético'!A6</f>
        <v>F</v>
      </c>
      <c r="B6" s="16" t="str">
        <f>'Orçamento Sintético'!C6</f>
        <v>G</v>
      </c>
      <c r="C6" s="20" t="str">
        <f>'Orçamento Sintético'!E4</f>
        <v>E</v>
      </c>
      <c r="D6" s="118"/>
    </row>
    <row r="7" spans="1:4" ht="15" customHeight="1">
      <c r="A7" s="119" t="s">
        <v>160</v>
      </c>
      <c r="B7" s="119"/>
      <c r="C7" s="119"/>
      <c r="D7" s="119"/>
    </row>
    <row r="8" spans="1:4" ht="30" customHeight="1">
      <c r="A8" s="21" t="s">
        <v>161</v>
      </c>
      <c r="B8" s="21" t="s">
        <v>162</v>
      </c>
      <c r="C8" s="21" t="s">
        <v>163</v>
      </c>
      <c r="D8" s="21" t="s">
        <v>164</v>
      </c>
    </row>
    <row r="9" spans="1:4" ht="24" customHeight="1">
      <c r="A9" s="22" t="s">
        <v>165</v>
      </c>
      <c r="B9" s="22" t="str">
        <f>VLOOKUP(A9,'Orçamento Sintético'!$A:$H,4,0)</f>
        <v>ARQUITETURA E ELEMENTOS DE URBANISMO</v>
      </c>
      <c r="C9" s="23">
        <f>VLOOKUP(A9,'Orçamento Sintético'!$A:$H,8,0)</f>
        <v>34941.04000000001</v>
      </c>
      <c r="D9" s="24">
        <f>ROUND(C9/$D$12,4)</f>
        <v>0.9883</v>
      </c>
    </row>
    <row r="10" spans="1:4" ht="24" customHeight="1">
      <c r="A10" s="116" t="s">
        <v>215</v>
      </c>
      <c r="B10" s="22" t="str">
        <f>VLOOKUP(A10,'Orçamento Sintético'!$A:$H,4,0)</f>
        <v>LIMPEZA DE OBRAS</v>
      </c>
      <c r="C10" s="23">
        <f>VLOOKUP(A10,'Orçamento Sintético'!$A:$H,8,0)</f>
        <v>414.7</v>
      </c>
      <c r="D10" s="24">
        <f>ROUND(C10/$D$12,4)</f>
        <v>0.0117</v>
      </c>
    </row>
    <row r="11" spans="1:4" ht="14.25">
      <c r="A11" s="25"/>
      <c r="B11" s="25"/>
      <c r="C11" s="25"/>
      <c r="D11" s="25"/>
    </row>
    <row r="12" spans="1:4" ht="14.25">
      <c r="A12" s="26"/>
      <c r="B12" s="27" t="s">
        <v>166</v>
      </c>
      <c r="C12" s="28"/>
      <c r="D12" s="28">
        <f>SUM(C9:C10)</f>
        <v>35355.740000000005</v>
      </c>
    </row>
    <row r="13" spans="1:4" ht="14.25">
      <c r="A13" s="26"/>
      <c r="B13" s="27" t="s">
        <v>167</v>
      </c>
      <c r="C13" s="29" t="str">
        <f>"("&amp;'Composição de BDI'!$D$23*100&amp;"%)"</f>
        <v>(22,12%)</v>
      </c>
      <c r="D13" s="28">
        <f>TRUNC(D12*'Composição de BDI'!$D$23,2)</f>
        <v>7820.68</v>
      </c>
    </row>
    <row r="14" spans="1:4" ht="14.25">
      <c r="A14" s="26"/>
      <c r="B14" s="27" t="s">
        <v>168</v>
      </c>
      <c r="C14" s="28"/>
      <c r="D14" s="28">
        <f>SUM(D12:D13)</f>
        <v>43176.420000000006</v>
      </c>
    </row>
  </sheetData>
  <sheetProtection selectLockedCells="1" selectUnlockedCells="1"/>
  <mergeCells count="2">
    <mergeCell ref="D1:D6"/>
    <mergeCell ref="A7:D7"/>
  </mergeCells>
  <printOptions horizontalCentered="1"/>
  <pageMargins left="0.5902777777777778" right="0.5902777777777778" top="0.5902777777777778" bottom="0.5902777777777778" header="0.19652777777777777" footer="0.19652777777777777"/>
  <pageSetup fitToHeight="0" fitToWidth="1" horizontalDpi="300" verticalDpi="300" orientation="portrait" paperSize="9"/>
  <headerFooter alignWithMargins="0">
    <oddHeader xml:space="preserve">&amp;L &amp;C </oddHeader>
    <oddFooter xml:space="preserve">&amp;L &amp;C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showGridLines="0" workbookViewId="0" topLeftCell="A1">
      <selection activeCell="A16" sqref="A16"/>
    </sheetView>
  </sheetViews>
  <sheetFormatPr defaultColWidth="9.00390625" defaultRowHeight="14.25"/>
  <cols>
    <col min="1" max="2" width="10.00390625" style="0" customWidth="1"/>
    <col min="3" max="3" width="13.25390625" style="0" customWidth="1"/>
    <col min="4" max="4" width="60.00390625" style="0" customWidth="1"/>
    <col min="5" max="5" width="8.00390625" style="0" customWidth="1"/>
    <col min="6" max="8" width="13.00390625" style="0" customWidth="1"/>
    <col min="9" max="16384" width="8.625" style="0" customWidth="1"/>
  </cols>
  <sheetData>
    <row r="1" spans="1:8" ht="14.25">
      <c r="A1" s="13" t="s">
        <v>169</v>
      </c>
      <c r="B1" s="30"/>
      <c r="C1" s="31" t="s">
        <v>170</v>
      </c>
      <c r="D1" s="32" t="s">
        <v>171</v>
      </c>
      <c r="E1" s="13" t="s">
        <v>172</v>
      </c>
      <c r="F1" s="33"/>
      <c r="G1" s="120"/>
      <c r="H1" s="120"/>
    </row>
    <row r="2" spans="1:8" ht="14.25">
      <c r="A2" s="121" t="s">
        <v>123</v>
      </c>
      <c r="B2" s="121"/>
      <c r="C2" s="18" t="s">
        <v>129</v>
      </c>
      <c r="D2" s="34" t="s">
        <v>173</v>
      </c>
      <c r="E2" s="122">
        <v>1</v>
      </c>
      <c r="F2" s="122"/>
      <c r="G2" s="123"/>
      <c r="H2" s="123"/>
    </row>
    <row r="3" spans="1:8" ht="14.25">
      <c r="A3" s="124" t="s">
        <v>174</v>
      </c>
      <c r="B3" s="124"/>
      <c r="C3" s="124" t="s">
        <v>175</v>
      </c>
      <c r="D3" s="124"/>
      <c r="E3" s="13" t="s">
        <v>176</v>
      </c>
      <c r="F3" s="35"/>
      <c r="G3" s="36"/>
      <c r="H3" s="37"/>
    </row>
    <row r="4" spans="1:8" ht="14.25">
      <c r="A4" s="121" t="s">
        <v>137</v>
      </c>
      <c r="B4" s="121"/>
      <c r="C4" s="121" t="s">
        <v>147</v>
      </c>
      <c r="D4" s="121"/>
      <c r="E4" s="125" t="s">
        <v>155</v>
      </c>
      <c r="F4" s="125"/>
      <c r="G4" s="123"/>
      <c r="H4" s="123"/>
    </row>
    <row r="5" spans="1:8" ht="14.25">
      <c r="A5" s="38" t="s">
        <v>177</v>
      </c>
      <c r="B5" s="30"/>
      <c r="C5" s="13" t="s">
        <v>178</v>
      </c>
      <c r="D5" s="30"/>
      <c r="E5" s="13" t="s">
        <v>179</v>
      </c>
      <c r="F5" s="35"/>
      <c r="G5" s="36"/>
      <c r="H5" s="37"/>
    </row>
    <row r="6" spans="1:8" ht="14.25">
      <c r="A6" s="126" t="s">
        <v>159</v>
      </c>
      <c r="B6" s="126"/>
      <c r="C6" s="121" t="s">
        <v>180</v>
      </c>
      <c r="D6" s="121"/>
      <c r="E6" s="125" t="s">
        <v>181</v>
      </c>
      <c r="F6" s="125"/>
      <c r="G6" s="126"/>
      <c r="H6" s="126"/>
    </row>
    <row r="7" spans="1:8" ht="15" customHeight="1">
      <c r="A7" s="119" t="s">
        <v>182</v>
      </c>
      <c r="B7" s="119"/>
      <c r="C7" s="119"/>
      <c r="D7" s="119"/>
      <c r="E7" s="119"/>
      <c r="F7" s="119"/>
      <c r="G7" s="119"/>
      <c r="H7" s="119"/>
    </row>
    <row r="8" spans="1:8" ht="14.25">
      <c r="A8" s="21" t="s">
        <v>161</v>
      </c>
      <c r="B8" s="21" t="s">
        <v>183</v>
      </c>
      <c r="C8" s="21" t="s">
        <v>184</v>
      </c>
      <c r="D8" s="21" t="s">
        <v>162</v>
      </c>
      <c r="E8" s="21" t="s">
        <v>185</v>
      </c>
      <c r="F8" s="39" t="s">
        <v>186</v>
      </c>
      <c r="G8" s="21" t="s">
        <v>187</v>
      </c>
      <c r="H8" s="21" t="s">
        <v>163</v>
      </c>
    </row>
    <row r="9" spans="1:8" ht="14.25">
      <c r="A9" s="40" t="s">
        <v>165</v>
      </c>
      <c r="B9" s="40"/>
      <c r="C9" s="40"/>
      <c r="D9" s="40" t="s">
        <v>191</v>
      </c>
      <c r="E9" s="40"/>
      <c r="F9" s="41"/>
      <c r="G9" s="40"/>
      <c r="H9" s="41">
        <f>H10</f>
        <v>34941.04000000001</v>
      </c>
    </row>
    <row r="10" spans="1:8" ht="14.25">
      <c r="A10" s="42" t="s">
        <v>192</v>
      </c>
      <c r="B10" s="42"/>
      <c r="C10" s="42"/>
      <c r="D10" s="42" t="s">
        <v>193</v>
      </c>
      <c r="E10" s="42"/>
      <c r="F10" s="43"/>
      <c r="G10" s="42"/>
      <c r="H10" s="44">
        <f>H11</f>
        <v>34941.04000000001</v>
      </c>
    </row>
    <row r="11" spans="1:8" ht="14.25">
      <c r="A11" s="50" t="s">
        <v>195</v>
      </c>
      <c r="B11" s="50"/>
      <c r="C11" s="50"/>
      <c r="D11" s="50" t="s">
        <v>196</v>
      </c>
      <c r="E11" s="50"/>
      <c r="F11" s="51"/>
      <c r="G11" s="50"/>
      <c r="H11" s="52">
        <f>SUM(H12:H15)</f>
        <v>34941.04000000001</v>
      </c>
    </row>
    <row r="12" spans="1:8" ht="22.5">
      <c r="A12" s="45" t="s">
        <v>197</v>
      </c>
      <c r="B12" s="46" t="s">
        <v>78</v>
      </c>
      <c r="C12" s="46" t="s">
        <v>188</v>
      </c>
      <c r="D12" s="47" t="s">
        <v>77</v>
      </c>
      <c r="E12" s="46" t="s">
        <v>189</v>
      </c>
      <c r="F12" s="48">
        <v>143</v>
      </c>
      <c r="G12" s="49">
        <f>VLOOKUP(A12,'Orçamento Analítico'!$A:$H,8,0)</f>
        <v>202.53</v>
      </c>
      <c r="H12" s="49">
        <f>TRUNC(F12*G12,2)</f>
        <v>28961.79</v>
      </c>
    </row>
    <row r="13" spans="1:8" ht="22.5">
      <c r="A13" s="45" t="s">
        <v>79</v>
      </c>
      <c r="B13" s="46" t="s">
        <v>80</v>
      </c>
      <c r="C13" s="46" t="s">
        <v>188</v>
      </c>
      <c r="D13" s="47" t="s">
        <v>85</v>
      </c>
      <c r="E13" s="46" t="s">
        <v>189</v>
      </c>
      <c r="F13" s="48">
        <v>65</v>
      </c>
      <c r="G13" s="49">
        <f>VLOOKUP(A13,'Orçamento Analítico'!$A:$H,8,0)</f>
        <v>33.21</v>
      </c>
      <c r="H13" s="49">
        <f>TRUNC(F13*G13,2)</f>
        <v>2158.65</v>
      </c>
    </row>
    <row r="14" spans="1:8" ht="22.5">
      <c r="A14" s="45" t="s">
        <v>81</v>
      </c>
      <c r="B14" s="46" t="s">
        <v>82</v>
      </c>
      <c r="C14" s="46" t="s">
        <v>188</v>
      </c>
      <c r="D14" s="47" t="s">
        <v>86</v>
      </c>
      <c r="E14" s="46" t="s">
        <v>189</v>
      </c>
      <c r="F14" s="48">
        <v>134</v>
      </c>
      <c r="G14" s="49">
        <f>VLOOKUP(A14,'Orçamento Analítico'!$A:$H,8,0)</f>
        <v>26.18</v>
      </c>
      <c r="H14" s="49">
        <f>TRUNC(F14*G14,2)</f>
        <v>3508.12</v>
      </c>
    </row>
    <row r="15" spans="1:8" ht="22.5">
      <c r="A15" s="45" t="s">
        <v>83</v>
      </c>
      <c r="B15" s="46" t="s">
        <v>84</v>
      </c>
      <c r="C15" s="46" t="s">
        <v>188</v>
      </c>
      <c r="D15" s="47" t="s">
        <v>87</v>
      </c>
      <c r="E15" s="46" t="s">
        <v>194</v>
      </c>
      <c r="F15" s="48">
        <v>21</v>
      </c>
      <c r="G15" s="49">
        <f>VLOOKUP(A15,'Orçamento Analítico'!$A:$H,8,0)</f>
        <v>14.879999999999999</v>
      </c>
      <c r="H15" s="49">
        <f>TRUNC(F15*G15,2)</f>
        <v>312.48</v>
      </c>
    </row>
    <row r="16" spans="1:8" ht="14.25">
      <c r="A16" s="116" t="s">
        <v>215</v>
      </c>
      <c r="B16" s="40"/>
      <c r="C16" s="40"/>
      <c r="D16" s="40" t="s">
        <v>199</v>
      </c>
      <c r="E16" s="40"/>
      <c r="F16" s="41"/>
      <c r="G16" s="40"/>
      <c r="H16" s="41">
        <f>H17</f>
        <v>414.7</v>
      </c>
    </row>
    <row r="17" spans="1:8" ht="14.25">
      <c r="A17" s="42" t="s">
        <v>88</v>
      </c>
      <c r="B17" s="42"/>
      <c r="C17" s="42"/>
      <c r="D17" s="42" t="s">
        <v>199</v>
      </c>
      <c r="E17" s="42"/>
      <c r="F17" s="43"/>
      <c r="G17" s="42"/>
      <c r="H17" s="44">
        <f>H18</f>
        <v>414.7</v>
      </c>
    </row>
    <row r="18" spans="1:8" ht="14.25">
      <c r="A18" s="45" t="s">
        <v>198</v>
      </c>
      <c r="B18" s="46">
        <v>99811</v>
      </c>
      <c r="C18" s="46" t="str">
        <f>VLOOKUP(B18,'Insumos e Serviços'!$A:$F,2,0)</f>
        <v>SINAPI</v>
      </c>
      <c r="D18" s="47" t="str">
        <f>VLOOKUP(B18,'Insumos e Serviços'!$A:$F,4,0)</f>
        <v> LIMPEZA DE CONTRAPISO COM VASSOURA A SECO. AF_04/2019</v>
      </c>
      <c r="E18" s="46" t="str">
        <f>VLOOKUP(B18,'Insumos e Serviços'!$A:$F,5,0)</f>
        <v>m²</v>
      </c>
      <c r="F18" s="48">
        <v>143</v>
      </c>
      <c r="G18" s="49">
        <f>VLOOKUP(B18,'Insumos e Serviços'!$A:$F,6,0)</f>
        <v>2.9</v>
      </c>
      <c r="H18" s="49">
        <f>TRUNC(F18*G18,2)</f>
        <v>414.7</v>
      </c>
    </row>
    <row r="19" spans="1:8" ht="14.25">
      <c r="A19" s="25"/>
      <c r="B19" s="25"/>
      <c r="C19" s="25"/>
      <c r="D19" s="25"/>
      <c r="E19" s="25"/>
      <c r="F19" s="25"/>
      <c r="G19" s="25"/>
      <c r="H19" s="25"/>
    </row>
    <row r="20" spans="1:8" ht="14.25">
      <c r="A20" s="53" t="s">
        <v>200</v>
      </c>
      <c r="B20" s="54">
        <f>1-B21</f>
        <v>0.5</v>
      </c>
      <c r="C20" s="26"/>
      <c r="D20" s="27" t="s">
        <v>166</v>
      </c>
      <c r="E20" s="27"/>
      <c r="F20" s="28"/>
      <c r="G20" s="127">
        <f>H9+H16</f>
        <v>35355.740000000005</v>
      </c>
      <c r="H20" s="127"/>
    </row>
    <row r="21" spans="1:8" ht="14.25" customHeight="1">
      <c r="A21" s="128" t="s">
        <v>201</v>
      </c>
      <c r="B21" s="129">
        <v>0.5</v>
      </c>
      <c r="C21" s="26"/>
      <c r="D21" s="26" t="s">
        <v>167</v>
      </c>
      <c r="E21" s="26" t="str">
        <f>CONCATENATE("(",'Composição de BDI'!$D$23*100,"%)")</f>
        <v>(22,12%)</v>
      </c>
      <c r="F21" s="28"/>
      <c r="G21" s="127">
        <f>TRUNC(G20*'Composição de BDI'!$D$23,2)</f>
        <v>7820.68</v>
      </c>
      <c r="H21" s="127"/>
    </row>
    <row r="22" spans="1:8" ht="14.25">
      <c r="A22" s="128"/>
      <c r="B22" s="129"/>
      <c r="C22" s="26"/>
      <c r="D22" s="27" t="s">
        <v>168</v>
      </c>
      <c r="E22" s="27"/>
      <c r="F22" s="28"/>
      <c r="G22" s="127">
        <f>G20+G21</f>
        <v>43176.420000000006</v>
      </c>
      <c r="H22" s="127"/>
    </row>
  </sheetData>
  <sheetProtection selectLockedCells="1" selectUnlockedCells="1"/>
  <mergeCells count="20">
    <mergeCell ref="A7:H7"/>
    <mergeCell ref="G20:H20"/>
    <mergeCell ref="A21:A22"/>
    <mergeCell ref="B21:B22"/>
    <mergeCell ref="G21:H21"/>
    <mergeCell ref="G22:H22"/>
    <mergeCell ref="E4:F4"/>
    <mergeCell ref="G4:H4"/>
    <mergeCell ref="A6:B6"/>
    <mergeCell ref="C6:D6"/>
    <mergeCell ref="E6:F6"/>
    <mergeCell ref="G6:H6"/>
    <mergeCell ref="A3:B3"/>
    <mergeCell ref="C3:D3"/>
    <mergeCell ref="A4:B4"/>
    <mergeCell ref="C4:D4"/>
    <mergeCell ref="G1:H1"/>
    <mergeCell ref="A2:B2"/>
    <mergeCell ref="E2:F2"/>
    <mergeCell ref="G2:H2"/>
  </mergeCells>
  <printOptions horizontalCentered="1"/>
  <pageMargins left="0.5902777777777778" right="0.5902777777777778" top="0.5902777777777778" bottom="0.5902777777777778" header="0.19652777777777777" footer="0.19652777777777777"/>
  <pageSetup fitToHeight="0" fitToWidth="1" horizontalDpi="300" verticalDpi="300" orientation="portrait" paperSize="9"/>
  <headerFooter alignWithMargins="0">
    <oddHeader xml:space="preserve">&amp;L &amp;C </oddHeader>
    <oddFooter xml:space="preserve">&amp;L &amp;C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showGridLines="0" workbookViewId="0" topLeftCell="A1">
      <selection activeCell="A34" sqref="A34"/>
    </sheetView>
  </sheetViews>
  <sheetFormatPr defaultColWidth="9.00390625" defaultRowHeight="14.25"/>
  <cols>
    <col min="1" max="2" width="10.00390625" style="0" customWidth="1"/>
    <col min="3" max="3" width="13.25390625" style="0" customWidth="1"/>
    <col min="4" max="4" width="60.00390625" style="0" customWidth="1"/>
    <col min="5" max="5" width="8.00390625" style="0" customWidth="1"/>
    <col min="6" max="8" width="13.00390625" style="0" customWidth="1"/>
    <col min="9" max="16384" width="8.625" style="0" customWidth="1"/>
  </cols>
  <sheetData>
    <row r="1" spans="1:8" ht="14.25">
      <c r="A1" s="13" t="str">
        <f>'Orçamento Sintético'!A1</f>
        <v>P. Execução:</v>
      </c>
      <c r="B1" s="30"/>
      <c r="C1" s="13" t="str">
        <f>'Orçamento Sintético'!C1</f>
        <v>Licitação:</v>
      </c>
      <c r="D1" s="32" t="str">
        <f>'Orçamento Sintético'!D1</f>
        <v>Objeto: Impermeabilização de lajes, substituição de cobertura de vidro,  substituição de revestimento das fachadas e pintura</v>
      </c>
      <c r="E1" s="13" t="str">
        <f>'Orçamento Sintético'!E1</f>
        <v>Data:</v>
      </c>
      <c r="F1" s="55"/>
      <c r="G1" s="120"/>
      <c r="H1" s="120"/>
    </row>
    <row r="2" spans="1:8" ht="14.25">
      <c r="A2" s="121" t="str">
        <f>'Orçamento Sintético'!A2:B2</f>
        <v>A</v>
      </c>
      <c r="B2" s="121"/>
      <c r="C2" s="18" t="str">
        <f>'Orçamento Sintético'!C2</f>
        <v>B</v>
      </c>
      <c r="D2" s="17" t="str">
        <f>'Orçamento Sintético'!D2</f>
        <v>Local: QR 211 Conjunto A, Lote 14 - Santa Maria / DF</v>
      </c>
      <c r="E2" s="130">
        <f>'Orçamento Sintético'!E2:F2</f>
        <v>1</v>
      </c>
      <c r="F2" s="130"/>
      <c r="G2" s="123"/>
      <c r="H2" s="123"/>
    </row>
    <row r="3" spans="1:8" ht="14.25">
      <c r="A3" s="19" t="str">
        <f>'Orçamento Sintético'!A3</f>
        <v>P. Validade:</v>
      </c>
      <c r="B3" s="30"/>
      <c r="C3" s="19" t="str">
        <f>'Orçamento Sintético'!C3</f>
        <v>Razão Social:</v>
      </c>
      <c r="D3" s="30"/>
      <c r="E3" s="13" t="str">
        <f>'Orçamento Sintético'!E3</f>
        <v>Telefone:</v>
      </c>
      <c r="F3" s="55"/>
      <c r="G3" s="36"/>
      <c r="H3" s="37"/>
    </row>
    <row r="4" spans="1:8" ht="14.25">
      <c r="A4" s="121" t="str">
        <f>'Orçamento Sintético'!A4:B4</f>
        <v>C</v>
      </c>
      <c r="B4" s="121"/>
      <c r="C4" s="121" t="str">
        <f>'Orçamento Sintético'!C4:D4</f>
        <v>D</v>
      </c>
      <c r="D4" s="121"/>
      <c r="E4" s="121" t="str">
        <f>'Orçamento Sintético'!E4:F4</f>
        <v>E</v>
      </c>
      <c r="F4" s="121"/>
      <c r="G4" s="123"/>
      <c r="H4" s="123"/>
    </row>
    <row r="5" spans="1:8" ht="14.25">
      <c r="A5" s="13" t="str">
        <f>'Orçamento Sintético'!A5</f>
        <v>P. Garantia:</v>
      </c>
      <c r="B5" s="30"/>
      <c r="C5" s="13" t="str">
        <f>'Orçamento Sintético'!C5</f>
        <v>CNPJ:</v>
      </c>
      <c r="D5" s="30"/>
      <c r="E5" s="13" t="str">
        <f>'Orçamento Sintético'!E5</f>
        <v>E-mail:</v>
      </c>
      <c r="F5" s="55"/>
      <c r="G5" s="36"/>
      <c r="H5" s="37"/>
    </row>
    <row r="6" spans="1:8" ht="14.25">
      <c r="A6" s="121" t="str">
        <f>'Orçamento Sintético'!A6:B6</f>
        <v>F</v>
      </c>
      <c r="B6" s="121"/>
      <c r="C6" s="121" t="str">
        <f>'Orçamento Sintético'!C6:D6</f>
        <v>G</v>
      </c>
      <c r="D6" s="121"/>
      <c r="E6" s="121" t="str">
        <f>'Orçamento Sintético'!E6:F6</f>
        <v>H</v>
      </c>
      <c r="F6" s="121"/>
      <c r="G6" s="126"/>
      <c r="H6" s="126"/>
    </row>
    <row r="7" spans="1:8" ht="15" customHeight="1">
      <c r="A7" s="131" t="s">
        <v>202</v>
      </c>
      <c r="B7" s="131"/>
      <c r="C7" s="131"/>
      <c r="D7" s="131"/>
      <c r="E7" s="131"/>
      <c r="F7" s="131"/>
      <c r="G7" s="131"/>
      <c r="H7" s="131"/>
    </row>
    <row r="8" spans="1:8" ht="14.25">
      <c r="A8" s="57" t="s">
        <v>161</v>
      </c>
      <c r="B8" s="57" t="s">
        <v>183</v>
      </c>
      <c r="C8" s="57" t="s">
        <v>184</v>
      </c>
      <c r="D8" s="57" t="s">
        <v>162</v>
      </c>
      <c r="E8" s="57" t="s">
        <v>185</v>
      </c>
      <c r="F8" s="58" t="s">
        <v>186</v>
      </c>
      <c r="G8" s="57" t="s">
        <v>187</v>
      </c>
      <c r="H8" s="57" t="s">
        <v>163</v>
      </c>
    </row>
    <row r="9" spans="1:8" ht="14.25">
      <c r="A9" s="59" t="s">
        <v>165</v>
      </c>
      <c r="B9" s="59"/>
      <c r="C9" s="59"/>
      <c r="D9" s="60" t="s">
        <v>191</v>
      </c>
      <c r="E9" s="59"/>
      <c r="F9" s="61"/>
      <c r="G9" s="59"/>
      <c r="H9" s="62"/>
    </row>
    <row r="10" spans="1:8" ht="14.25">
      <c r="A10" s="63" t="s">
        <v>192</v>
      </c>
      <c r="B10" s="63"/>
      <c r="C10" s="63"/>
      <c r="D10" s="64" t="s">
        <v>193</v>
      </c>
      <c r="E10" s="63"/>
      <c r="F10" s="65"/>
      <c r="G10" s="65"/>
      <c r="H10" s="65"/>
    </row>
    <row r="11" spans="1:11" ht="14.25">
      <c r="A11" s="78" t="s">
        <v>195</v>
      </c>
      <c r="B11" s="78"/>
      <c r="C11" s="78"/>
      <c r="D11" s="79" t="s">
        <v>196</v>
      </c>
      <c r="E11" s="78"/>
      <c r="F11" s="80"/>
      <c r="G11" s="78"/>
      <c r="H11" s="81"/>
      <c r="K11" s="115"/>
    </row>
    <row r="12" spans="1:8" ht="22.5">
      <c r="A12" s="66" t="s">
        <v>197</v>
      </c>
      <c r="B12" s="67" t="str">
        <f>VLOOKUP(A12,'Orçamento Sintético'!$A:$H,2,0)</f>
        <v> MPDFT1197</v>
      </c>
      <c r="C12" s="67" t="str">
        <f>VLOOKUP(A12,'Orçamento Sintético'!$A:$H,3,0)</f>
        <v>Próprio</v>
      </c>
      <c r="D12" s="68" t="str">
        <f>VLOOKUP(A12,'Orçamento Sintético'!$A:$H,4,0)</f>
        <v>Copia da SBC (170115) - Revestimento vinílico em manta 2mm Linha ECLIPSE PREMIUM Tarkett , código 21020, cor 036 113, aplicado com adesivo</v>
      </c>
      <c r="E12" s="67" t="str">
        <f>VLOOKUP(A12,'Orçamento Sintético'!$A:$H,5,0)</f>
        <v>m²</v>
      </c>
      <c r="F12" s="69"/>
      <c r="G12" s="70"/>
      <c r="H12" s="71">
        <f>SUM(H13:H17)</f>
        <v>202.53</v>
      </c>
    </row>
    <row r="13" spans="1:8" ht="14.25">
      <c r="A13" s="72" t="str">
        <f>VLOOKUP(B13,'Insumos e Serviços'!$A:$F,3,0)</f>
        <v>Compisição</v>
      </c>
      <c r="B13" s="83">
        <v>88309</v>
      </c>
      <c r="C13" s="74" t="str">
        <f>VLOOKUP(B13,'Insumos e Serviços'!$A:$F,2,0)</f>
        <v>SINAPI</v>
      </c>
      <c r="D13" s="72" t="str">
        <f>VLOOKUP(B13,'Insumos e Serviços'!$A:$F,4,0)</f>
        <v>PEDREIRO COM ENCARGOS COMPLEMENTARES</v>
      </c>
      <c r="E13" s="74" t="str">
        <f>VLOOKUP(B13,'Insumos e Serviços'!$A:$F,5,0)</f>
        <v>h</v>
      </c>
      <c r="F13" s="75">
        <v>0.64</v>
      </c>
      <c r="G13" s="76">
        <f>VLOOKUP(B13,'Insumos e Serviços'!$A:$F,6,0)</f>
        <v>23.9</v>
      </c>
      <c r="H13" s="76">
        <f>TRUNC(F13*G13,2)</f>
        <v>15.29</v>
      </c>
    </row>
    <row r="14" spans="1:8" ht="14.25">
      <c r="A14" s="72" t="str">
        <f>VLOOKUP(B14,'Insumos e Serviços'!$A:$F,3,0)</f>
        <v>Compisição</v>
      </c>
      <c r="B14" s="83">
        <v>88316</v>
      </c>
      <c r="C14" s="74" t="str">
        <f>VLOOKUP(B14,'Insumos e Serviços'!$A:$F,2,0)</f>
        <v>SINAPI</v>
      </c>
      <c r="D14" s="72" t="str">
        <f>VLOOKUP(B14,'Insumos e Serviços'!$A:$F,4,0)</f>
        <v>SERVENTE COM ENCARGOS COMPLEMENTARES</v>
      </c>
      <c r="E14" s="74" t="str">
        <f>VLOOKUP(B14,'Insumos e Serviços'!$A:$F,5,0)</f>
        <v>h</v>
      </c>
      <c r="F14" s="75">
        <v>0.64</v>
      </c>
      <c r="G14" s="76">
        <f>VLOOKUP(B14,'Insumos e Serviços'!$A:$F,6,0)</f>
        <v>17.61</v>
      </c>
      <c r="H14" s="76">
        <f>TRUNC(F14*G14,2)</f>
        <v>11.27</v>
      </c>
    </row>
    <row r="15" spans="1:8" ht="22.5">
      <c r="A15" s="72" t="str">
        <f>VLOOKUP(B15,'Insumos e Serviços'!$A:$F,3,0)</f>
        <v>Insumo</v>
      </c>
      <c r="B15" s="73" t="s">
        <v>89</v>
      </c>
      <c r="C15" s="74" t="str">
        <f>VLOOKUP(B15,'Insumos e Serviços'!$A:$F,2,0)</f>
        <v>Próprio</v>
      </c>
      <c r="D15" s="72" t="str">
        <f>VLOOKUP(B15,'Insumos e Serviços'!$A:$F,4,0)</f>
        <v>Piso vinílico flexível em mantas 2 x 23m com espessura de 2 mm. Marca Tarkett. Modelo Linha ECLIPSE PREMIUM 2mm, código 21020, cor 036</v>
      </c>
      <c r="E15" s="74" t="str">
        <f>VLOOKUP(B15,'Insumos e Serviços'!$A:$F,5,0)</f>
        <v>m²</v>
      </c>
      <c r="F15" s="75">
        <v>1.05</v>
      </c>
      <c r="G15" s="76">
        <f>VLOOKUP(B15,'Insumos e Serviços'!$A:$F,6,0)</f>
        <v>159.43</v>
      </c>
      <c r="H15" s="76">
        <f>TRUNC(F15*G15,2)</f>
        <v>167.4</v>
      </c>
    </row>
    <row r="16" spans="1:8" ht="14.25">
      <c r="A16" s="72" t="str">
        <f>VLOOKUP(B16,'Insumos e Serviços'!$A:$F,3,0)</f>
        <v>Insumo</v>
      </c>
      <c r="B16" s="73" t="s">
        <v>90</v>
      </c>
      <c r="C16" s="74" t="str">
        <f>VLOOKUP(B16,'Insumos e Serviços'!$A:$F,2,0)</f>
        <v>Próprio</v>
      </c>
      <c r="D16" s="72" t="str">
        <f>VLOOKUP(B16,'Insumos e Serviços'!$A:$F,4,0)</f>
        <v>Adesivo para colagem de piso vinílico em mantas Globalfix - Tark</v>
      </c>
      <c r="E16" s="74" t="str">
        <f>VLOOKUP(B16,'Insumos e Serviços'!$A:$F,5,0)</f>
        <v>kg</v>
      </c>
      <c r="F16" s="75">
        <v>0.2036</v>
      </c>
      <c r="G16" s="76">
        <f>VLOOKUP(B16,'Insumos e Serviços'!$A:$F,6,0)</f>
        <v>23.05</v>
      </c>
      <c r="H16" s="76">
        <f>TRUNC(F16*G16,2)</f>
        <v>4.69</v>
      </c>
    </row>
    <row r="17" spans="1:8" ht="15" thickBot="1">
      <c r="A17" s="72" t="str">
        <f>VLOOKUP(B17,'Insumos e Serviços'!$A:$F,3,0)</f>
        <v>Insumo</v>
      </c>
      <c r="B17" s="73" t="s">
        <v>98</v>
      </c>
      <c r="C17" s="74" t="str">
        <f>VLOOKUP(B17,'Insumos e Serviços'!$A:$F,2,0)</f>
        <v>Próprio</v>
      </c>
      <c r="D17" s="72" t="str">
        <f>VLOOKUP(B17,'Insumos e Serviços'!$A:$F,4,0)</f>
        <v>Cordão de solda multicolor Tarkett</v>
      </c>
      <c r="E17" s="74" t="str">
        <f>VLOOKUP(B17,'Insumos e Serviços'!$A:$F,5,0)</f>
        <v>m</v>
      </c>
      <c r="F17" s="75">
        <v>1.05</v>
      </c>
      <c r="G17" s="76">
        <f>VLOOKUP(B17,'Insumos e Serviços'!$A:$F,6,0)</f>
        <v>3.7</v>
      </c>
      <c r="H17" s="76">
        <f>TRUNC(F17*G17,2)</f>
        <v>3.88</v>
      </c>
    </row>
    <row r="18" spans="1:8" ht="15" thickTop="1">
      <c r="A18" s="77"/>
      <c r="B18" s="77"/>
      <c r="C18" s="77"/>
      <c r="D18" s="77"/>
      <c r="E18" s="77"/>
      <c r="F18" s="77"/>
      <c r="G18" s="77"/>
      <c r="H18" s="77"/>
    </row>
    <row r="19" spans="1:8" ht="22.5">
      <c r="A19" s="45" t="s">
        <v>79</v>
      </c>
      <c r="B19" s="67" t="str">
        <f>VLOOKUP(A19,'Orçamento Sintético'!$A:$H,2,0)</f>
        <v> MPDFT1198</v>
      </c>
      <c r="C19" s="67" t="str">
        <f>VLOOKUP(A19,'Orçamento Sintético'!$A:$H,3,0)</f>
        <v>Próprio</v>
      </c>
      <c r="D19" s="68" t="str">
        <f>VLOOKUP(A19,'Orçamento Sintético'!$A:$H,4,0)</f>
        <v>Copia da SINAPI (101742) - Suporte curvo para rodapé Tarkett código 9371, cor 802, inclusive arremate de rodapé</v>
      </c>
      <c r="E19" s="67" t="str">
        <f>VLOOKUP(A19,'Orçamento Sintético'!$A:$H,5,0)</f>
        <v>m²</v>
      </c>
      <c r="F19" s="69"/>
      <c r="G19" s="70"/>
      <c r="H19" s="71">
        <f>SUM(H20:H24)</f>
        <v>33.21</v>
      </c>
    </row>
    <row r="20" spans="1:8" ht="14.25">
      <c r="A20" s="72" t="str">
        <f>VLOOKUP(B20,'Insumos e Serviços'!$A:$F,3,0)</f>
        <v>Compisição</v>
      </c>
      <c r="B20" s="83">
        <v>88309</v>
      </c>
      <c r="C20" s="74" t="str">
        <f>VLOOKUP(B20,'Insumos e Serviços'!$A:$F,2,0)</f>
        <v>SINAPI</v>
      </c>
      <c r="D20" s="72" t="str">
        <f>VLOOKUP(B20,'Insumos e Serviços'!$A:$F,4,0)</f>
        <v>PEDREIRO COM ENCARGOS COMPLEMENTARES</v>
      </c>
      <c r="E20" s="74" t="str">
        <f>VLOOKUP(B20,'Insumos e Serviços'!$A:$F,5,0)</f>
        <v>h</v>
      </c>
      <c r="F20" s="75">
        <v>0.6902</v>
      </c>
      <c r="G20" s="76">
        <f>VLOOKUP(B20,'Insumos e Serviços'!$A:$F,6,0)</f>
        <v>23.9</v>
      </c>
      <c r="H20" s="76">
        <f>TRUNC(F20*G20,2)</f>
        <v>16.49</v>
      </c>
    </row>
    <row r="21" spans="1:8" ht="14.25">
      <c r="A21" s="72" t="str">
        <f>VLOOKUP(B21,'Insumos e Serviços'!$A:$F,3,0)</f>
        <v>Compisição</v>
      </c>
      <c r="B21" s="83">
        <v>88316</v>
      </c>
      <c r="C21" s="74" t="str">
        <f>VLOOKUP(B21,'Insumos e Serviços'!$A:$F,2,0)</f>
        <v>SINAPI</v>
      </c>
      <c r="D21" s="72" t="str">
        <f>VLOOKUP(B21,'Insumos e Serviços'!$A:$F,4,0)</f>
        <v>SERVENTE COM ENCARGOS COMPLEMENTARES</v>
      </c>
      <c r="E21" s="74" t="str">
        <f>VLOOKUP(B21,'Insumos e Serviços'!$A:$F,5,0)</f>
        <v>h</v>
      </c>
      <c r="F21" s="75">
        <v>0.2876</v>
      </c>
      <c r="G21" s="76">
        <f>VLOOKUP(B21,'Insumos e Serviços'!$A:$F,6,0)</f>
        <v>17.61</v>
      </c>
      <c r="H21" s="76">
        <f>TRUNC(F21*G21,2)</f>
        <v>5.06</v>
      </c>
    </row>
    <row r="22" spans="1:8" ht="33.75">
      <c r="A22" s="72" t="str">
        <f>VLOOKUP(B22,'Insumos e Serviços'!$A:$F,3,0)</f>
        <v>Insumo</v>
      </c>
      <c r="B22" s="73" t="s">
        <v>96</v>
      </c>
      <c r="C22" s="74" t="str">
        <f>VLOOKUP(B22,'Insumos e Serviços'!$A:$F,2,0)</f>
        <v>Próprio</v>
      </c>
      <c r="D22" s="72" t="str">
        <f>VLOOKUP(B22,'Insumos e Serviços'!$A:$F,4,0)</f>
        <v>Rodapé curvo em manta vinílica flexível e=2mm. Marca Tarkett. Modelo suporte curvo do rodapé,
código 9371, cor 802</v>
      </c>
      <c r="E22" s="74" t="str">
        <f>VLOOKUP(B22,'Insumos e Serviços'!$A:$F,5,0)</f>
        <v>m</v>
      </c>
      <c r="F22" s="75">
        <v>1.035</v>
      </c>
      <c r="G22" s="76">
        <f>VLOOKUP(B22,'Insumos e Serviços'!$A:$F,6,0)</f>
        <v>7.3</v>
      </c>
      <c r="H22" s="76">
        <f>TRUNC(F22*G22,2)</f>
        <v>7.55</v>
      </c>
    </row>
    <row r="23" spans="1:8" ht="14.25">
      <c r="A23" s="72" t="str">
        <f>VLOOKUP(B23,'Insumos e Serviços'!$A:$F,3,0)</f>
        <v>Insumo</v>
      </c>
      <c r="B23" s="73" t="s">
        <v>102</v>
      </c>
      <c r="C23" s="74" t="str">
        <f>VLOOKUP(B23,'Insumos e Serviços'!$A:$F,2,0)</f>
        <v>Próprio</v>
      </c>
      <c r="D23" s="72" t="str">
        <f>VLOOKUP(B23,'Insumos e Serviços'!$A:$F,4,0)</f>
        <v>Adesivo para colagem de rodapés Globalfix</v>
      </c>
      <c r="E23" s="74" t="str">
        <f>VLOOKUP(B23,'Insumos e Serviços'!$A:$F,5,0)</f>
        <v>kg</v>
      </c>
      <c r="F23" s="75">
        <v>0.04</v>
      </c>
      <c r="G23" s="76">
        <f>VLOOKUP(B23,'Insumos e Serviços'!$A:$F,6,0)</f>
        <v>25.36</v>
      </c>
      <c r="H23" s="76">
        <f>TRUNC(F23*G23,2)</f>
        <v>1.01</v>
      </c>
    </row>
    <row r="24" spans="1:8" ht="15" thickBot="1">
      <c r="A24" s="72" t="str">
        <f>VLOOKUP(B24,'Insumos e Serviços'!$A:$F,3,0)</f>
        <v>Insumo</v>
      </c>
      <c r="B24" s="73" t="s">
        <v>100</v>
      </c>
      <c r="C24" s="74" t="str">
        <f>VLOOKUP(B24,'Insumos e Serviços'!$A:$F,2,0)</f>
        <v>Próprio</v>
      </c>
      <c r="D24" s="72" t="str">
        <f>VLOOKUP(B24,'Insumos e Serviços'!$A:$F,4,0)</f>
        <v>Arremate para rodapé 2mm Takett cód. 691</v>
      </c>
      <c r="E24" s="74" t="str">
        <f>VLOOKUP(B24,'Insumos e Serviços'!$A:$F,5,0)</f>
        <v>m</v>
      </c>
      <c r="F24" s="75">
        <v>1.035</v>
      </c>
      <c r="G24" s="76">
        <f>VLOOKUP(B24,'Insumos e Serviços'!$A:$F,6,0)</f>
        <v>3</v>
      </c>
      <c r="H24" s="76">
        <f>TRUNC(F24*G24,2)</f>
        <v>3.1</v>
      </c>
    </row>
    <row r="25" spans="1:8" ht="14.25">
      <c r="A25" s="77"/>
      <c r="B25" s="77"/>
      <c r="C25" s="77"/>
      <c r="D25" s="77"/>
      <c r="E25" s="77"/>
      <c r="F25" s="77"/>
      <c r="G25" s="77"/>
      <c r="H25" s="77"/>
    </row>
    <row r="26" spans="1:8" ht="22.5">
      <c r="A26" s="45" t="s">
        <v>81</v>
      </c>
      <c r="B26" s="67" t="str">
        <f>VLOOKUP(A26,'Orçamento Sintético'!$A:$H,2,0)</f>
        <v> MPDFT1199</v>
      </c>
      <c r="C26" s="67" t="str">
        <f>VLOOKUP(A26,'Orçamento Sintético'!$A:$H,3,0)</f>
        <v>Próprio</v>
      </c>
      <c r="D26" s="68" t="str">
        <f>VLOOKUP(A26,'Orçamento Sintético'!$A:$H,4,0)</f>
        <v>Copia da SINAPI (88476) - Massa líquida com secagem ultrarrápida para nivelamento e regularização de imperfeições do piso Tarkomassa Fastplan código 26999005</v>
      </c>
      <c r="E26" s="67" t="str">
        <f>VLOOKUP(A26,'Orçamento Sintético'!$A:$H,5,0)</f>
        <v>m²</v>
      </c>
      <c r="F26" s="69"/>
      <c r="G26" s="70"/>
      <c r="H26" s="71">
        <f>SUM(H27:H29)</f>
        <v>26.18</v>
      </c>
    </row>
    <row r="27" spans="1:8" ht="14.25">
      <c r="A27" s="72" t="str">
        <f>VLOOKUP(B27,'Insumos e Serviços'!$A:$F,3,0)</f>
        <v>Compisição</v>
      </c>
      <c r="B27" s="83">
        <v>88309</v>
      </c>
      <c r="C27" s="74" t="str">
        <f>VLOOKUP(B27,'Insumos e Serviços'!$A:$F,2,0)</f>
        <v>SINAPI</v>
      </c>
      <c r="D27" s="72" t="str">
        <f>VLOOKUP(B27,'Insumos e Serviços'!$A:$F,4,0)</f>
        <v>PEDREIRO COM ENCARGOS COMPLEMENTARES</v>
      </c>
      <c r="E27" s="74" t="str">
        <f>VLOOKUP(B27,'Insumos e Serviços'!$A:$F,5,0)</f>
        <v>h</v>
      </c>
      <c r="F27" s="75">
        <v>0.053</v>
      </c>
      <c r="G27" s="76">
        <f>VLOOKUP(B27,'Insumos e Serviços'!$A:$F,6,0)</f>
        <v>23.9</v>
      </c>
      <c r="H27" s="76">
        <f>TRUNC(F27*G27,2)</f>
        <v>1.26</v>
      </c>
    </row>
    <row r="28" spans="1:8" ht="14.25">
      <c r="A28" s="72" t="str">
        <f>VLOOKUP(B28,'Insumos e Serviços'!$A:$F,3,0)</f>
        <v>Compisição</v>
      </c>
      <c r="B28" s="83">
        <v>88316</v>
      </c>
      <c r="C28" s="74" t="str">
        <f>VLOOKUP(B28,'Insumos e Serviços'!$A:$F,2,0)</f>
        <v>SINAPI</v>
      </c>
      <c r="D28" s="72" t="str">
        <f>VLOOKUP(B28,'Insumos e Serviços'!$A:$F,4,0)</f>
        <v>SERVENTE COM ENCARGOS COMPLEMENTARES</v>
      </c>
      <c r="E28" s="74" t="str">
        <f>VLOOKUP(B28,'Insumos e Serviços'!$A:$F,5,0)</f>
        <v>h</v>
      </c>
      <c r="F28" s="75">
        <v>0.026</v>
      </c>
      <c r="G28" s="76">
        <f>VLOOKUP(B28,'Insumos e Serviços'!$A:$F,6,0)</f>
        <v>17.61</v>
      </c>
      <c r="H28" s="76">
        <f>TRUNC(F28*G28,2)</f>
        <v>0.45</v>
      </c>
    </row>
    <row r="29" spans="1:8" ht="23.25" thickBot="1">
      <c r="A29" s="72" t="str">
        <f>VLOOKUP(B29,'Insumos e Serviços'!$A:$F,3,0)</f>
        <v>Insumo</v>
      </c>
      <c r="B29" s="83" t="s">
        <v>93</v>
      </c>
      <c r="C29" s="74" t="str">
        <f>VLOOKUP(B29,'Insumos e Serviços'!$A:$F,2,0)</f>
        <v>Próprio</v>
      </c>
      <c r="D29" s="72" t="str">
        <f>VLOOKUP(B29,'Insumos e Serviços'!$A:$F,4,0)</f>
        <v>Massa líquida com secagem ultrarrápida para nivelamento e regularização de imperfeições de piso. Marca Tarkomassa Fastplan. código 26999005</v>
      </c>
      <c r="E29" s="74" t="str">
        <f>VLOOKUP(B29,'Insumos e Serviços'!$A:$F,5,0)</f>
        <v>kg</v>
      </c>
      <c r="F29" s="75">
        <v>1.1</v>
      </c>
      <c r="G29" s="76">
        <f>VLOOKUP(B29,'Insumos e Serviços'!$A:$F,6,0)</f>
        <v>22.25</v>
      </c>
      <c r="H29" s="76">
        <f>TRUNC(F29*G29,2)</f>
        <v>24.47</v>
      </c>
    </row>
    <row r="30" spans="1:8" ht="15" thickTop="1">
      <c r="A30" s="77"/>
      <c r="B30" s="77"/>
      <c r="C30" s="77"/>
      <c r="D30" s="77"/>
      <c r="E30" s="77"/>
      <c r="F30" s="77"/>
      <c r="G30" s="77"/>
      <c r="H30" s="77"/>
    </row>
    <row r="31" spans="1:8" ht="22.5">
      <c r="A31" s="45" t="s">
        <v>83</v>
      </c>
      <c r="B31" s="67" t="str">
        <f>VLOOKUP(A31,'Orçamento Sintético'!$A:$H,2,0)</f>
        <v> MPDFT1200</v>
      </c>
      <c r="C31" s="67" t="str">
        <f>VLOOKUP(A31,'Orçamento Sintético'!$A:$H,3,0)</f>
        <v>Próprio</v>
      </c>
      <c r="D31" s="68" t="str">
        <f>VLOOKUP(A31,'Orçamento Sintético'!$A:$H,4,0)</f>
        <v>Copia da SBC (120066) - Faixa de arremate em PVC 2mm, para soleira, fixada com cola, ref.. Tark faixa de arremate 691</v>
      </c>
      <c r="E31" s="67" t="str">
        <f>VLOOKUP(A31,'Orçamento Sintético'!$A:$H,5,0)</f>
        <v>m</v>
      </c>
      <c r="F31" s="69"/>
      <c r="G31" s="70"/>
      <c r="H31" s="71">
        <f>SUM(H32:H35)</f>
        <v>14.879999999999999</v>
      </c>
    </row>
    <row r="32" spans="1:8" ht="14.25">
      <c r="A32" s="72" t="str">
        <f>VLOOKUP(B32,'Insumos e Serviços'!$A:$F,3,0)</f>
        <v>Compisição</v>
      </c>
      <c r="B32" s="83">
        <v>88309</v>
      </c>
      <c r="C32" s="74" t="str">
        <f>VLOOKUP(B32,'Insumos e Serviços'!$A:$F,2,0)</f>
        <v>SINAPI</v>
      </c>
      <c r="D32" s="72" t="str">
        <f>VLOOKUP(B32,'Insumos e Serviços'!$A:$F,4,0)</f>
        <v>PEDREIRO COM ENCARGOS COMPLEMENTARES</v>
      </c>
      <c r="E32" s="74" t="str">
        <f>VLOOKUP(B32,'Insumos e Serviços'!$A:$F,5,0)</f>
        <v>h</v>
      </c>
      <c r="F32" s="75">
        <v>0.07</v>
      </c>
      <c r="G32" s="76">
        <f>VLOOKUP(B32,'Insumos e Serviços'!$A:$F,6,0)</f>
        <v>23.9</v>
      </c>
      <c r="H32" s="76">
        <f>TRUNC(F32*G32,2)</f>
        <v>1.67</v>
      </c>
    </row>
    <row r="33" spans="1:8" ht="14.25">
      <c r="A33" s="72" t="str">
        <f>VLOOKUP(B33,'Insumos e Serviços'!$A:$F,3,0)</f>
        <v>Compisição</v>
      </c>
      <c r="B33" s="83">
        <v>88316</v>
      </c>
      <c r="C33" s="74" t="str">
        <f>VLOOKUP(B33,'Insumos e Serviços'!$A:$F,2,0)</f>
        <v>SINAPI</v>
      </c>
      <c r="D33" s="72" t="str">
        <f>VLOOKUP(B33,'Insumos e Serviços'!$A:$F,4,0)</f>
        <v>SERVENTE COM ENCARGOS COMPLEMENTARES</v>
      </c>
      <c r="E33" s="74" t="str">
        <f>VLOOKUP(B33,'Insumos e Serviços'!$A:$F,5,0)</f>
        <v>h</v>
      </c>
      <c r="F33" s="75">
        <v>0.06</v>
      </c>
      <c r="G33" s="76">
        <f>VLOOKUP(B33,'Insumos e Serviços'!$A:$F,6,0)</f>
        <v>17.61</v>
      </c>
      <c r="H33" s="76">
        <f>TRUNC(F33*G33,2)</f>
        <v>1.05</v>
      </c>
    </row>
    <row r="34" spans="1:8" ht="14.25">
      <c r="A34" s="72" t="str">
        <f>VLOOKUP(B34,'Insumos e Serviços'!$A:$F,3,0)</f>
        <v>Insumo</v>
      </c>
      <c r="B34" s="83" t="s">
        <v>104</v>
      </c>
      <c r="C34" s="74" t="str">
        <f>VLOOKUP(B34,'Insumos e Serviços'!$A:$F,2,0)</f>
        <v>Próprio</v>
      </c>
      <c r="D34" s="72" t="str">
        <f>VLOOKUP(B34,'Insumos e Serviços'!$A:$F,4,0)</f>
        <v>Faixa de arremate em PVC para soleira Tarket cód 9361, cor 691, 2mm</v>
      </c>
      <c r="E34" s="74" t="str">
        <f>VLOOKUP(B34,'Insumos e Serviços'!$A:$F,5,0)</f>
        <v>m</v>
      </c>
      <c r="F34" s="75">
        <v>1.1</v>
      </c>
      <c r="G34" s="76">
        <f>VLOOKUP(B34,'Insumos e Serviços'!$A:$F,6,0)</f>
        <v>6.91</v>
      </c>
      <c r="H34" s="76">
        <f>TRUNC(F34*G34,2)</f>
        <v>7.6</v>
      </c>
    </row>
    <row r="35" spans="1:8" ht="15" thickBot="1">
      <c r="A35" s="72" t="str">
        <f>VLOOKUP(B35,'Insumos e Serviços'!$A:$F,3,0)</f>
        <v>Insumo</v>
      </c>
      <c r="B35" s="83" t="s">
        <v>102</v>
      </c>
      <c r="C35" s="74" t="str">
        <f>VLOOKUP(B35,'Insumos e Serviços'!$A:$F,2,0)</f>
        <v>Próprio</v>
      </c>
      <c r="D35" s="72" t="str">
        <f>VLOOKUP(B35,'Insumos e Serviços'!$A:$F,4,0)</f>
        <v>Adesivo para colagem de rodapés Globalfix</v>
      </c>
      <c r="E35" s="74" t="str">
        <f>VLOOKUP(B35,'Insumos e Serviços'!$A:$F,5,0)</f>
        <v>kg</v>
      </c>
      <c r="F35" s="75">
        <v>0.18</v>
      </c>
      <c r="G35" s="76">
        <f>VLOOKUP(B35,'Insumos e Serviços'!$A:$F,6,0)</f>
        <v>25.36</v>
      </c>
      <c r="H35" s="76">
        <f>TRUNC(F35*G35,2)</f>
        <v>4.56</v>
      </c>
    </row>
    <row r="36" spans="1:8" ht="15" thickTop="1">
      <c r="A36" s="77"/>
      <c r="B36" s="77"/>
      <c r="C36" s="77"/>
      <c r="D36" s="77"/>
      <c r="E36" s="77"/>
      <c r="F36" s="77"/>
      <c r="G36" s="77"/>
      <c r="H36" s="77"/>
    </row>
    <row r="41" s="114" customFormat="1" ht="11.25"/>
    <row r="42" s="114" customFormat="1" ht="11.25"/>
    <row r="43" s="114" customFormat="1" ht="11.25"/>
    <row r="44" s="114" customFormat="1" ht="11.25"/>
    <row r="45" s="114" customFormat="1" ht="11.25"/>
    <row r="46" s="114" customFormat="1" ht="11.25"/>
    <row r="47" s="114" customFormat="1" ht="11.25"/>
    <row r="48" s="114" customFormat="1" ht="11.25"/>
    <row r="49" s="114" customFormat="1" ht="11.25"/>
    <row r="50" s="114" customFormat="1" ht="11.25"/>
    <row r="51" s="114" customFormat="1" ht="11.25"/>
  </sheetData>
  <sheetProtection selectLockedCells="1" selectUnlockedCells="1"/>
  <mergeCells count="13">
    <mergeCell ref="A7:H7"/>
    <mergeCell ref="A6:B6"/>
    <mergeCell ref="C6:D6"/>
    <mergeCell ref="E6:F6"/>
    <mergeCell ref="G6:H6"/>
    <mergeCell ref="A4:B4"/>
    <mergeCell ref="C4:D4"/>
    <mergeCell ref="E4:F4"/>
    <mergeCell ref="G4:H4"/>
    <mergeCell ref="G1:H1"/>
    <mergeCell ref="A2:B2"/>
    <mergeCell ref="E2:F2"/>
    <mergeCell ref="G2:H2"/>
  </mergeCells>
  <printOptions horizontalCentered="1"/>
  <pageMargins left="0.5902777777777778" right="0.5902777777777778" top="0.5902777777777778" bottom="0.5902777777777778" header="0.19652777777777777" footer="0.19652777777777777"/>
  <pageSetup fitToHeight="0" fitToWidth="1" horizontalDpi="300" verticalDpi="300" orientation="portrait" paperSize="9"/>
  <headerFooter alignWithMargins="0">
    <oddHeader xml:space="preserve">&amp;L &amp;C </oddHeader>
    <oddFooter xml:space="preserve">&amp;L &amp;C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showGridLines="0" view="pageBreakPreview" zoomScaleSheetLayoutView="100" workbookViewId="0" topLeftCell="A1">
      <selection activeCell="F9" sqref="F9:F21"/>
    </sheetView>
  </sheetViews>
  <sheetFormatPr defaultColWidth="9.00390625" defaultRowHeight="14.25"/>
  <cols>
    <col min="1" max="1" width="9.625" style="82" customWidth="1"/>
    <col min="2" max="2" width="8.625" style="82" customWidth="1"/>
    <col min="3" max="3" width="11.375" style="82" customWidth="1"/>
    <col min="4" max="4" width="45.625" style="82" customWidth="1"/>
    <col min="5" max="5" width="8.625" style="82" customWidth="1"/>
    <col min="6" max="8" width="12.625" style="82" customWidth="1"/>
    <col min="9" max="16384" width="9.00390625" style="82" customWidth="1"/>
  </cols>
  <sheetData>
    <row r="1" spans="1:8" ht="14.25">
      <c r="A1" s="13" t="str">
        <f>'Orçamento Sintético'!A1</f>
        <v>P. Execução:</v>
      </c>
      <c r="B1" s="30"/>
      <c r="C1" s="13" t="str">
        <f>'Orçamento Sintético'!C1</f>
        <v>Licitação:</v>
      </c>
      <c r="D1" s="32" t="str">
        <f>'Orçamento Sintético'!D1</f>
        <v>Objeto: Impermeabilização de lajes, substituição de cobertura de vidro,  substituição de revestimento das fachadas e pintura</v>
      </c>
      <c r="E1" s="13" t="str">
        <f>'Orçamento Sintético'!E1</f>
        <v>Data:</v>
      </c>
      <c r="F1" s="30"/>
      <c r="G1" s="120"/>
      <c r="H1" s="120"/>
    </row>
    <row r="2" spans="1:8" ht="14.25">
      <c r="A2" s="121" t="str">
        <f>'Orçamento Sintético'!A2:B2</f>
        <v>A</v>
      </c>
      <c r="B2" s="121"/>
      <c r="C2" s="18" t="str">
        <f>'Orçamento Sintético'!C2</f>
        <v>B</v>
      </c>
      <c r="D2" s="17" t="str">
        <f>'Orçamento Sintético'!D2</f>
        <v>Local: QR 211 Conjunto A, Lote 14 - Santa Maria / DF</v>
      </c>
      <c r="E2" s="130">
        <f>'Orçamento Sintético'!E2:F2</f>
        <v>1</v>
      </c>
      <c r="F2" s="130"/>
      <c r="G2" s="123"/>
      <c r="H2" s="123"/>
    </row>
    <row r="3" spans="1:8" ht="14.25">
      <c r="A3" s="19" t="str">
        <f>'Orçamento Sintético'!A3</f>
        <v>P. Validade:</v>
      </c>
      <c r="B3" s="30"/>
      <c r="C3" s="19" t="str">
        <f>'Orçamento Sintético'!C3</f>
        <v>Razão Social:</v>
      </c>
      <c r="D3" s="30"/>
      <c r="E3" s="13" t="str">
        <f>'Orçamento Sintético'!E3</f>
        <v>Telefone:</v>
      </c>
      <c r="F3" s="30"/>
      <c r="G3" s="36"/>
      <c r="H3" s="37"/>
    </row>
    <row r="4" spans="1:8" ht="14.25">
      <c r="A4" s="121" t="str">
        <f>'Orçamento Sintético'!A4:B4</f>
        <v>C</v>
      </c>
      <c r="B4" s="121"/>
      <c r="C4" s="121" t="str">
        <f>'Orçamento Sintético'!C4:D4</f>
        <v>D</v>
      </c>
      <c r="D4" s="121"/>
      <c r="E4" s="121" t="str">
        <f>'Orçamento Sintético'!E4:F4</f>
        <v>E</v>
      </c>
      <c r="F4" s="121"/>
      <c r="G4" s="123"/>
      <c r="H4" s="123"/>
    </row>
    <row r="5" spans="1:8" ht="14.25">
      <c r="A5" s="13" t="str">
        <f>'Orçamento Sintético'!A5</f>
        <v>P. Garantia:</v>
      </c>
      <c r="B5" s="30"/>
      <c r="C5" s="13" t="str">
        <f>'Orçamento Sintético'!C5</f>
        <v>CNPJ:</v>
      </c>
      <c r="D5" s="30"/>
      <c r="E5" s="13" t="str">
        <f>'Orçamento Sintético'!E5</f>
        <v>E-mail:</v>
      </c>
      <c r="F5" s="30"/>
      <c r="G5" s="36"/>
      <c r="H5" s="37"/>
    </row>
    <row r="6" spans="1:8" ht="14.25">
      <c r="A6" s="121" t="str">
        <f>'Orçamento Sintético'!A6:B6</f>
        <v>F</v>
      </c>
      <c r="B6" s="121"/>
      <c r="C6" s="121" t="str">
        <f>'Orçamento Sintético'!C6:D6</f>
        <v>G</v>
      </c>
      <c r="D6" s="121"/>
      <c r="E6" s="121" t="str">
        <f>'Orçamento Sintético'!E6:F6</f>
        <v>H</v>
      </c>
      <c r="F6" s="121"/>
      <c r="G6" s="126"/>
      <c r="H6" s="126"/>
    </row>
    <row r="7" spans="1:8" ht="15" customHeight="1">
      <c r="A7" s="119" t="s">
        <v>203</v>
      </c>
      <c r="B7" s="119"/>
      <c r="C7" s="119"/>
      <c r="D7" s="119"/>
      <c r="E7" s="119"/>
      <c r="F7" s="119"/>
      <c r="G7" s="119"/>
      <c r="H7" s="119"/>
    </row>
    <row r="8" spans="1:8" ht="14.25">
      <c r="A8" s="21" t="s">
        <v>183</v>
      </c>
      <c r="B8" s="21" t="s">
        <v>184</v>
      </c>
      <c r="C8" s="21" t="s">
        <v>204</v>
      </c>
      <c r="D8" s="21" t="s">
        <v>162</v>
      </c>
      <c r="E8" s="21" t="s">
        <v>185</v>
      </c>
      <c r="F8" s="21" t="s">
        <v>187</v>
      </c>
      <c r="G8" s="21" t="s">
        <v>205</v>
      </c>
      <c r="H8" s="21" t="s">
        <v>206</v>
      </c>
    </row>
    <row r="9" spans="1:8" ht="14.25">
      <c r="A9" s="73">
        <v>99811</v>
      </c>
      <c r="B9" s="83" t="s">
        <v>207</v>
      </c>
      <c r="C9" s="83" t="s">
        <v>107</v>
      </c>
      <c r="D9" s="84" t="s">
        <v>109</v>
      </c>
      <c r="E9" s="83" t="s">
        <v>189</v>
      </c>
      <c r="F9" s="85">
        <v>2.9</v>
      </c>
      <c r="G9" s="86" t="s">
        <v>106</v>
      </c>
      <c r="H9" s="86" t="s">
        <v>106</v>
      </c>
    </row>
    <row r="10" spans="1:8" ht="22.5">
      <c r="A10" s="73">
        <v>95277</v>
      </c>
      <c r="B10" s="83" t="s">
        <v>207</v>
      </c>
      <c r="C10" s="83" t="s">
        <v>107</v>
      </c>
      <c r="D10" s="84" t="s">
        <v>91</v>
      </c>
      <c r="E10" s="83" t="s">
        <v>210</v>
      </c>
      <c r="F10" s="85">
        <v>0.48</v>
      </c>
      <c r="G10" s="86" t="s">
        <v>106</v>
      </c>
      <c r="H10" s="86" t="s">
        <v>106</v>
      </c>
    </row>
    <row r="11" spans="1:8" ht="22.5">
      <c r="A11" s="73">
        <v>95276</v>
      </c>
      <c r="B11" s="83" t="s">
        <v>207</v>
      </c>
      <c r="C11" s="83" t="s">
        <v>107</v>
      </c>
      <c r="D11" s="84" t="s">
        <v>213</v>
      </c>
      <c r="E11" s="83" t="s">
        <v>209</v>
      </c>
      <c r="F11" s="85">
        <v>2.77</v>
      </c>
      <c r="G11" s="86"/>
      <c r="H11" s="86"/>
    </row>
    <row r="12" spans="1:8" ht="14.25">
      <c r="A12" s="83">
        <v>88309</v>
      </c>
      <c r="B12" s="83" t="s">
        <v>207</v>
      </c>
      <c r="C12" s="83" t="s">
        <v>107</v>
      </c>
      <c r="D12" s="84" t="s">
        <v>211</v>
      </c>
      <c r="E12" s="83" t="s">
        <v>108</v>
      </c>
      <c r="F12" s="85">
        <v>23.9</v>
      </c>
      <c r="G12" s="86" t="s">
        <v>106</v>
      </c>
      <c r="H12" s="86" t="s">
        <v>106</v>
      </c>
    </row>
    <row r="13" spans="1:8" ht="14.25">
      <c r="A13" s="83">
        <v>88316</v>
      </c>
      <c r="B13" s="83" t="s">
        <v>207</v>
      </c>
      <c r="C13" s="83" t="s">
        <v>107</v>
      </c>
      <c r="D13" s="84" t="s">
        <v>212</v>
      </c>
      <c r="E13" s="83" t="s">
        <v>108</v>
      </c>
      <c r="F13" s="85">
        <v>17.61</v>
      </c>
      <c r="G13" s="86" t="s">
        <v>106</v>
      </c>
      <c r="H13" s="86" t="s">
        <v>106</v>
      </c>
    </row>
    <row r="14" spans="1:8" ht="33.75">
      <c r="A14" s="73" t="s">
        <v>96</v>
      </c>
      <c r="B14" s="83" t="s">
        <v>188</v>
      </c>
      <c r="C14" s="83" t="s">
        <v>208</v>
      </c>
      <c r="D14" s="84" t="s">
        <v>97</v>
      </c>
      <c r="E14" s="83" t="s">
        <v>194</v>
      </c>
      <c r="F14" s="85">
        <v>7.3</v>
      </c>
      <c r="G14" s="86"/>
      <c r="H14" s="86"/>
    </row>
    <row r="15" spans="1:8" ht="22.5">
      <c r="A15" s="83" t="s">
        <v>89</v>
      </c>
      <c r="B15" s="83" t="s">
        <v>188</v>
      </c>
      <c r="C15" s="83" t="s">
        <v>208</v>
      </c>
      <c r="D15" s="84" t="s">
        <v>92</v>
      </c>
      <c r="E15" s="83" t="s">
        <v>189</v>
      </c>
      <c r="F15" s="85">
        <v>159.43</v>
      </c>
      <c r="G15" s="86"/>
      <c r="H15" s="86"/>
    </row>
    <row r="16" spans="1:8" ht="14.25">
      <c r="A16" s="73" t="s">
        <v>100</v>
      </c>
      <c r="B16" s="83" t="s">
        <v>188</v>
      </c>
      <c r="C16" s="83" t="s">
        <v>208</v>
      </c>
      <c r="D16" s="84" t="s">
        <v>101</v>
      </c>
      <c r="E16" s="83" t="s">
        <v>194</v>
      </c>
      <c r="F16" s="85">
        <v>3</v>
      </c>
      <c r="G16" s="86"/>
      <c r="H16" s="86"/>
    </row>
    <row r="17" spans="1:8" ht="33.75">
      <c r="A17" s="83" t="s">
        <v>93</v>
      </c>
      <c r="B17" s="83" t="s">
        <v>188</v>
      </c>
      <c r="C17" s="83" t="s">
        <v>208</v>
      </c>
      <c r="D17" s="84" t="s">
        <v>94</v>
      </c>
      <c r="E17" s="83" t="s">
        <v>190</v>
      </c>
      <c r="F17" s="85">
        <v>22.25</v>
      </c>
      <c r="G17" s="86"/>
      <c r="H17" s="86"/>
    </row>
    <row r="18" spans="1:8" ht="14.25">
      <c r="A18" s="73" t="s">
        <v>90</v>
      </c>
      <c r="B18" s="83" t="s">
        <v>188</v>
      </c>
      <c r="C18" s="83" t="s">
        <v>208</v>
      </c>
      <c r="D18" s="84" t="s">
        <v>95</v>
      </c>
      <c r="E18" s="83" t="s">
        <v>190</v>
      </c>
      <c r="F18" s="85">
        <v>23.05</v>
      </c>
      <c r="G18" s="86"/>
      <c r="H18" s="86"/>
    </row>
    <row r="19" spans="1:8" ht="14.25">
      <c r="A19" s="73" t="s">
        <v>98</v>
      </c>
      <c r="B19" s="83" t="s">
        <v>188</v>
      </c>
      <c r="C19" s="83" t="s">
        <v>208</v>
      </c>
      <c r="D19" s="84" t="s">
        <v>99</v>
      </c>
      <c r="E19" s="83" t="s">
        <v>194</v>
      </c>
      <c r="F19" s="85">
        <v>3.7</v>
      </c>
      <c r="G19" s="86"/>
      <c r="H19" s="86"/>
    </row>
    <row r="20" spans="1:8" ht="14.25">
      <c r="A20" s="73" t="s">
        <v>102</v>
      </c>
      <c r="B20" s="83" t="s">
        <v>188</v>
      </c>
      <c r="C20" s="83" t="s">
        <v>208</v>
      </c>
      <c r="D20" s="84" t="s">
        <v>103</v>
      </c>
      <c r="E20" s="83" t="s">
        <v>190</v>
      </c>
      <c r="F20" s="85">
        <v>25.36</v>
      </c>
      <c r="G20" s="86"/>
      <c r="H20" s="86"/>
    </row>
    <row r="21" spans="1:8" ht="14.25">
      <c r="A21" s="73" t="s">
        <v>104</v>
      </c>
      <c r="B21" s="83" t="s">
        <v>188</v>
      </c>
      <c r="C21" s="83" t="s">
        <v>208</v>
      </c>
      <c r="D21" s="84" t="s">
        <v>105</v>
      </c>
      <c r="E21" s="83" t="s">
        <v>194</v>
      </c>
      <c r="F21" s="85">
        <v>6.91</v>
      </c>
      <c r="G21" s="86"/>
      <c r="H21" s="86"/>
    </row>
  </sheetData>
  <sheetProtection selectLockedCells="1" selectUnlockedCells="1"/>
  <mergeCells count="13">
    <mergeCell ref="A7:H7"/>
    <mergeCell ref="A6:B6"/>
    <mergeCell ref="C6:D6"/>
    <mergeCell ref="E6:F6"/>
    <mergeCell ref="G6:H6"/>
    <mergeCell ref="A4:B4"/>
    <mergeCell ref="C4:D4"/>
    <mergeCell ref="E4:F4"/>
    <mergeCell ref="G4:H4"/>
    <mergeCell ref="G1:H1"/>
    <mergeCell ref="A2:B2"/>
    <mergeCell ref="E2:F2"/>
    <mergeCell ref="G2:H2"/>
  </mergeCells>
  <printOptions horizontalCentered="1"/>
  <pageMargins left="0.5902777777777778" right="0.5902777777777778" top="0.5902777777777778" bottom="0.5902777777777778" header="0.19652777777777777" footer="0.19652777777777777"/>
  <pageSetup fitToHeight="0" fitToWidth="1" horizontalDpi="300" verticalDpi="300" orientation="portrait" paperSize="9" scale="68" r:id="rId1"/>
  <headerFooter alignWithMargins="0">
    <oddHeader xml:space="preserve">&amp;L &amp;C </oddHeader>
    <oddFooter xml:space="preserve">&amp;L &amp;C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showGridLines="0" tabSelected="1" zoomScaleSheetLayoutView="100" workbookViewId="0" topLeftCell="A1">
      <selection activeCell="A1" sqref="A1"/>
    </sheetView>
  </sheetViews>
  <sheetFormatPr defaultColWidth="9.00390625" defaultRowHeight="14.25"/>
  <cols>
    <col min="1" max="2" width="10.625" style="87" customWidth="1"/>
    <col min="3" max="3" width="58.625" style="87" customWidth="1"/>
    <col min="4" max="4" width="18.625" style="87" customWidth="1"/>
    <col min="5" max="16384" width="9.00390625" style="87" customWidth="1"/>
  </cols>
  <sheetData>
    <row r="1" spans="1:4" ht="15" customHeight="1">
      <c r="A1" s="13" t="str">
        <f>'Orçamento Sintético'!A1</f>
        <v>P. Execução:</v>
      </c>
      <c r="B1" s="30"/>
      <c r="C1" s="32" t="str">
        <f>'Orçamento Sintético'!D1</f>
        <v>Objeto: Impermeabilização de lajes, substituição de cobertura de vidro,  substituição de revestimento das fachadas e pintura</v>
      </c>
      <c r="D1" s="31" t="str">
        <f>'Orçamento Sintético'!C1</f>
        <v>Licitação:</v>
      </c>
    </row>
    <row r="2" spans="1:4" ht="15" customHeight="1">
      <c r="A2" s="121" t="str">
        <f>'Orçamento Sintético'!A2:B2</f>
        <v>A</v>
      </c>
      <c r="B2" s="121"/>
      <c r="C2" s="17" t="str">
        <f>'Orçamento Sintético'!D2</f>
        <v>Local: QR 211 Conjunto A, Lote 14 - Santa Maria / DF</v>
      </c>
      <c r="D2" s="18" t="str">
        <f>'Orçamento Sintético'!C2</f>
        <v>B</v>
      </c>
    </row>
    <row r="3" spans="1:4" ht="15" customHeight="1">
      <c r="A3" s="19" t="str">
        <f>'Orçamento Sintético'!A3</f>
        <v>P. Validade:</v>
      </c>
      <c r="B3" s="30"/>
      <c r="C3" s="19" t="str">
        <f>'Orçamento Sintético'!C3</f>
        <v>Razão Social:</v>
      </c>
      <c r="D3" s="31" t="str">
        <f>'Orçamento Sintético'!E1</f>
        <v>Data:</v>
      </c>
    </row>
    <row r="4" spans="1:4" ht="15" customHeight="1">
      <c r="A4" s="121" t="str">
        <f>'Orçamento Sintético'!A4:B4</f>
        <v>C</v>
      </c>
      <c r="B4" s="121"/>
      <c r="C4" s="16" t="str">
        <f>'Orçamento Sintético'!C4</f>
        <v>D</v>
      </c>
      <c r="D4" s="56">
        <f>'Orçamento Sintético'!E2</f>
        <v>1</v>
      </c>
    </row>
    <row r="5" spans="1:4" ht="15" customHeight="1">
      <c r="A5" s="13" t="str">
        <f>'Orçamento Sintético'!A5</f>
        <v>P. Garantia:</v>
      </c>
      <c r="B5" s="30"/>
      <c r="C5" s="19" t="str">
        <f>'Orçamento Sintético'!C5</f>
        <v>CNPJ:</v>
      </c>
      <c r="D5" s="31" t="str">
        <f>'Orçamento Sintético'!E3</f>
        <v>Telefone:</v>
      </c>
    </row>
    <row r="6" spans="1:4" ht="15" customHeight="1">
      <c r="A6" s="121" t="str">
        <f>'Orçamento Sintético'!A6:B6</f>
        <v>F</v>
      </c>
      <c r="B6" s="121"/>
      <c r="C6" s="16" t="str">
        <f>'Orçamento Sintético'!C6</f>
        <v>G</v>
      </c>
      <c r="D6" s="56" t="str">
        <f>'Orçamento Sintético'!E4</f>
        <v>E</v>
      </c>
    </row>
    <row r="7" spans="1:4" ht="15" customHeight="1">
      <c r="A7" s="132" t="s">
        <v>0</v>
      </c>
      <c r="B7" s="132"/>
      <c r="C7" s="132"/>
      <c r="D7" s="132"/>
    </row>
    <row r="8" spans="1:4" ht="14.25" customHeight="1">
      <c r="A8" s="21" t="s">
        <v>1</v>
      </c>
      <c r="B8" s="135" t="s">
        <v>2</v>
      </c>
      <c r="C8" s="135"/>
      <c r="D8" s="21" t="s">
        <v>3</v>
      </c>
    </row>
    <row r="9" spans="1:4" ht="14.25" customHeight="1">
      <c r="A9" s="88" t="s">
        <v>4</v>
      </c>
      <c r="B9" s="136" t="s">
        <v>5</v>
      </c>
      <c r="C9" s="136"/>
      <c r="D9" s="89"/>
    </row>
    <row r="10" spans="1:4" ht="14.25" customHeight="1">
      <c r="A10" s="90" t="s">
        <v>125</v>
      </c>
      <c r="B10" s="133" t="s">
        <v>6</v>
      </c>
      <c r="C10" s="133"/>
      <c r="D10" s="91">
        <f>ROUND(SUM(D11:D15),4)</f>
        <v>0.1574</v>
      </c>
    </row>
    <row r="11" spans="1:4" ht="14.25" customHeight="1">
      <c r="A11" s="92" t="s">
        <v>7</v>
      </c>
      <c r="B11" s="93" t="s">
        <v>8</v>
      </c>
      <c r="C11" s="94"/>
      <c r="D11" s="95">
        <v>0.04</v>
      </c>
    </row>
    <row r="12" spans="1:4" ht="14.25" customHeight="1">
      <c r="A12" s="92" t="s">
        <v>9</v>
      </c>
      <c r="B12" s="93" t="s">
        <v>10</v>
      </c>
      <c r="C12" s="94"/>
      <c r="D12" s="95">
        <v>0.008</v>
      </c>
    </row>
    <row r="13" spans="1:4" ht="14.25" customHeight="1">
      <c r="A13" s="92" t="s">
        <v>11</v>
      </c>
      <c r="B13" s="93" t="s">
        <v>12</v>
      </c>
      <c r="C13" s="94"/>
      <c r="D13" s="95">
        <v>0.012700000000000001</v>
      </c>
    </row>
    <row r="14" spans="1:4" ht="14.25" customHeight="1">
      <c r="A14" s="92" t="s">
        <v>13</v>
      </c>
      <c r="B14" s="93" t="s">
        <v>14</v>
      </c>
      <c r="C14" s="94"/>
      <c r="D14" s="95">
        <v>0.0123</v>
      </c>
    </row>
    <row r="15" spans="1:4" ht="14.25" customHeight="1">
      <c r="A15" s="92" t="s">
        <v>15</v>
      </c>
      <c r="B15" s="93" t="s">
        <v>16</v>
      </c>
      <c r="C15" s="94"/>
      <c r="D15" s="95">
        <v>0.0844</v>
      </c>
    </row>
    <row r="16" spans="1:4" ht="14.25" customHeight="1">
      <c r="A16" s="96"/>
      <c r="B16" s="93"/>
      <c r="C16" s="94"/>
      <c r="D16" s="95"/>
    </row>
    <row r="17" spans="1:4" ht="14.25" customHeight="1">
      <c r="A17" s="88" t="s">
        <v>17</v>
      </c>
      <c r="B17" s="136" t="s">
        <v>18</v>
      </c>
      <c r="C17" s="136"/>
      <c r="D17" s="89"/>
    </row>
    <row r="18" spans="1:4" ht="14.25" customHeight="1">
      <c r="A18" s="90" t="s">
        <v>131</v>
      </c>
      <c r="B18" s="133" t="s">
        <v>19</v>
      </c>
      <c r="C18" s="133"/>
      <c r="D18" s="91">
        <f>D19+D20+D21</f>
        <v>0.0465</v>
      </c>
    </row>
    <row r="19" spans="1:4" ht="14.25" customHeight="1">
      <c r="A19" s="92"/>
      <c r="B19" s="93" t="s">
        <v>20</v>
      </c>
      <c r="C19" s="94"/>
      <c r="D19" s="95">
        <v>0.0065000000000000014</v>
      </c>
    </row>
    <row r="20" spans="1:4" ht="14.25" customHeight="1">
      <c r="A20" s="92"/>
      <c r="B20" s="93" t="s">
        <v>21</v>
      </c>
      <c r="C20" s="94"/>
      <c r="D20" s="95">
        <v>0.03</v>
      </c>
    </row>
    <row r="21" spans="1:4" ht="14.25" customHeight="1">
      <c r="A21" s="92"/>
      <c r="B21" s="93" t="s">
        <v>22</v>
      </c>
      <c r="C21" s="94"/>
      <c r="D21" s="95">
        <f>TRUNC(0.02*'Orçamento Sintético'!B21,4)</f>
        <v>0.01</v>
      </c>
    </row>
    <row r="22" spans="1:4" ht="14.25" customHeight="1">
      <c r="A22" s="92"/>
      <c r="B22" s="93"/>
      <c r="C22" s="94"/>
      <c r="D22" s="95"/>
    </row>
    <row r="23" spans="1:4" ht="14.25" customHeight="1">
      <c r="A23" s="97" t="s">
        <v>23</v>
      </c>
      <c r="B23" s="134" t="s">
        <v>24</v>
      </c>
      <c r="C23" s="134"/>
      <c r="D23" s="98">
        <f>ROUND((((1+(D11+D12+D13))*(1+D14)*(1+D15))/(1-D18)-1),4)</f>
        <v>0.2212</v>
      </c>
    </row>
  </sheetData>
  <sheetProtection selectLockedCells="1" selectUnlockedCells="1"/>
  <mergeCells count="10">
    <mergeCell ref="B18:C18"/>
    <mergeCell ref="B23:C23"/>
    <mergeCell ref="B8:C8"/>
    <mergeCell ref="B9:C9"/>
    <mergeCell ref="B10:C10"/>
    <mergeCell ref="B17:C17"/>
    <mergeCell ref="A2:B2"/>
    <mergeCell ref="A4:B4"/>
    <mergeCell ref="A6:B6"/>
    <mergeCell ref="A7:D7"/>
  </mergeCells>
  <printOptions horizontalCentered="1"/>
  <pageMargins left="0.5902777777777778" right="0.5902777777777778" top="0.5902777777777778" bottom="0.5902777777777778" header="0.19652777777777777" footer="0.19652777777777777"/>
  <pageSetup fitToHeight="0" fitToWidth="1" horizontalDpi="300" verticalDpi="300" orientation="portrait" paperSize="9"/>
  <headerFooter alignWithMargins="0">
    <oddHeader xml:space="preserve">&amp;L &amp;C </oddHeader>
    <oddFooter xml:space="preserve">&amp;L &amp;C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IV44"/>
  <sheetViews>
    <sheetView showGridLines="0" zoomScaleSheetLayoutView="100" workbookViewId="0" topLeftCell="A1">
      <selection activeCell="A1" sqref="A1"/>
    </sheetView>
  </sheetViews>
  <sheetFormatPr defaultColWidth="9.00390625" defaultRowHeight="14.25"/>
  <cols>
    <col min="1" max="1" width="10.625" style="99" customWidth="1"/>
    <col min="2" max="2" width="10.625" style="100" customWidth="1"/>
    <col min="3" max="3" width="58.625" style="100" customWidth="1"/>
    <col min="4" max="4" width="18.625" style="101" customWidth="1"/>
    <col min="5" max="16384" width="9.00390625" style="102" customWidth="1"/>
  </cols>
  <sheetData>
    <row r="1" spans="1:4" s="103" customFormat="1" ht="15" customHeight="1">
      <c r="A1" s="13" t="str">
        <f>'Orçamento Sintético'!A1</f>
        <v>P. Execução:</v>
      </c>
      <c r="B1" s="30"/>
      <c r="C1" s="32" t="str">
        <f>'Orçamento Sintético'!D1</f>
        <v>Objeto: Impermeabilização de lajes, substituição de cobertura de vidro,  substituição de revestimento das fachadas e pintura</v>
      </c>
      <c r="D1" s="31" t="str">
        <f>'Orçamento Sintético'!C1</f>
        <v>Licitação:</v>
      </c>
    </row>
    <row r="2" spans="1:256" ht="15" customHeight="1">
      <c r="A2" s="121" t="str">
        <f>'Orçamento Sintético'!A2:B2</f>
        <v>A</v>
      </c>
      <c r="B2" s="121"/>
      <c r="C2" s="17" t="str">
        <f>'Orçamento Sintético'!D2</f>
        <v>Local: QR 211 Conjunto A, Lote 14 - Santa Maria / DF</v>
      </c>
      <c r="D2" s="18" t="str">
        <f>'Orçamento Sintético'!C2</f>
        <v>B</v>
      </c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5" customHeight="1">
      <c r="A3" s="19" t="str">
        <f>'Orçamento Sintético'!A3</f>
        <v>P. Validade:</v>
      </c>
      <c r="B3" s="30"/>
      <c r="C3" s="19" t="str">
        <f>'Orçamento Sintético'!C3</f>
        <v>Razão Social:</v>
      </c>
      <c r="D3" s="31" t="str">
        <f>'Orçamento Sintético'!E1</f>
        <v>Data: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5" customHeight="1">
      <c r="A4" s="121" t="str">
        <f>'Orçamento Sintético'!A4:B4</f>
        <v>C</v>
      </c>
      <c r="B4" s="121"/>
      <c r="C4" s="16" t="str">
        <f>'Orçamento Sintético'!C4</f>
        <v>D</v>
      </c>
      <c r="D4" s="56">
        <f>'Orçamento Sintético'!E2</f>
        <v>1</v>
      </c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5" customHeight="1">
      <c r="A5" s="13" t="str">
        <f>'Orçamento Sintético'!A5</f>
        <v>P. Garantia:</v>
      </c>
      <c r="B5" s="30"/>
      <c r="C5" s="19" t="str">
        <f>'Orçamento Sintético'!C5</f>
        <v>CNPJ:</v>
      </c>
      <c r="D5" s="31" t="str">
        <f>'Orçamento Sintético'!E3</f>
        <v>Telefone:</v>
      </c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4" s="104" customFormat="1" ht="15" customHeight="1">
      <c r="A6" s="121" t="str">
        <f>'Orçamento Sintético'!A6:B6</f>
        <v>F</v>
      </c>
      <c r="B6" s="121"/>
      <c r="C6" s="16" t="str">
        <f>'Orçamento Sintético'!C6</f>
        <v>G</v>
      </c>
      <c r="D6" s="56" t="str">
        <f>'Orçamento Sintético'!E4</f>
        <v>E</v>
      </c>
    </row>
    <row r="7" spans="1:256" ht="15" customHeight="1">
      <c r="A7" s="137" t="s">
        <v>25</v>
      </c>
      <c r="B7" s="137"/>
      <c r="C7" s="137"/>
      <c r="D7" s="13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4" s="105" customFormat="1" ht="12.75">
      <c r="A8" s="21" t="s">
        <v>161</v>
      </c>
      <c r="B8" s="135" t="s">
        <v>26</v>
      </c>
      <c r="C8" s="135"/>
      <c r="D8" s="21" t="s">
        <v>3</v>
      </c>
    </row>
    <row r="9" spans="1:4" s="105" customFormat="1" ht="12.75" customHeight="1">
      <c r="A9" s="138" t="s">
        <v>27</v>
      </c>
      <c r="B9" s="138"/>
      <c r="C9" s="138"/>
      <c r="D9" s="138"/>
    </row>
    <row r="10" spans="1:4" s="105" customFormat="1" ht="12.75">
      <c r="A10" s="106" t="s">
        <v>125</v>
      </c>
      <c r="B10" s="107" t="s">
        <v>28</v>
      </c>
      <c r="C10" s="108"/>
      <c r="D10" s="109">
        <v>0.2</v>
      </c>
    </row>
    <row r="11" spans="1:4" s="105" customFormat="1" ht="12.75">
      <c r="A11" s="106" t="s">
        <v>127</v>
      </c>
      <c r="B11" s="107" t="s">
        <v>29</v>
      </c>
      <c r="C11" s="108"/>
      <c r="D11" s="109">
        <v>0.015</v>
      </c>
    </row>
    <row r="12" spans="1:4" s="105" customFormat="1" ht="12.75">
      <c r="A12" s="106" t="s">
        <v>30</v>
      </c>
      <c r="B12" s="107" t="s">
        <v>31</v>
      </c>
      <c r="C12" s="108"/>
      <c r="D12" s="109">
        <v>0.01</v>
      </c>
    </row>
    <row r="13" spans="1:4" s="105" customFormat="1" ht="12.75">
      <c r="A13" s="106" t="s">
        <v>32</v>
      </c>
      <c r="B13" s="107" t="s">
        <v>33</v>
      </c>
      <c r="C13" s="108"/>
      <c r="D13" s="109">
        <v>0.002</v>
      </c>
    </row>
    <row r="14" spans="1:4" s="105" customFormat="1" ht="12.75">
      <c r="A14" s="106" t="s">
        <v>34</v>
      </c>
      <c r="B14" s="107" t="s">
        <v>35</v>
      </c>
      <c r="C14" s="108"/>
      <c r="D14" s="109">
        <v>0.006</v>
      </c>
    </row>
    <row r="15" spans="1:4" s="105" customFormat="1" ht="12.75">
      <c r="A15" s="106" t="s">
        <v>36</v>
      </c>
      <c r="B15" s="107" t="s">
        <v>37</v>
      </c>
      <c r="C15" s="108"/>
      <c r="D15" s="109">
        <v>0.025</v>
      </c>
    </row>
    <row r="16" spans="1:4" s="105" customFormat="1" ht="12.75">
      <c r="A16" s="106" t="s">
        <v>38</v>
      </c>
      <c r="B16" s="107" t="s">
        <v>39</v>
      </c>
      <c r="C16" s="108"/>
      <c r="D16" s="109">
        <v>0.03</v>
      </c>
    </row>
    <row r="17" spans="1:4" s="105" customFormat="1" ht="12.75">
      <c r="A17" s="106" t="s">
        <v>40</v>
      </c>
      <c r="B17" s="107" t="s">
        <v>41</v>
      </c>
      <c r="C17" s="108"/>
      <c r="D17" s="109">
        <v>0.08</v>
      </c>
    </row>
    <row r="18" spans="1:4" s="105" customFormat="1" ht="12.75">
      <c r="A18" s="106" t="s">
        <v>42</v>
      </c>
      <c r="B18" s="107" t="s">
        <v>43</v>
      </c>
      <c r="C18" s="108"/>
      <c r="D18" s="109">
        <v>0.01</v>
      </c>
    </row>
    <row r="19" spans="1:4" s="105" customFormat="1" ht="12.75">
      <c r="A19" s="110" t="s">
        <v>123</v>
      </c>
      <c r="B19" s="111" t="s">
        <v>44</v>
      </c>
      <c r="C19" s="112"/>
      <c r="D19" s="113">
        <f>SUM(D10:D18)</f>
        <v>0.37800000000000006</v>
      </c>
    </row>
    <row r="20" spans="1:4" s="105" customFormat="1" ht="12.75" customHeight="1">
      <c r="A20" s="138" t="s">
        <v>45</v>
      </c>
      <c r="B20" s="138"/>
      <c r="C20" s="138"/>
      <c r="D20" s="138"/>
    </row>
    <row r="21" spans="1:4" s="105" customFormat="1" ht="12.75">
      <c r="A21" s="106" t="s">
        <v>131</v>
      </c>
      <c r="B21" s="107" t="s">
        <v>46</v>
      </c>
      <c r="C21" s="108"/>
      <c r="D21" s="109">
        <v>0.1775</v>
      </c>
    </row>
    <row r="22" spans="1:4" s="105" customFormat="1" ht="12.75">
      <c r="A22" s="106" t="s">
        <v>133</v>
      </c>
      <c r="B22" s="107" t="s">
        <v>47</v>
      </c>
      <c r="C22" s="108"/>
      <c r="D22" s="109">
        <v>0.0341</v>
      </c>
    </row>
    <row r="23" spans="1:4" s="105" customFormat="1" ht="12.75">
      <c r="A23" s="106" t="s">
        <v>135</v>
      </c>
      <c r="B23" s="107" t="s">
        <v>48</v>
      </c>
      <c r="C23" s="108"/>
      <c r="D23" s="109">
        <v>0.0086</v>
      </c>
    </row>
    <row r="24" spans="1:4" s="105" customFormat="1" ht="12.75">
      <c r="A24" s="106" t="s">
        <v>49</v>
      </c>
      <c r="B24" s="107" t="s">
        <v>50</v>
      </c>
      <c r="C24" s="108"/>
      <c r="D24" s="109">
        <v>0.1062</v>
      </c>
    </row>
    <row r="25" spans="1:4" s="105" customFormat="1" ht="12.75">
      <c r="A25" s="106" t="s">
        <v>51</v>
      </c>
      <c r="B25" s="107" t="s">
        <v>52</v>
      </c>
      <c r="C25" s="108"/>
      <c r="D25" s="109">
        <v>0.0007</v>
      </c>
    </row>
    <row r="26" spans="1:4" s="105" customFormat="1" ht="12.75">
      <c r="A26" s="106" t="s">
        <v>53</v>
      </c>
      <c r="B26" s="107" t="s">
        <v>54</v>
      </c>
      <c r="C26" s="108"/>
      <c r="D26" s="109">
        <v>0.0071</v>
      </c>
    </row>
    <row r="27" spans="1:4" s="105" customFormat="1" ht="12.75">
      <c r="A27" s="106" t="s">
        <v>55</v>
      </c>
      <c r="B27" s="107" t="s">
        <v>56</v>
      </c>
      <c r="C27" s="108"/>
      <c r="D27" s="109">
        <v>0.0131</v>
      </c>
    </row>
    <row r="28" spans="1:4" s="105" customFormat="1" ht="12.75">
      <c r="A28" s="106" t="s">
        <v>57</v>
      </c>
      <c r="B28" s="107" t="s">
        <v>58</v>
      </c>
      <c r="C28" s="108"/>
      <c r="D28" s="109">
        <v>0.0011</v>
      </c>
    </row>
    <row r="29" spans="1:4" s="105" customFormat="1" ht="12.75">
      <c r="A29" s="106" t="s">
        <v>59</v>
      </c>
      <c r="B29" s="107" t="s">
        <v>60</v>
      </c>
      <c r="C29" s="108"/>
      <c r="D29" s="109">
        <v>0.1355</v>
      </c>
    </row>
    <row r="30" spans="1:4" s="105" customFormat="1" ht="12.75">
      <c r="A30" s="106" t="s">
        <v>61</v>
      </c>
      <c r="B30" s="107" t="s">
        <v>62</v>
      </c>
      <c r="C30" s="108"/>
      <c r="D30" s="109">
        <v>0.0003</v>
      </c>
    </row>
    <row r="31" spans="1:4" s="105" customFormat="1" ht="12.75">
      <c r="A31" s="110" t="s">
        <v>129</v>
      </c>
      <c r="B31" s="111" t="s">
        <v>63</v>
      </c>
      <c r="C31" s="112"/>
      <c r="D31" s="113">
        <f>SUM(D21:D30)</f>
        <v>0.48419999999999996</v>
      </c>
    </row>
    <row r="32" spans="1:4" s="105" customFormat="1" ht="12.75" customHeight="1">
      <c r="A32" s="138" t="s">
        <v>64</v>
      </c>
      <c r="B32" s="138"/>
      <c r="C32" s="138"/>
      <c r="D32" s="138"/>
    </row>
    <row r="33" spans="1:4" s="105" customFormat="1" ht="12.75">
      <c r="A33" s="106" t="s">
        <v>139</v>
      </c>
      <c r="B33" s="107" t="s">
        <v>65</v>
      </c>
      <c r="C33" s="108"/>
      <c r="D33" s="109">
        <v>0.0412</v>
      </c>
    </row>
    <row r="34" spans="1:4" s="105" customFormat="1" ht="12.75">
      <c r="A34" s="106" t="s">
        <v>141</v>
      </c>
      <c r="B34" s="107" t="s">
        <v>66</v>
      </c>
      <c r="C34" s="108"/>
      <c r="D34" s="109">
        <v>0.001</v>
      </c>
    </row>
    <row r="35" spans="1:4" s="105" customFormat="1" ht="12.75">
      <c r="A35" s="106" t="s">
        <v>143</v>
      </c>
      <c r="B35" s="107" t="s">
        <v>67</v>
      </c>
      <c r="C35" s="108"/>
      <c r="D35" s="109">
        <v>0.0046</v>
      </c>
    </row>
    <row r="36" spans="1:4" s="105" customFormat="1" ht="12.75">
      <c r="A36" s="106" t="s">
        <v>145</v>
      </c>
      <c r="B36" s="107" t="s">
        <v>68</v>
      </c>
      <c r="C36" s="108"/>
      <c r="D36" s="109">
        <v>0.0377</v>
      </c>
    </row>
    <row r="37" spans="1:4" s="105" customFormat="1" ht="12.75">
      <c r="A37" s="106" t="s">
        <v>69</v>
      </c>
      <c r="B37" s="107" t="s">
        <v>70</v>
      </c>
      <c r="C37" s="108"/>
      <c r="D37" s="109">
        <v>0.0035</v>
      </c>
    </row>
    <row r="38" spans="1:4" s="105" customFormat="1" ht="12.75">
      <c r="A38" s="110" t="s">
        <v>137</v>
      </c>
      <c r="B38" s="111" t="s">
        <v>63</v>
      </c>
      <c r="C38" s="112"/>
      <c r="D38" s="113">
        <f>SUM(D33:D37)</f>
        <v>0.088</v>
      </c>
    </row>
    <row r="39" spans="1:4" s="105" customFormat="1" ht="12.75" customHeight="1">
      <c r="A39" s="138" t="s">
        <v>71</v>
      </c>
      <c r="B39" s="138"/>
      <c r="C39" s="138"/>
      <c r="D39" s="138"/>
    </row>
    <row r="40" spans="1:4" ht="12.75">
      <c r="A40" s="106" t="s">
        <v>149</v>
      </c>
      <c r="B40" s="107" t="s">
        <v>72</v>
      </c>
      <c r="C40" s="108"/>
      <c r="D40" s="109">
        <f>ROUND(D19*D31,4)</f>
        <v>0.183</v>
      </c>
    </row>
    <row r="41" spans="1:4" ht="12.75">
      <c r="A41" s="106" t="s">
        <v>151</v>
      </c>
      <c r="B41" s="107" t="s">
        <v>73</v>
      </c>
      <c r="C41" s="108"/>
      <c r="D41" s="109">
        <f>ROUND(D17*D33+D19*D34,4)</f>
        <v>0.0037</v>
      </c>
    </row>
    <row r="42" spans="1:4" ht="12.75">
      <c r="A42" s="110" t="s">
        <v>74</v>
      </c>
      <c r="B42" s="111" t="s">
        <v>75</v>
      </c>
      <c r="C42" s="112"/>
      <c r="D42" s="113">
        <f>SUM(D40:D41)</f>
        <v>0.1867</v>
      </c>
    </row>
    <row r="43" spans="1:4" ht="12.75">
      <c r="A43" s="106"/>
      <c r="B43" s="107"/>
      <c r="C43" s="108"/>
      <c r="D43" s="109"/>
    </row>
    <row r="44" spans="1:4" ht="12.75" customHeight="1">
      <c r="A44" s="139" t="s">
        <v>76</v>
      </c>
      <c r="B44" s="139"/>
      <c r="C44" s="139"/>
      <c r="D44" s="98">
        <f>D19+D31+D38+D42</f>
        <v>1.1369</v>
      </c>
    </row>
  </sheetData>
  <sheetProtection selectLockedCells="1" selectUnlockedCells="1"/>
  <mergeCells count="10">
    <mergeCell ref="A39:D39"/>
    <mergeCell ref="A44:C44"/>
    <mergeCell ref="B8:C8"/>
    <mergeCell ref="A9:D9"/>
    <mergeCell ref="A20:D20"/>
    <mergeCell ref="A32:D32"/>
    <mergeCell ref="A2:B2"/>
    <mergeCell ref="A4:B4"/>
    <mergeCell ref="A6:B6"/>
    <mergeCell ref="A7:D7"/>
  </mergeCells>
  <printOptions horizontalCentered="1"/>
  <pageMargins left="0.5902777777777778" right="0.5902777777777778" top="0.5902777777777778" bottom="0.5902777777777778" header="0.19652777777777777" footer="0.19652777777777777"/>
  <pageSetup fitToHeight="0" fitToWidth="1" horizontalDpi="300" verticalDpi="300" orientation="portrait" paperSize="9"/>
  <headerFooter alignWithMargins="0">
    <oddHeader xml:space="preserve">&amp;L &amp;C </oddHeader>
    <oddFooter xml:space="preserve">&amp;L 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axlsx</dc:creator>
  <cp:keywords/>
  <dc:description/>
  <cp:lastModifiedBy>AnaCZ</cp:lastModifiedBy>
  <cp:lastPrinted>2021-08-01T01:27:51Z</cp:lastPrinted>
  <dcterms:created xsi:type="dcterms:W3CDTF">2021-07-31T20:26:20Z</dcterms:created>
  <dcterms:modified xsi:type="dcterms:W3CDTF">2021-10-28T17:51:00Z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