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4445" tabRatio="923" activeTab="1"/>
  </bookViews>
  <sheets>
    <sheet name="Instruções de Preenchimento" sheetId="10" r:id="rId1"/>
    <sheet name="Resumo do Orçamento" sheetId="2" r:id="rId2"/>
    <sheet name="Orçamento Sintético" sheetId="1" r:id="rId3"/>
    <sheet name="Orçamento Analítico" sheetId="3" r:id="rId4"/>
    <sheet name="Insumos e Serviços" sheetId="13" r:id="rId5"/>
    <sheet name="Composição de BDI" sheetId="5" r:id="rId6"/>
    <sheet name="Composição de Encargos Sociais" sheetId="6" r:id="rId7"/>
  </sheets>
  <externalReferences>
    <externalReference r:id="rId8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6">#REF!</definedName>
    <definedName name="_Toc162077558_1" localSheetId="0">#REF!</definedName>
    <definedName name="_Toc162077558_1">#REF!</definedName>
    <definedName name="_xlnm.Print_Area" localSheetId="5">'Composição de BDI'!$A$1:$D$23</definedName>
    <definedName name="_xlnm.Print_Area" localSheetId="6">'Composição de Encargos Sociais'!$A$1:$D$44</definedName>
    <definedName name="_xlnm.Print_Area" localSheetId="2">'Orçamento Sintético'!$A$1:$H$18</definedName>
    <definedName name="Excel_BuiltIn_Print_Area_1" localSheetId="6">#REF!</definedName>
    <definedName name="Excel_BuiltIn_Print_Area_1" localSheetId="0">#REF!</definedName>
    <definedName name="Excel_BuiltIn_Print_Area_1">#REF!</definedName>
    <definedName name="Excel_BuiltIn_Print_Area_1_1" localSheetId="6">#REF!</definedName>
    <definedName name="Excel_BuiltIn_Print_Area_1_1" localSheetId="0">#REF!</definedName>
    <definedName name="Excel_BuiltIn_Print_Area_1_1">#REF!</definedName>
    <definedName name="Excel_BuiltIn_Print_Area_1_1_1" localSheetId="6">#REF!</definedName>
    <definedName name="Excel_BuiltIn_Print_Area_1_1_1" localSheetId="0">#REF!</definedName>
    <definedName name="Excel_BuiltIn_Print_Area_1_1_1">#REF!</definedName>
    <definedName name="Excel_BuiltIn_Print_Area_1_1_1_1" localSheetId="6">#REF!</definedName>
    <definedName name="Excel_BuiltIn_Print_Area_1_1_1_1" localSheetId="0">#REF!</definedName>
    <definedName name="Excel_BuiltIn_Print_Area_1_1_1_1">#REF!</definedName>
    <definedName name="Excel_BuiltIn_Print_Area_1_1_1_1_1" localSheetId="6">#REF!</definedName>
    <definedName name="Excel_BuiltIn_Print_Area_1_1_1_1_1" localSheetId="0">#REF!</definedName>
    <definedName name="Excel_BuiltIn_Print_Area_1_1_1_1_1">#REF!</definedName>
    <definedName name="Excel_BuiltIn_Print_Area_1_1_1_1_1_1" localSheetId="6">#REF!</definedName>
    <definedName name="Excel_BuiltIn_Print_Area_1_1_1_1_1_1" localSheetId="0">#REF!</definedName>
    <definedName name="Excel_BuiltIn_Print_Area_1_1_1_1_1_1">#REF!</definedName>
    <definedName name="Excel_BuiltIn_Print_Area_1_1_1_1_1_1_1_1" localSheetId="6">#REF!</definedName>
    <definedName name="Excel_BuiltIn_Print_Area_1_1_1_1_1_1_1_1" localSheetId="0">#REF!</definedName>
    <definedName name="Excel_BuiltIn_Print_Area_1_1_1_1_1_1_1_1">#REF!</definedName>
    <definedName name="Excel_BuiltIn_Print_Area_1_1_1_1_5" localSheetId="6">#REF!</definedName>
    <definedName name="Excel_BuiltIn_Print_Area_1_1_1_1_5" localSheetId="0">#REF!</definedName>
    <definedName name="Excel_BuiltIn_Print_Area_1_1_1_1_5">#REF!</definedName>
    <definedName name="Excel_BuiltIn_Print_Area_1_1_1_5" localSheetId="6">#REF!</definedName>
    <definedName name="Excel_BuiltIn_Print_Area_1_1_1_5" localSheetId="0">#REF!</definedName>
    <definedName name="Excel_BuiltIn_Print_Area_1_1_1_5">#REF!</definedName>
    <definedName name="Excel_BuiltIn_Print_Area_1_1_5" localSheetId="6">#REF!</definedName>
    <definedName name="Excel_BuiltIn_Print_Area_1_1_5" localSheetId="0">#REF!</definedName>
    <definedName name="Excel_BuiltIn_Print_Area_1_1_5">#REF!</definedName>
    <definedName name="Excel_BuiltIn_Print_Area_2" localSheetId="6">#REF!</definedName>
    <definedName name="Excel_BuiltIn_Print_Area_2" localSheetId="0">#REF!</definedName>
    <definedName name="Excel_BuiltIn_Print_Area_2">#REF!</definedName>
    <definedName name="Excel_BuiltIn_Print_Area_2_1" localSheetId="6">#REF!</definedName>
    <definedName name="Excel_BuiltIn_Print_Area_2_1" localSheetId="0">#REF!</definedName>
    <definedName name="Excel_BuiltIn_Print_Area_2_1">#REF!</definedName>
    <definedName name="Excel_BuiltIn_Print_Area_2_1_1" localSheetId="6">#REF!</definedName>
    <definedName name="Excel_BuiltIn_Print_Area_2_1_1" localSheetId="0">#REF!</definedName>
    <definedName name="Excel_BuiltIn_Print_Area_2_1_1">#REF!</definedName>
    <definedName name="Excel_BuiltIn_Print_Area_2_1_1_1" localSheetId="6">#REF!</definedName>
    <definedName name="Excel_BuiltIn_Print_Area_2_1_1_1" localSheetId="0">#REF!</definedName>
    <definedName name="Excel_BuiltIn_Print_Area_2_1_1_1">#REF!</definedName>
    <definedName name="Excel_BuiltIn_Print_Area_2_1_1_1_1" localSheetId="6">#REF!</definedName>
    <definedName name="Excel_BuiltIn_Print_Area_2_1_1_1_1" localSheetId="0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6">#REF!</definedName>
    <definedName name="Excel_BuiltIn_Print_Area_2_1_5" localSheetId="0">#REF!</definedName>
    <definedName name="Excel_BuiltIn_Print_Area_2_1_5">#REF!</definedName>
    <definedName name="Excel_BuiltIn_Print_Area_2_5" localSheetId="6">#REF!</definedName>
    <definedName name="Excel_BuiltIn_Print_Area_2_5" localSheetId="0">#REF!</definedName>
    <definedName name="Excel_BuiltIn_Print_Area_2_5">#REF!</definedName>
    <definedName name="Excel_BuiltIn_Print_Area_3_1" localSheetId="6">#REF!</definedName>
    <definedName name="Excel_BuiltIn_Print_Area_3_1" localSheetId="0">#REF!</definedName>
    <definedName name="Excel_BuiltIn_Print_Area_3_1">"#ref!"</definedName>
    <definedName name="Excel_BuiltIn_Print_Area_3_1_1" localSheetId="6">#REF!</definedName>
    <definedName name="Excel_BuiltIn_Print_Area_3_1_1" localSheetId="0">#REF!</definedName>
    <definedName name="Excel_BuiltIn_Print_Area_3_1_1">#REF!</definedName>
    <definedName name="Excel_BuiltIn_Print_Area_3_1_1_1" localSheetId="6">#REF!</definedName>
    <definedName name="Excel_BuiltIn_Print_Area_3_1_1_1" localSheetId="0">#REF!</definedName>
    <definedName name="Excel_BuiltIn_Print_Area_3_1_1_1_1" localSheetId="6">#REF!</definedName>
    <definedName name="Excel_BuiltIn_Print_Area_3_1_1_1_1" localSheetId="0">#REF!</definedName>
    <definedName name="Excel_BuiltIn_Print_Area_3_1_1_1_1_3" localSheetId="6">#REF!</definedName>
    <definedName name="Excel_BuiltIn_Print_Area_3_1_1_1_1_3" localSheetId="0">#REF!</definedName>
    <definedName name="Excel_BuiltIn_Print_Area_3_1_1_1_1_3">#REF!</definedName>
    <definedName name="Excel_BuiltIn_Print_Area_3_1_1_1_1_4" localSheetId="0">#REF!</definedName>
    <definedName name="Excel_BuiltIn_Print_Area_3_1_1_1_1_4">#REF!</definedName>
    <definedName name="Excel_BuiltIn_Print_Area_3_1_1_1_3" localSheetId="6">#REF!</definedName>
    <definedName name="Excel_BuiltIn_Print_Area_3_1_1_1_3" localSheetId="0">#REF!</definedName>
    <definedName name="Excel_BuiltIn_Print_Area_3_1_1_1_3">#REF!</definedName>
    <definedName name="Excel_BuiltIn_Print_Area_3_1_1_1_4" localSheetId="0">#REF!</definedName>
    <definedName name="Excel_BuiltIn_Print_Area_3_1_1_1_4">#REF!</definedName>
    <definedName name="Excel_BuiltIn_Print_Area_3_1_1_3" localSheetId="6">#REF!</definedName>
    <definedName name="Excel_BuiltIn_Print_Area_3_1_1_3" localSheetId="0">#REF!</definedName>
    <definedName name="Excel_BuiltIn_Print_Area_3_1_1_3">#REF!</definedName>
    <definedName name="Excel_BuiltIn_Print_Area_3_1_1_4" localSheetId="0">#REF!</definedName>
    <definedName name="Excel_BuiltIn_Print_Area_3_1_1_4">#REF!</definedName>
    <definedName name="Excel_BuiltIn_Print_Area_3_1_3" localSheetId="6">#REF!</definedName>
    <definedName name="Excel_BuiltIn_Print_Area_3_1_3" localSheetId="0">#REF!</definedName>
    <definedName name="Excel_BuiltIn_Print_Area_3_1_3">#REF!</definedName>
    <definedName name="Excel_BuiltIn_Print_Area_3_1_4" localSheetId="0">#REF!</definedName>
    <definedName name="Excel_BuiltIn_Print_Area_3_1_4">#REF!</definedName>
    <definedName name="Excel_BuiltIn_Print_Area_4_1" localSheetId="6">#REF!</definedName>
    <definedName name="Excel_BuiltIn_Print_Area_4_1" localSheetId="0">#REF!</definedName>
    <definedName name="Excel_BuiltIn_Print_Area_4_1">#REF!</definedName>
    <definedName name="Excel_BuiltIn_Print_Area_4_1_1" localSheetId="6">#REF!</definedName>
    <definedName name="Excel_BuiltIn_Print_Area_4_1_1" localSheetId="0">#REF!</definedName>
    <definedName name="Excel_BuiltIn_Print_Area_4_1_1">#REF!</definedName>
    <definedName name="Excel_BuiltIn_Print_Area_4_1_1_1" localSheetId="6">#REF!</definedName>
    <definedName name="Excel_BuiltIn_Print_Area_4_1_1_1" localSheetId="0">#REF!</definedName>
    <definedName name="Excel_BuiltIn_Print_Area_4_1_1_1">#REF!</definedName>
    <definedName name="Excel_BuiltIn_Print_Area_4_1_1_1_5" localSheetId="6">#REF!</definedName>
    <definedName name="Excel_BuiltIn_Print_Area_4_1_1_1_5" localSheetId="0">#REF!</definedName>
    <definedName name="Excel_BuiltIn_Print_Area_4_1_1_1_5">#REF!</definedName>
    <definedName name="Excel_BuiltIn_Print_Area_4_1_1_5" localSheetId="6">#REF!</definedName>
    <definedName name="Excel_BuiltIn_Print_Area_4_1_1_5" localSheetId="0">#REF!</definedName>
    <definedName name="Excel_BuiltIn_Print_Area_4_1_1_5">#REF!</definedName>
    <definedName name="Excel_BuiltIn_Print_Area_4_1_5" localSheetId="6">#REF!</definedName>
    <definedName name="Excel_BuiltIn_Print_Area_4_1_5" localSheetId="0">#REF!</definedName>
    <definedName name="Excel_BuiltIn_Print_Area_4_1_5">#REF!</definedName>
    <definedName name="Excel_BuiltIn_Print_Area_5_1" localSheetId="6">#REF!</definedName>
    <definedName name="Excel_BuiltIn_Print_Area_5_1" localSheetId="0">#REF!</definedName>
    <definedName name="Excel_BuiltIn_Print_Area_5_1">#REF!</definedName>
    <definedName name="Excel_BuiltIn_Print_Area_5_1_1" localSheetId="6">#REF!</definedName>
    <definedName name="Excel_BuiltIn_Print_Area_5_1_1" localSheetId="0">#REF!</definedName>
    <definedName name="Excel_BuiltIn_Print_Area_5_1_1">#REF!</definedName>
    <definedName name="Excel_BuiltIn_Print_Area_5_1_1_1" localSheetId="6">#REF!</definedName>
    <definedName name="Excel_BuiltIn_Print_Area_5_1_1_1" localSheetId="0">#REF!</definedName>
    <definedName name="Excel_BuiltIn_Print_Area_5_1_1_1">#REF!</definedName>
    <definedName name="Excel_BuiltIn_Print_Area_5_1_1_5" localSheetId="6">#REF!</definedName>
    <definedName name="Excel_BuiltIn_Print_Area_5_1_1_5" localSheetId="0">#REF!</definedName>
    <definedName name="Excel_BuiltIn_Print_Area_5_1_1_5">#REF!</definedName>
    <definedName name="Excel_BuiltIn_Print_Area_5_1_5" localSheetId="6">#REF!</definedName>
    <definedName name="Excel_BuiltIn_Print_Area_5_1_5" localSheetId="0">#REF!</definedName>
    <definedName name="Excel_BuiltIn_Print_Area_5_1_5">#REF!</definedName>
    <definedName name="Excel_BuiltIn_Print_Area_6_1" localSheetId="6">#REF!</definedName>
    <definedName name="Excel_BuiltIn_Print_Area_6_1" localSheetId="0">#REF!</definedName>
    <definedName name="Excel_BuiltIn_Print_Area_6_1">#REF!</definedName>
    <definedName name="Excel_BuiltIn_Print_Titles_1" localSheetId="6">#REF!</definedName>
    <definedName name="Excel_BuiltIn_Print_Titles_1" localSheetId="0">#REF!</definedName>
    <definedName name="Excel_BuiltIn_Print_Titles_1">#REF!</definedName>
    <definedName name="Excel_BuiltIn_Print_Titles_1_1" localSheetId="6">#REF!</definedName>
    <definedName name="Excel_BuiltIn_Print_Titles_1_1" localSheetId="0">#REF!</definedName>
    <definedName name="Excel_BuiltIn_Print_Titles_1_1">#REF!</definedName>
    <definedName name="Excel_BuiltIn_Print_Titles_1_1_1" localSheetId="6">#REF!</definedName>
    <definedName name="Excel_BuiltIn_Print_Titles_1_1_1" localSheetId="0">#REF!</definedName>
    <definedName name="Excel_BuiltIn_Print_Titles_1_1_1">#REF!</definedName>
    <definedName name="Excel_BuiltIn_Print_Titles_1_1_5" localSheetId="6">#REF!</definedName>
    <definedName name="Excel_BuiltIn_Print_Titles_1_1_5" localSheetId="0">#REF!</definedName>
    <definedName name="Excel_BuiltIn_Print_Titles_1_1_5">#REF!</definedName>
    <definedName name="Excel_BuiltIn_Print_Titles_2" localSheetId="6">#REF!</definedName>
    <definedName name="Excel_BuiltIn_Print_Titles_2" localSheetId="0">#REF!</definedName>
    <definedName name="Excel_BuiltIn_Print_Titles_2">#REF!</definedName>
    <definedName name="Excel_BuiltIn_Print_Titles_2_1" localSheetId="6">#REF!</definedName>
    <definedName name="Excel_BuiltIn_Print_Titles_2_1" localSheetId="0">#REF!</definedName>
    <definedName name="Excel_BuiltIn_Print_Titles_2_1">#REF!</definedName>
    <definedName name="Excel_BuiltIn_Print_Titles_2_1_1" localSheetId="6">#REF!</definedName>
    <definedName name="Excel_BuiltIn_Print_Titles_2_1_1" localSheetId="0">#REF!</definedName>
    <definedName name="Excel_BuiltIn_Print_Titles_2_1_1">#REF!</definedName>
    <definedName name="Excel_BuiltIn_Print_Titles_2_1_1_1" localSheetId="6">#REF!</definedName>
    <definedName name="Excel_BuiltIn_Print_Titles_2_1_1_1" localSheetId="0">#REF!</definedName>
    <definedName name="Excel_BuiltIn_Print_Titles_2_1_1_1">#REF!</definedName>
    <definedName name="Excel_BuiltIn_Print_Titles_2_1_1_1_1" localSheetId="6">#REF!</definedName>
    <definedName name="Excel_BuiltIn_Print_Titles_2_1_1_1_1" localSheetId="0">#REF!</definedName>
    <definedName name="Excel_BuiltIn_Print_Titles_2_1_1_1_1">#REF!</definedName>
    <definedName name="Excel_BuiltIn_Print_Titles_2_1_1_1_1_1" localSheetId="6">#REF!</definedName>
    <definedName name="Excel_BuiltIn_Print_Titles_2_1_1_1_1_1" localSheetId="0">#REF!</definedName>
    <definedName name="Excel_BuiltIn_Print_Titles_2_1_1_1_1_1">#REF!</definedName>
    <definedName name="Excel_BuiltIn_Print_Titles_2_1_1_1_5" localSheetId="6">#REF!</definedName>
    <definedName name="Excel_BuiltIn_Print_Titles_2_1_1_1_5" localSheetId="0">#REF!</definedName>
    <definedName name="Excel_BuiltIn_Print_Titles_2_1_1_1_5">#REF!</definedName>
    <definedName name="Excel_BuiltIn_Print_Titles_2_1_1_5" localSheetId="6">#REF!</definedName>
    <definedName name="Excel_BuiltIn_Print_Titles_2_1_1_5" localSheetId="0">#REF!</definedName>
    <definedName name="Excel_BuiltIn_Print_Titles_2_1_1_5">#REF!</definedName>
    <definedName name="Excel_BuiltIn_Print_Titles_2_1_5" localSheetId="6">#REF!</definedName>
    <definedName name="Excel_BuiltIn_Print_Titles_2_1_5" localSheetId="0">#REF!</definedName>
    <definedName name="Excel_BuiltIn_Print_Titles_2_1_5">#REF!</definedName>
    <definedName name="Excel_BuiltIn_Print_Titles_2_5" localSheetId="6">#REF!</definedName>
    <definedName name="Excel_BuiltIn_Print_Titles_2_5" localSheetId="0">#REF!</definedName>
    <definedName name="Excel_BuiltIn_Print_Titles_2_5">#REF!</definedName>
    <definedName name="Excel_BuiltIn_Print_Titles_3_1" localSheetId="6">#REF!</definedName>
    <definedName name="Excel_BuiltIn_Print_Titles_3_1" localSheetId="0">#REF!</definedName>
    <definedName name="Excel_BuiltIn_Print_Titles_3_1">'[1]Planilha Sintética'!#REF!</definedName>
    <definedName name="Excel_BuiltIn_Print_Titles_3_1_3" localSheetId="6">#REF!</definedName>
    <definedName name="Excel_BuiltIn_Print_Titles_3_1_3" localSheetId="0">#REF!</definedName>
    <definedName name="Excel_BuiltIn_Print_Titles_3_1_3">#REF!</definedName>
    <definedName name="Excel_BuiltIn_Print_Titles_3_1_4">#N/A</definedName>
    <definedName name="Excel_BuiltIn_Print_Titles_4" localSheetId="6">#REF!</definedName>
    <definedName name="Excel_BuiltIn_Print_Titles_4" localSheetId="0">#REF!</definedName>
    <definedName name="Excel_BuiltIn_Print_Titles_4">#REF!</definedName>
    <definedName name="Excel_BuiltIn_Print_Titles_4_1" localSheetId="6">#REF!</definedName>
    <definedName name="Excel_BuiltIn_Print_Titles_4_1" localSheetId="0">#REF!</definedName>
    <definedName name="Excel_BuiltIn_Print_Titles_4_1">#REF!</definedName>
    <definedName name="Excel_BuiltIn_Print_Titles_4_1_5" localSheetId="6">#REF!</definedName>
    <definedName name="Excel_BuiltIn_Print_Titles_4_1_5" localSheetId="0">#REF!</definedName>
    <definedName name="Excel_BuiltIn_Print_Titles_4_1_5">#REF!</definedName>
    <definedName name="Excel_BuiltIn_Print_Titles_5" localSheetId="6">#REF!</definedName>
    <definedName name="Excel_BuiltIn_Print_Titles_5" localSheetId="0">#REF!</definedName>
    <definedName name="Excel_BuiltIn_Print_Titles_5">#REF!</definedName>
    <definedName name="Excel_BuiltIn_Print_Titles_5_1" localSheetId="6">#REF!</definedName>
    <definedName name="Excel_BuiltIn_Print_Titles_5_1" localSheetId="0">#REF!</definedName>
    <definedName name="Excel_BuiltIn_Print_Titles_5_1">#REF!</definedName>
    <definedName name="Excel_BuiltIn_Print_Titles_5_5" localSheetId="6">#REF!</definedName>
    <definedName name="Excel_BuiltIn_Print_Titles_5_5" localSheetId="0">#REF!</definedName>
    <definedName name="Excel_BuiltIn_Print_Titles_5_5">#REF!</definedName>
    <definedName name="_xlnm.Print_Titles" localSheetId="5">'Composição de BDI'!$1:$8</definedName>
    <definedName name="_xlnm.Print_Titles" localSheetId="4">'Insumos e Serviços'!$1:$8</definedName>
    <definedName name="_xlnm.Print_Titles" localSheetId="3">'Orçamento Analítico'!$1:$7</definedName>
    <definedName name="_xlnm.Print_Titles" localSheetId="2">'Orçamento Sintético'!$1:$8</definedName>
    <definedName name="Z_71409849_3ED0_4F48_B303_9AEF25621248_.wvu.PrintArea" localSheetId="6" hidden="1">'Composição de Encargos Sociais'!$A$1:$D$44</definedName>
  </definedNames>
  <calcPr calcId="101716" fullCalcOnLoad="1"/>
</workbook>
</file>

<file path=xl/calcChain.xml><?xml version="1.0" encoding="utf-8"?>
<calcChain xmlns="http://schemas.openxmlformats.org/spreadsheetml/2006/main">
  <c r="B10" i="2"/>
  <c r="A15" i="3"/>
  <c r="D14"/>
  <c r="A14"/>
  <c r="D13"/>
  <c r="D9"/>
  <c r="A9"/>
  <c r="D8"/>
  <c r="A8"/>
  <c r="D6" i="6"/>
  <c r="C6"/>
  <c r="A6"/>
  <c r="D5"/>
  <c r="C5"/>
  <c r="A5"/>
  <c r="D4"/>
  <c r="C4"/>
  <c r="A4"/>
  <c r="D3"/>
  <c r="C3"/>
  <c r="A3"/>
  <c r="D2"/>
  <c r="C2"/>
  <c r="A2"/>
  <c r="D1"/>
  <c r="C1"/>
  <c r="A1"/>
  <c r="D6" i="5"/>
  <c r="C6"/>
  <c r="A6"/>
  <c r="D5"/>
  <c r="C5"/>
  <c r="A5"/>
  <c r="D4"/>
  <c r="C4"/>
  <c r="A4"/>
  <c r="D3"/>
  <c r="C3"/>
  <c r="A3"/>
  <c r="D2"/>
  <c r="C2"/>
  <c r="A2"/>
  <c r="D1"/>
  <c r="C1"/>
  <c r="A1"/>
  <c r="B9" i="2"/>
  <c r="E15" i="3"/>
  <c r="D15"/>
  <c r="C15"/>
  <c r="B15"/>
  <c r="B10"/>
  <c r="E10"/>
  <c r="D10"/>
  <c r="C10"/>
  <c r="A1"/>
  <c r="C1"/>
  <c r="D1"/>
  <c r="E1"/>
  <c r="A2"/>
  <c r="C2"/>
  <c r="D2"/>
  <c r="E2"/>
  <c r="A3"/>
  <c r="C3"/>
  <c r="E3"/>
  <c r="A4"/>
  <c r="C4"/>
  <c r="E4"/>
  <c r="A5"/>
  <c r="C5"/>
  <c r="E5"/>
  <c r="A6"/>
  <c r="C6"/>
  <c r="E6"/>
  <c r="A1" i="13"/>
  <c r="E6"/>
  <c r="C6"/>
  <c r="A6"/>
  <c r="E5"/>
  <c r="C5"/>
  <c r="A5"/>
  <c r="E4"/>
  <c r="C4"/>
  <c r="A4"/>
  <c r="E3"/>
  <c r="C3"/>
  <c r="A3"/>
  <c r="E2"/>
  <c r="D2"/>
  <c r="C2"/>
  <c r="A2"/>
  <c r="E1"/>
  <c r="D1"/>
  <c r="C1"/>
  <c r="C13" i="2"/>
  <c r="C6"/>
  <c r="B6"/>
  <c r="A6"/>
  <c r="C5"/>
  <c r="B5"/>
  <c r="A5"/>
  <c r="C4"/>
  <c r="B4"/>
  <c r="A4"/>
  <c r="C3"/>
  <c r="B3"/>
  <c r="A3"/>
  <c r="C2"/>
  <c r="B2"/>
  <c r="A2"/>
  <c r="C1"/>
  <c r="B1"/>
  <c r="A1"/>
  <c r="A11" i="3"/>
  <c r="D18"/>
  <c r="C11"/>
  <c r="C16"/>
  <c r="D17"/>
  <c r="E18"/>
  <c r="C17"/>
  <c r="D11"/>
  <c r="D16"/>
  <c r="E17"/>
  <c r="C19"/>
  <c r="G11"/>
  <c r="H11"/>
  <c r="H10"/>
  <c r="G11" i="1"/>
  <c r="H11"/>
  <c r="E19" i="3"/>
  <c r="G16"/>
  <c r="H16"/>
  <c r="A16"/>
  <c r="A19"/>
  <c r="G19"/>
  <c r="H19"/>
  <c r="A17"/>
  <c r="G17"/>
  <c r="H17"/>
  <c r="A18"/>
  <c r="G18"/>
  <c r="H18"/>
  <c r="E11"/>
  <c r="E16"/>
  <c r="C18"/>
  <c r="D19"/>
  <c r="E17" i="1"/>
  <c r="H15" i="3"/>
  <c r="G14" i="1"/>
  <c r="H10"/>
  <c r="H9"/>
  <c r="C9" i="2"/>
  <c r="D38" i="6"/>
  <c r="D31"/>
  <c r="D19"/>
  <c r="D40"/>
  <c r="D21" i="5"/>
  <c r="D18"/>
  <c r="D23"/>
  <c r="D10"/>
  <c r="D41" i="6"/>
  <c r="D42"/>
  <c r="D44"/>
  <c r="H14" i="1"/>
  <c r="H13"/>
  <c r="H12"/>
  <c r="G16"/>
  <c r="G17"/>
  <c r="G18"/>
  <c r="C10" i="2"/>
  <c r="D12"/>
  <c r="D10"/>
  <c r="D13"/>
  <c r="D14"/>
  <c r="D9"/>
</calcChain>
</file>

<file path=xl/sharedStrings.xml><?xml version="1.0" encoding="utf-8"?>
<sst xmlns="http://schemas.openxmlformats.org/spreadsheetml/2006/main" count="245" uniqueCount="188">
  <si>
    <t>Orçamento Sintética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</si>
  <si>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</si>
  <si>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</si>
  <si>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</si>
  <si>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</si>
  <si>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</si>
  <si>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</si>
  <si>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</si>
  <si>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</si>
  <si>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01 </t>
  </si>
  <si>
    <t>SERVIÇOS TÉCNICOS-PROFISSIONAIS</t>
  </si>
  <si>
    <t xml:space="preserve"> 01.08 </t>
  </si>
  <si>
    <t>TAXAS E EMOLUMENTOS</t>
  </si>
  <si>
    <t xml:space="preserve"> 01.08.1 </t>
  </si>
  <si>
    <t xml:space="preserve"> MPDFT0009 </t>
  </si>
  <si>
    <t>Próprio</t>
  </si>
  <si>
    <t>Registro do contrato junto ao conselho de classe (ART)</t>
  </si>
  <si>
    <t>vb</t>
  </si>
  <si>
    <t>SINAPI</t>
  </si>
  <si>
    <t>H</t>
  </si>
  <si>
    <t>Total sem BDI</t>
  </si>
  <si>
    <t>Total do BDI</t>
  </si>
  <si>
    <t>Total Geral</t>
  </si>
  <si>
    <t>Data:</t>
  </si>
  <si>
    <t>Peso (%)</t>
  </si>
  <si>
    <t>Planilha Orçamentária Resumida</t>
  </si>
  <si>
    <t>Insumo</t>
  </si>
  <si>
    <t>Composição</t>
  </si>
  <si>
    <t>MONTADOR ELETROMECÃNICO COM ENCARGOS COMPLEMENTARES</t>
  </si>
  <si>
    <t xml:space="preserve"> 88279 </t>
  </si>
  <si>
    <t>ENGENHEIRO ELETRICISTA COM ENCARGOS COMPLEMENTARES</t>
  </si>
  <si>
    <t xml:space="preserve"> 91677 </t>
  </si>
  <si>
    <t xml:space="preserve"> CM0645 </t>
  </si>
  <si>
    <t>Planilha Orçamentária Analítica</t>
  </si>
  <si>
    <t>Composição de BDI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</si>
  <si>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</si>
  <si>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</si>
  <si>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</si>
  <si>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</si>
  <si>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</si>
  <si>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</si>
  <si>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</si>
  <si>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</si>
  <si>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</si>
  <si>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</si>
  <si>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</si>
  <si>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</si>
  <si>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</si>
  <si>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</si>
  <si>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</si>
  <si>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</si>
  <si>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</si>
  <si>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</si>
  <si>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</si>
  <si>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</si>
  <si>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</si>
  <si>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BDI</t>
  </si>
  <si>
    <t>BDI = [(((1+(a1+a2+a3))*(1+a4)*(1+a5)))/(1-B1)-1]</t>
  </si>
  <si>
    <t>Composição de Encargos Sociais</t>
  </si>
  <si>
    <t>Discriminação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</si>
  <si>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</si>
  <si>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</si>
  <si>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</si>
  <si>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</si>
  <si>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</si>
  <si>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</si>
  <si>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</si>
  <si>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</si>
  <si>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</si>
  <si>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</si>
  <si>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</si>
  <si>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</si>
  <si>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</si>
  <si>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</si>
  <si>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</si>
  <si>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</si>
  <si>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</si>
  <si>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</si>
  <si>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</si>
  <si>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</si>
  <si>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</si>
  <si>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</si>
  <si>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</si>
  <si>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</si>
  <si>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</si>
  <si>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</si>
  <si>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</si>
  <si>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</si>
  <si>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</si>
  <si>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</si>
  <si>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</si>
  <si>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</si>
  <si>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</si>
  <si>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</si>
  <si>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</si>
  <si>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</si>
  <si>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</si>
  <si>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</si>
  <si>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</si>
  <si>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</si>
  <si>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</si>
  <si>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</si>
  <si>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</si>
  <si>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</si>
  <si>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</si>
  <si>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</si>
  <si>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</si>
  <si>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</si>
  <si>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</si>
  <si>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</si>
  <si>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</si>
  <si>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</si>
  <si>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</si>
  <si>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</si>
  <si>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</si>
  <si>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</si>
  <si>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</si>
  <si>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</si>
  <si>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</si>
  <si>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</si>
  <si>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</si>
  <si>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</si>
  <si>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ISS (2% após desconto das mercadorias aplicadas)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</si>
  <si>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</si>
  <si>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</si>
  <si>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</si>
  <si>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</si>
  <si>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</si>
  <si>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, observando as orientações contidas no edital no tocante aos valores máximos.</t>
    </r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</si>
  <si>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</si>
  <si>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</si>
  <si>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</si>
  <si>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</si>
  <si>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</si>
  <si>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</si>
  <si>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SOBRE A PLANILHA DE ORÇAMENTO SINTÉTICO</t>
  </si>
  <si>
    <r>
      <t xml:space="preserve">A Planilha Orçamentária </t>
    </r>
    <r>
      <rPr>
        <b/>
        <u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</si>
  <si>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</si>
  <si>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t>SOBRE A PLANILHA DE ORÇAMENTO ANALÍTICO</t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</si>
  <si>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</si>
  <si>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</si>
  <si>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</si>
  <si>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</si>
  <si>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</si>
  <si>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</si>
  <si>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r>
      <t>Os valores unitários deverão ser preenchidos com</t>
    </r>
    <r>
      <rPr>
        <b/>
        <u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</si>
  <si>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</si>
  <si>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</si>
  <si>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</si>
  <si>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</si>
  <si>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</si>
  <si>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</si>
  <si>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</si>
  <si>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</si>
  <si>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</si>
  <si>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</si>
  <si>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</si>
  <si>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</si>
  <si>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</si>
  <si>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</si>
  <si>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</si>
  <si>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</si>
  <si>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</si>
  <si>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</si>
  <si>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</si>
  <si>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</si>
  <si>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r>
      <rPr>
        <b/>
        <sz val="8"/>
        <color indexed="8"/>
        <rFont val="Arial"/>
        <family val="2"/>
      </rPr>
      <t>Local:</t>
    </r>
    <r>
      <rPr>
        <sz val="8"/>
        <color indexed="8"/>
        <rFont val="Arial"/>
        <family val="2"/>
      </rPr>
      <t xml:space="preserve"> Eixo Monumental, Praça do Buriti, Lote 2, Sede do MPDFT,  Brasília-DF</t>
    </r>
  </si>
  <si>
    <t>Insumos e Serviços</t>
  </si>
  <si>
    <t>Classificação</t>
  </si>
  <si>
    <t>Objeto: Manutenção preventiva e corretiva nos elevadores instalados</t>
  </si>
  <si>
    <t>07</t>
  </si>
  <si>
    <t>07.01</t>
  </si>
  <si>
    <t>ELEVADORES</t>
  </si>
  <si>
    <t>07.01.1</t>
  </si>
  <si>
    <t xml:space="preserve"> MPDFT1186</t>
  </si>
  <si>
    <t xml:space="preserve">Serviço de manutenção preventiva e corretiva em elevadores </t>
  </si>
  <si>
    <t>mês</t>
  </si>
  <si>
    <t>INSTALAÇÕES MECÂNICAS E DE UTILIDADES</t>
  </si>
  <si>
    <t xml:space="preserve"> 88255 </t>
  </si>
  <si>
    <t xml:space="preserve"> CM1815 </t>
  </si>
  <si>
    <t>AUXILIAR TÉCNICO DE ENGENHARIA COM ENCARGOS COMPLEMENTARES</t>
  </si>
  <si>
    <t>Insumos diversos para manutenção</t>
  </si>
  <si>
    <t xml:space="preserve">Anotação de Resposanbilidade Técnica (Faixa 3 - Tabela A - </t>
  </si>
  <si>
    <t>Observações:</t>
  </si>
  <si>
    <t>*(91677)</t>
  </si>
  <si>
    <t>*(88255)</t>
  </si>
  <si>
    <t>O profissional Engenheiro Eletricista foi utilizado em equivalência ao Engenheiro Mecânico;</t>
  </si>
  <si>
    <t>O profissional Auxiliar Técnico de Engenharia foi utilizado em equivalência ao  Supervisor;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</si>
</sst>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\ %"/>
    <numFmt numFmtId="165" formatCode="0.0000"/>
  </numFmts>
  <fonts count="28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color indexed="8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8"/>
      <name val="Arial"/>
      <family val="1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8"/>
      <name val="Arial"/>
      <family val="2"/>
      <charset val="1"/>
    </font>
    <font>
      <sz val="8"/>
      <name val="Aria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</font>
    <font>
      <sz val="4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0"/>
      <name val="Arial"/>
      <family val="2"/>
    </font>
    <font>
      <sz val="8"/>
      <color indexed="8"/>
      <name val="Arial"/>
      <family val="1"/>
    </font>
    <font>
      <b/>
      <sz val="8"/>
      <color indexed="8"/>
      <name val="Arial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0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3">
    <xf numFmtId="0" fontId="0" fillId="0" borderId="0" xfId="0"/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9" fillId="0" borderId="0" xfId="0" applyFont="1"/>
    <xf numFmtId="0" fontId="4" fillId="2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11" fillId="4" borderId="3" xfId="6" applyFont="1" applyFill="1" applyBorder="1" applyAlignment="1">
      <alignment horizontal="center" vertical="distributed" wrapText="1"/>
    </xf>
    <xf numFmtId="10" fontId="14" fillId="4" borderId="4" xfId="8" applyNumberFormat="1" applyFont="1" applyFill="1" applyBorder="1" applyAlignment="1">
      <alignment horizontal="center" vertical="distributed" wrapText="1"/>
    </xf>
    <xf numFmtId="0" fontId="11" fillId="5" borderId="3" xfId="6" applyFont="1" applyFill="1" applyBorder="1" applyAlignment="1">
      <alignment horizontal="center" vertical="distributed" wrapText="1"/>
    </xf>
    <xf numFmtId="10" fontId="14" fillId="5" borderId="4" xfId="8" applyNumberFormat="1" applyFont="1" applyFill="1" applyBorder="1" applyAlignment="1">
      <alignment horizontal="center" vertical="distributed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10" fontId="15" fillId="0" borderId="1" xfId="8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1" fillId="3" borderId="3" xfId="6" applyFont="1" applyFill="1" applyBorder="1" applyAlignment="1">
      <alignment horizontal="center" vertical="distributed" wrapText="1"/>
    </xf>
    <xf numFmtId="10" fontId="14" fillId="3" borderId="4" xfId="8" applyNumberFormat="1" applyFont="1" applyFill="1" applyBorder="1" applyAlignment="1">
      <alignment horizontal="center" vertical="distributed" wrapText="1"/>
    </xf>
    <xf numFmtId="0" fontId="17" fillId="0" borderId="0" xfId="1" applyFont="1"/>
    <xf numFmtId="0" fontId="9" fillId="0" borderId="0" xfId="2" applyFont="1"/>
    <xf numFmtId="0" fontId="18" fillId="0" borderId="0" xfId="2" applyFont="1"/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10" fontId="9" fillId="0" borderId="1" xfId="8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10" fontId="11" fillId="0" borderId="1" xfId="8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10" fontId="19" fillId="0" borderId="1" xfId="8" applyNumberFormat="1" applyFont="1" applyFill="1" applyBorder="1" applyAlignment="1">
      <alignment horizontal="center" vertical="top" wrapText="1"/>
    </xf>
    <xf numFmtId="10" fontId="14" fillId="0" borderId="1" xfId="8" applyNumberFormat="1" applyFont="1" applyFill="1" applyBorder="1" applyAlignment="1">
      <alignment horizontal="center" vertical="top" wrapText="1"/>
    </xf>
    <xf numFmtId="0" fontId="0" fillId="0" borderId="0" xfId="2" applyFont="1"/>
    <xf numFmtId="0" fontId="0" fillId="0" borderId="0" xfId="2" applyFont="1" applyAlignment="1">
      <alignment wrapText="1"/>
    </xf>
    <xf numFmtId="0" fontId="0" fillId="0" borderId="0" xfId="2" applyFont="1" applyAlignment="1">
      <alignment horizontal="center"/>
    </xf>
    <xf numFmtId="0" fontId="16" fillId="0" borderId="0" xfId="2"/>
    <xf numFmtId="0" fontId="21" fillId="0" borderId="5" xfId="7" applyFont="1" applyBorder="1"/>
    <xf numFmtId="0" fontId="21" fillId="0" borderId="6" xfId="7" applyFont="1" applyBorder="1"/>
    <xf numFmtId="0" fontId="11" fillId="4" borderId="7" xfId="7" applyFont="1" applyFill="1" applyBorder="1" applyAlignment="1">
      <alignment horizontal="center"/>
    </xf>
    <xf numFmtId="0" fontId="22" fillId="4" borderId="8" xfId="5" applyFont="1" applyFill="1" applyBorder="1" applyAlignment="1">
      <alignment vertical="distributed" wrapText="1"/>
    </xf>
    <xf numFmtId="0" fontId="9" fillId="0" borderId="9" xfId="7" applyFont="1" applyBorder="1" applyAlignment="1">
      <alignment horizontal="center"/>
    </xf>
    <xf numFmtId="0" fontId="9" fillId="0" borderId="10" xfId="7" applyFont="1" applyBorder="1" applyAlignment="1">
      <alignment horizontal="justify" vertical="distributed" wrapText="1"/>
    </xf>
    <xf numFmtId="0" fontId="9" fillId="0" borderId="11" xfId="7" applyFont="1" applyBorder="1" applyAlignment="1">
      <alignment horizontal="center"/>
    </xf>
    <xf numFmtId="0" fontId="9" fillId="0" borderId="12" xfId="7" applyFont="1" applyBorder="1" applyAlignment="1">
      <alignment horizontal="justify" vertical="distributed" wrapText="1"/>
    </xf>
    <xf numFmtId="0" fontId="16" fillId="0" borderId="13" xfId="7" applyBorder="1"/>
    <xf numFmtId="0" fontId="16" fillId="0" borderId="14" xfId="7" applyBorder="1"/>
    <xf numFmtId="0" fontId="11" fillId="4" borderId="9" xfId="7" applyFont="1" applyFill="1" applyBorder="1" applyAlignment="1">
      <alignment horizontal="center"/>
    </xf>
    <xf numFmtId="0" fontId="22" fillId="4" borderId="10" xfId="5" applyFont="1" applyFill="1" applyBorder="1" applyAlignment="1">
      <alignment vertical="distributed" wrapText="1"/>
    </xf>
    <xf numFmtId="0" fontId="1" fillId="2" borderId="15" xfId="0" applyFont="1" applyFill="1" applyBorder="1" applyAlignment="1">
      <alignment horizontal="right" vertical="top" wrapText="1"/>
    </xf>
    <xf numFmtId="0" fontId="17" fillId="0" borderId="5" xfId="4" applyFont="1" applyBorder="1" applyAlignment="1">
      <alignment horizontal="left" vertical="center"/>
    </xf>
    <xf numFmtId="0" fontId="17" fillId="0" borderId="16" xfId="4" applyFont="1" applyBorder="1" applyAlignment="1">
      <alignment horizontal="left" vertical="center"/>
    </xf>
    <xf numFmtId="0" fontId="17" fillId="0" borderId="17" xfId="4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18" xfId="4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0" fontId="17" fillId="0" borderId="14" xfId="4" applyFont="1" applyBorder="1" applyAlignment="1">
      <alignment horizontal="left" vertical="center"/>
    </xf>
    <xf numFmtId="0" fontId="9" fillId="0" borderId="5" xfId="3" applyFont="1" applyBorder="1" applyAlignment="1">
      <alignment horizontal="left" vertical="center"/>
    </xf>
    <xf numFmtId="0" fontId="17" fillId="0" borderId="6" xfId="4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43" fontId="26" fillId="0" borderId="1" xfId="9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8" fillId="3" borderId="20" xfId="0" applyFont="1" applyFill="1" applyBorder="1" applyAlignment="1">
      <alignment horizontal="center" vertical="top" wrapText="1"/>
    </xf>
    <xf numFmtId="9" fontId="8" fillId="3" borderId="20" xfId="8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right" vertical="top"/>
    </xf>
    <xf numFmtId="43" fontId="8" fillId="3" borderId="0" xfId="9" applyFont="1" applyFill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left" vertical="center" wrapText="1"/>
    </xf>
    <xf numFmtId="4" fontId="27" fillId="4" borderId="1" xfId="0" applyNumberFormat="1" applyFont="1" applyFill="1" applyBorder="1" applyAlignment="1">
      <alignment horizontal="righ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right" vertical="center" wrapText="1"/>
    </xf>
    <xf numFmtId="4" fontId="27" fillId="5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21" xfId="4" applyFont="1" applyBorder="1" applyAlignment="1">
      <alignment horizontal="center" vertical="center"/>
    </xf>
    <xf numFmtId="17" fontId="17" fillId="0" borderId="5" xfId="4" applyNumberFormat="1" applyFont="1" applyBorder="1" applyAlignment="1">
      <alignment horizontal="left" vertical="center"/>
    </xf>
    <xf numFmtId="14" fontId="22" fillId="0" borderId="21" xfId="4" applyNumberFormat="1" applyFont="1" applyBorder="1" applyAlignment="1">
      <alignment horizontal="center" vertical="center"/>
    </xf>
    <xf numFmtId="43" fontId="11" fillId="3" borderId="0" xfId="9" applyFont="1" applyFill="1" applyAlignment="1">
      <alignment vertical="top" wrapText="1"/>
    </xf>
    <xf numFmtId="43" fontId="11" fillId="3" borderId="0" xfId="9" applyFont="1" applyFill="1" applyAlignment="1">
      <alignment horizontal="center" vertical="top" wrapText="1"/>
    </xf>
    <xf numFmtId="17" fontId="17" fillId="0" borderId="18" xfId="4" applyNumberFormat="1" applyFont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left" vertical="center" wrapText="1"/>
    </xf>
    <xf numFmtId="0" fontId="27" fillId="6" borderId="4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right" vertical="center" wrapText="1"/>
    </xf>
    <xf numFmtId="4" fontId="27" fillId="6" borderId="1" xfId="0" applyNumberFormat="1" applyFont="1" applyFill="1" applyBorder="1" applyAlignment="1">
      <alignment horizontal="right" vertical="center" wrapText="1"/>
    </xf>
    <xf numFmtId="165" fontId="26" fillId="0" borderId="1" xfId="0" applyNumberFormat="1" applyFont="1" applyBorder="1" applyAlignment="1">
      <alignment horizontal="right" vertical="center" wrapText="1"/>
    </xf>
    <xf numFmtId="0" fontId="27" fillId="4" borderId="3" xfId="0" applyFont="1" applyFill="1" applyBorder="1" applyAlignment="1">
      <alignment horizontal="left"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horizontal="right" vertical="top" wrapText="1"/>
    </xf>
    <xf numFmtId="14" fontId="22" fillId="0" borderId="19" xfId="4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7" fillId="4" borderId="1" xfId="0" quotePrefix="1" applyFont="1" applyFill="1" applyBorder="1" applyAlignment="1">
      <alignment horizontal="left" vertical="center" wrapText="1"/>
    </xf>
    <xf numFmtId="0" fontId="11" fillId="0" borderId="0" xfId="0" applyFont="1"/>
    <xf numFmtId="0" fontId="20" fillId="3" borderId="24" xfId="7" applyFont="1" applyFill="1" applyBorder="1" applyAlignment="1">
      <alignment horizontal="center"/>
    </xf>
    <xf numFmtId="0" fontId="20" fillId="3" borderId="25" xfId="7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22" fillId="0" borderId="21" xfId="4" applyFont="1" applyBorder="1" applyAlignment="1">
      <alignment horizontal="center" vertical="center"/>
    </xf>
    <xf numFmtId="0" fontId="22" fillId="0" borderId="29" xfId="4" applyFont="1" applyBorder="1" applyAlignment="1">
      <alignment horizontal="center" vertical="center"/>
    </xf>
    <xf numFmtId="0" fontId="22" fillId="0" borderId="30" xfId="4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29" xfId="3" applyFont="1" applyBorder="1" applyAlignment="1">
      <alignment horizontal="center" vertical="center"/>
    </xf>
    <xf numFmtId="14" fontId="22" fillId="0" borderId="21" xfId="3" applyNumberFormat="1" applyFont="1" applyBorder="1" applyAlignment="1">
      <alignment horizontal="center" vertical="center"/>
    </xf>
    <xf numFmtId="14" fontId="22" fillId="0" borderId="30" xfId="3" applyNumberFormat="1" applyFont="1" applyBorder="1" applyAlignment="1">
      <alignment horizontal="center" vertical="center"/>
    </xf>
    <xf numFmtId="17" fontId="17" fillId="0" borderId="5" xfId="4" applyNumberFormat="1" applyFont="1" applyBorder="1" applyAlignment="1">
      <alignment horizontal="justify" vertical="center"/>
    </xf>
    <xf numFmtId="17" fontId="17" fillId="0" borderId="6" xfId="4" applyNumberFormat="1" applyFont="1" applyBorder="1" applyAlignment="1">
      <alignment horizontal="justify" vertical="center"/>
    </xf>
    <xf numFmtId="0" fontId="2" fillId="2" borderId="0" xfId="0" applyFont="1" applyFill="1" applyAlignment="1">
      <alignment horizontal="center" wrapText="1"/>
    </xf>
    <xf numFmtId="43" fontId="8" fillId="3" borderId="0" xfId="9" applyFont="1" applyFill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9" fontId="8" fillId="3" borderId="27" xfId="8" applyFont="1" applyFill="1" applyBorder="1" applyAlignment="1">
      <alignment horizontal="center" vertical="top" wrapText="1"/>
    </xf>
    <xf numFmtId="9" fontId="8" fillId="3" borderId="28" xfId="8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wrapText="1"/>
    </xf>
    <xf numFmtId="0" fontId="22" fillId="0" borderId="31" xfId="3" applyFont="1" applyBorder="1" applyAlignment="1">
      <alignment horizontal="center" vertical="center"/>
    </xf>
    <xf numFmtId="14" fontId="22" fillId="0" borderId="21" xfId="4" applyNumberFormat="1" applyFont="1" applyBorder="1" applyAlignment="1">
      <alignment horizontal="center" vertical="center"/>
    </xf>
    <xf numFmtId="14" fontId="22" fillId="0" borderId="29" xfId="4" applyNumberFormat="1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11" fillId="4" borderId="22" xfId="6" applyFont="1" applyFill="1" applyBorder="1" applyAlignment="1">
      <alignment horizontal="justify" vertical="distributed" wrapText="1"/>
    </xf>
    <xf numFmtId="0" fontId="12" fillId="0" borderId="23" xfId="0" applyFont="1" applyBorder="1" applyAlignment="1">
      <alignment horizontal="center" vertical="center" wrapText="1"/>
    </xf>
    <xf numFmtId="0" fontId="11" fillId="5" borderId="22" xfId="6" applyFont="1" applyFill="1" applyBorder="1" applyAlignment="1">
      <alignment horizontal="justify" vertical="distributed" wrapText="1"/>
    </xf>
    <xf numFmtId="0" fontId="11" fillId="3" borderId="22" xfId="6" applyFont="1" applyFill="1" applyBorder="1" applyAlignment="1">
      <alignment horizontal="justify" vertical="distributed" wrapText="1"/>
    </xf>
    <xf numFmtId="0" fontId="11" fillId="5" borderId="3" xfId="6" applyFont="1" applyFill="1" applyBorder="1" applyAlignment="1">
      <alignment horizontal="center" vertical="distributed" wrapText="1"/>
    </xf>
    <xf numFmtId="0" fontId="11" fillId="5" borderId="22" xfId="6" applyFont="1" applyFill="1" applyBorder="1" applyAlignment="1">
      <alignment horizontal="center" vertical="distributed" wrapText="1"/>
    </xf>
    <xf numFmtId="0" fontId="11" fillId="5" borderId="4" xfId="6" applyFont="1" applyFill="1" applyBorder="1" applyAlignment="1">
      <alignment horizontal="center" vertical="distributed" wrapText="1"/>
    </xf>
    <xf numFmtId="0" fontId="12" fillId="0" borderId="23" xfId="3" applyFont="1" applyBorder="1" applyAlignment="1">
      <alignment horizontal="center" vertical="center"/>
    </xf>
    <xf numFmtId="0" fontId="11" fillId="3" borderId="3" xfId="6" applyFont="1" applyFill="1" applyBorder="1" applyAlignment="1">
      <alignment horizontal="center" vertical="distributed" wrapText="1"/>
    </xf>
    <xf numFmtId="0" fontId="11" fillId="3" borderId="22" xfId="6" applyFont="1" applyFill="1" applyBorder="1" applyAlignment="1">
      <alignment horizontal="center" vertical="distributed" wrapText="1"/>
    </xf>
  </cellXfs>
  <cellStyles count="10">
    <cellStyle name="Normal" xfId="0" builtinId="0"/>
    <cellStyle name="Normal 2" xfId="1"/>
    <cellStyle name="Normal_Orç 037_2009 - Ar Condicionado Salas Técnicas - PJ Sobradinho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" xfId="6"/>
    <cellStyle name="Normal_Plan1_1 2" xfId="7"/>
    <cellStyle name="Porcentagem" xfId="8" builtinId="5"/>
    <cellStyle name="Separador de milhares" xfId="9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ilag\Documents\Trabalhos\MPDFT\Or&#231;%20006_2020%20PJBSI%20-%20CO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Sintética"/>
      <sheetName val="Composição de BDI"/>
      <sheetName val="Composição de Encargos Sociais"/>
      <sheetName val="Cronogram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showGridLines="0" workbookViewId="0">
      <selection activeCell="B24" sqref="B24"/>
    </sheetView>
  </sheetViews>
  <sheetFormatPr defaultRowHeight="14.25"/>
  <cols>
    <col min="1" max="1" width="6" customWidth="1"/>
    <col min="2" max="2" width="73.75" customWidth="1"/>
  </cols>
  <sheetData>
    <row r="1" spans="1:2">
      <c r="A1" s="110" t="s">
        <v>123</v>
      </c>
      <c r="B1" s="111"/>
    </row>
    <row r="2" spans="1:2">
      <c r="A2" s="40"/>
      <c r="B2" s="41"/>
    </row>
    <row r="3" spans="1:2">
      <c r="A3" s="42"/>
      <c r="B3" s="43" t="s">
        <v>124</v>
      </c>
    </row>
    <row r="4" spans="1:2" ht="33.75">
      <c r="A4" s="44">
        <v>1</v>
      </c>
      <c r="B4" s="45" t="s">
        <v>125</v>
      </c>
    </row>
    <row r="5" spans="1:2">
      <c r="A5" s="44">
        <v>2</v>
      </c>
      <c r="B5" s="45" t="s">
        <v>126</v>
      </c>
    </row>
    <row r="6" spans="1:2" ht="22.5">
      <c r="A6" s="44" t="s">
        <v>127</v>
      </c>
      <c r="B6" s="45" t="s">
        <v>128</v>
      </c>
    </row>
    <row r="7" spans="1:2">
      <c r="A7" s="44" t="s">
        <v>129</v>
      </c>
      <c r="B7" s="45" t="s">
        <v>130</v>
      </c>
    </row>
    <row r="8" spans="1:2" ht="22.5">
      <c r="A8" s="44" t="s">
        <v>131</v>
      </c>
      <c r="B8" s="45" t="s">
        <v>132</v>
      </c>
    </row>
    <row r="9" spans="1:2" ht="22.5">
      <c r="A9" s="46" t="s">
        <v>133</v>
      </c>
      <c r="B9" s="47" t="s">
        <v>134</v>
      </c>
    </row>
    <row r="10" spans="1:2">
      <c r="A10" s="48"/>
      <c r="B10" s="49"/>
    </row>
    <row r="11" spans="1:2">
      <c r="A11" s="42" t="s">
        <v>78</v>
      </c>
      <c r="B11" s="43" t="s">
        <v>135</v>
      </c>
    </row>
    <row r="12" spans="1:2" ht="22.5">
      <c r="A12" s="44" t="s">
        <v>38</v>
      </c>
      <c r="B12" s="45" t="s">
        <v>136</v>
      </c>
    </row>
    <row r="13" spans="1:2" ht="22.5">
      <c r="A13" s="44" t="s">
        <v>62</v>
      </c>
      <c r="B13" s="45" t="s">
        <v>137</v>
      </c>
    </row>
    <row r="14" spans="1:2">
      <c r="A14" s="50" t="s">
        <v>100</v>
      </c>
      <c r="B14" s="51" t="s">
        <v>138</v>
      </c>
    </row>
    <row r="15" spans="1:2">
      <c r="A15" s="44" t="s">
        <v>52</v>
      </c>
      <c r="B15" s="45" t="s">
        <v>139</v>
      </c>
    </row>
    <row r="16" spans="1:2" ht="22.5">
      <c r="A16" s="44" t="s">
        <v>82</v>
      </c>
      <c r="B16" s="45" t="s">
        <v>140</v>
      </c>
    </row>
    <row r="17" spans="1:2" ht="22.5">
      <c r="A17" s="44" t="s">
        <v>84</v>
      </c>
      <c r="B17" s="45" t="s">
        <v>141</v>
      </c>
    </row>
    <row r="18" spans="1:2">
      <c r="A18" s="50" t="s">
        <v>113</v>
      </c>
      <c r="B18" s="51" t="s">
        <v>142</v>
      </c>
    </row>
    <row r="19" spans="1:2">
      <c r="A19" s="44" t="s">
        <v>103</v>
      </c>
      <c r="B19" s="45" t="s">
        <v>143</v>
      </c>
    </row>
    <row r="20" spans="1:2" ht="22.5">
      <c r="A20" s="44" t="s">
        <v>105</v>
      </c>
      <c r="B20" s="45" t="s">
        <v>144</v>
      </c>
    </row>
    <row r="21" spans="1:2" ht="22.5">
      <c r="A21" s="44" t="s">
        <v>107</v>
      </c>
      <c r="B21" s="45" t="s">
        <v>145</v>
      </c>
    </row>
    <row r="22" spans="1:2">
      <c r="A22" s="50" t="s">
        <v>146</v>
      </c>
      <c r="B22" s="51" t="s">
        <v>147</v>
      </c>
    </row>
    <row r="23" spans="1:2" ht="33.75">
      <c r="A23" s="44" t="s">
        <v>115</v>
      </c>
      <c r="B23" s="45" t="s">
        <v>148</v>
      </c>
    </row>
    <row r="24" spans="1:2" ht="22.5">
      <c r="A24" s="44" t="s">
        <v>117</v>
      </c>
      <c r="B24" s="45" t="s">
        <v>149</v>
      </c>
    </row>
    <row r="25" spans="1:2">
      <c r="A25" s="44" t="s">
        <v>150</v>
      </c>
      <c r="B25" s="45" t="s">
        <v>151</v>
      </c>
    </row>
    <row r="26" spans="1:2">
      <c r="A26" s="50" t="s">
        <v>152</v>
      </c>
      <c r="B26" s="51" t="s">
        <v>153</v>
      </c>
    </row>
    <row r="27" spans="1:2">
      <c r="A27" s="46" t="s">
        <v>154</v>
      </c>
      <c r="B27" s="47" t="s">
        <v>155</v>
      </c>
    </row>
  </sheetData>
  <mergeCells count="1">
    <mergeCell ref="A1:B1"/>
  </mergeCells>
  <phoneticPr fontId="15" type="noConversion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>
    <oddHeader>&amp;C&amp;"Arial,Negrito"&amp;20ESTA PLANILHA NÃO PRECISA SER IMPRESSA</oddHeader>
    <oddFooter>&amp;C&amp;"Arial,Negrito"&amp;20ESTA PLANILHA NÃO PRECISA SER IMPRESSA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tabSelected="1" showOutlineSymbols="0" showWhiteSpace="0" zoomScaleNormal="100" workbookViewId="0">
      <selection activeCell="C10" sqref="C10"/>
    </sheetView>
  </sheetViews>
  <sheetFormatPr defaultRowHeight="14.25"/>
  <cols>
    <col min="1" max="1" width="10" bestFit="1" customWidth="1"/>
    <col min="2" max="2" width="60" bestFit="1" customWidth="1"/>
    <col min="3" max="3" width="10" bestFit="1" customWidth="1"/>
    <col min="4" max="4" width="18.125" bestFit="1" customWidth="1"/>
  </cols>
  <sheetData>
    <row r="1" spans="1:4" ht="14.25" customHeight="1">
      <c r="A1" s="53" t="str">
        <f ca="1">'Orçamento Sintético'!A1</f>
        <v>P. Execução:</v>
      </c>
      <c r="B1" s="56" t="str">
        <f ca="1">'Orçamento Sintético'!D1</f>
        <v>Objeto: Manutenção preventiva e corretiva nos elevadores instalados</v>
      </c>
      <c r="C1" s="55" t="str">
        <f ca="1">'Orçamento Sintético'!C1</f>
        <v>Licitação:</v>
      </c>
      <c r="D1" s="112"/>
    </row>
    <row r="2" spans="1:4" ht="14.25" customHeight="1">
      <c r="A2" s="84" t="str">
        <f ca="1">'Orçamento Sintético'!A2</f>
        <v>A</v>
      </c>
      <c r="B2" s="59" t="str">
        <f ca="1">'Orçamento Sintético'!D2</f>
        <v>Local: Eixo Monumental, Praça do Buriti, Lote 2, Sede do MPDFT,  Brasília-DF</v>
      </c>
      <c r="C2" s="58" t="str">
        <f ca="1">'Orçamento Sintético'!C2</f>
        <v>B</v>
      </c>
      <c r="D2" s="113"/>
    </row>
    <row r="3" spans="1:4">
      <c r="A3" s="85" t="str">
        <f ca="1">'Orçamento Sintético'!A3</f>
        <v>P. Validade:</v>
      </c>
      <c r="B3" s="85" t="str">
        <f ca="1">'Orçamento Sintético'!C3</f>
        <v>Razão Social:</v>
      </c>
      <c r="C3" s="53" t="str">
        <f ca="1">'Orçamento Sintético'!E1</f>
        <v>Data:</v>
      </c>
      <c r="D3" s="113"/>
    </row>
    <row r="4" spans="1:4">
      <c r="A4" s="84" t="str">
        <f ca="1">'Orçamento Sintético'!A4</f>
        <v>C</v>
      </c>
      <c r="B4" s="86" t="str">
        <f ca="1">'Orçamento Sintético'!C4</f>
        <v>D</v>
      </c>
      <c r="C4" s="86">
        <f ca="1">'Orçamento Sintético'!E2</f>
        <v>1</v>
      </c>
      <c r="D4" s="113"/>
    </row>
    <row r="5" spans="1:4">
      <c r="A5" s="53" t="str">
        <f ca="1">'Orçamento Sintético'!A5</f>
        <v>P. Garantia:</v>
      </c>
      <c r="B5" s="85" t="str">
        <f ca="1">'Orçamento Sintético'!C5</f>
        <v>CNPJ:</v>
      </c>
      <c r="C5" s="53" t="str">
        <f ca="1">'Orçamento Sintético'!E3</f>
        <v>Telefone:</v>
      </c>
      <c r="D5" s="113"/>
    </row>
    <row r="6" spans="1:4">
      <c r="A6" s="84" t="str">
        <f ca="1">'Orçamento Sintético'!A6</f>
        <v>F</v>
      </c>
      <c r="B6" s="86" t="str">
        <f ca="1">'Orçamento Sintético'!C6</f>
        <v>G</v>
      </c>
      <c r="C6" s="86" t="str">
        <f ca="1">'Orçamento Sintético'!E4</f>
        <v>E</v>
      </c>
      <c r="D6" s="114"/>
    </row>
    <row r="7" spans="1:4" ht="15">
      <c r="A7" s="115" t="s">
        <v>25</v>
      </c>
      <c r="B7" s="116"/>
      <c r="C7" s="116"/>
      <c r="D7" s="116"/>
    </row>
    <row r="8" spans="1:4" ht="30" customHeight="1">
      <c r="A8" s="5" t="s">
        <v>1</v>
      </c>
      <c r="B8" s="5" t="s">
        <v>4</v>
      </c>
      <c r="C8" s="5" t="s">
        <v>8</v>
      </c>
      <c r="D8" s="5" t="s">
        <v>24</v>
      </c>
    </row>
    <row r="9" spans="1:4" ht="24" customHeight="1">
      <c r="A9" s="103" t="s">
        <v>9</v>
      </c>
      <c r="B9" s="103" t="str">
        <f ca="1">VLOOKUP(A9,'Orçamento Sintético'!$A:$H,4,0)</f>
        <v>SERVIÇOS TÉCNICOS-PROFISSIONAIS</v>
      </c>
      <c r="C9" s="104">
        <f ca="1">VLOOKUP(A9,'Orçamento Sintético'!$A:$H,8,0)</f>
        <v>233.94</v>
      </c>
      <c r="D9" s="105">
        <f>ROUND(C9/$D$12,4)</f>
        <v>2.2000000000000001E-3</v>
      </c>
    </row>
    <row r="10" spans="1:4" ht="24" customHeight="1">
      <c r="A10" s="108" t="s">
        <v>170</v>
      </c>
      <c r="B10" s="103" t="str">
        <f ca="1">VLOOKUP(A10,'Orçamento Sintético'!$A:$H,4,0)</f>
        <v>INSTALAÇÕES MECÂNICAS E DE UTILIDADES</v>
      </c>
      <c r="C10" s="104">
        <f ca="1">VLOOKUP(A10,'Orçamento Sintético'!$A:$H,8,0)</f>
        <v>104971.8</v>
      </c>
      <c r="D10" s="105">
        <f>ROUND(C10/$D$12,4)</f>
        <v>0.99780000000000002</v>
      </c>
    </row>
    <row r="11" spans="1:4">
      <c r="A11" s="2"/>
      <c r="B11" s="2"/>
      <c r="C11" s="2"/>
      <c r="D11" s="2"/>
    </row>
    <row r="12" spans="1:4">
      <c r="A12" s="72"/>
      <c r="B12" s="72" t="s">
        <v>20</v>
      </c>
      <c r="C12" s="87"/>
      <c r="D12" s="87">
        <f>SUM(C9:C10)</f>
        <v>105205.74</v>
      </c>
    </row>
    <row r="13" spans="1:4">
      <c r="A13" s="72"/>
      <c r="B13" s="72" t="s">
        <v>21</v>
      </c>
      <c r="C13" s="88" t="str">
        <f ca="1">"("&amp;'Composição de BDI'!D23*100&amp;"%)"</f>
        <v>(22,12%)</v>
      </c>
      <c r="D13" s="87">
        <f ca="1">TRUNC(D12*'Composição de BDI'!D23,2)</f>
        <v>23271.5</v>
      </c>
    </row>
    <row r="14" spans="1:4">
      <c r="A14" s="72"/>
      <c r="B14" s="72" t="s">
        <v>22</v>
      </c>
      <c r="C14" s="87"/>
      <c r="D14" s="87">
        <f>SUM(D12:D13)</f>
        <v>128477.24</v>
      </c>
    </row>
  </sheetData>
  <sheetCalcPr fullCalcOnLoad="1"/>
  <mergeCells count="2">
    <mergeCell ref="D1:D6"/>
    <mergeCell ref="A7:D7"/>
  </mergeCells>
  <phoneticPr fontId="15" type="noConversion"/>
  <pageMargins left="0.51181102362204722" right="0.51181102362204722" top="0.98425196850393704" bottom="0.98425196850393704" header="0.51181102362204722" footer="0.51181102362204722"/>
  <pageSetup paperSize="9" scale="86" fitToHeight="0" orientation="portrait" r:id="rId1"/>
  <headerFooter>
    <oddHeader>&amp;L &amp;C &amp;R</oddHeader>
    <oddFooter>&amp;L &amp;C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OutlineSymbols="0" showWhiteSpace="0" workbookViewId="0">
      <selection activeCell="G18" sqref="G18:H18"/>
    </sheetView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7" width="13" bestFit="1" customWidth="1"/>
    <col min="8" max="8" width="13" style="83" bestFit="1" customWidth="1"/>
    <col min="9" max="10" width="13" bestFit="1" customWidth="1"/>
  </cols>
  <sheetData>
    <row r="1" spans="1:9">
      <c r="A1" s="53" t="s">
        <v>157</v>
      </c>
      <c r="B1" s="54"/>
      <c r="C1" s="55" t="s">
        <v>158</v>
      </c>
      <c r="D1" s="107" t="s">
        <v>169</v>
      </c>
      <c r="E1" s="53" t="s">
        <v>23</v>
      </c>
      <c r="F1" s="57"/>
      <c r="G1" s="122"/>
      <c r="H1" s="123"/>
    </row>
    <row r="2" spans="1:9">
      <c r="A2" s="117" t="s">
        <v>78</v>
      </c>
      <c r="B2" s="118"/>
      <c r="C2" s="58" t="s">
        <v>100</v>
      </c>
      <c r="D2" s="59" t="s">
        <v>166</v>
      </c>
      <c r="E2" s="126">
        <v>1</v>
      </c>
      <c r="F2" s="127"/>
      <c r="G2" s="120"/>
      <c r="H2" s="121"/>
    </row>
    <row r="3" spans="1:9">
      <c r="A3" s="128" t="s">
        <v>159</v>
      </c>
      <c r="B3" s="129"/>
      <c r="C3" s="128" t="s">
        <v>160</v>
      </c>
      <c r="D3" s="129"/>
      <c r="E3" s="53" t="s">
        <v>161</v>
      </c>
      <c r="F3" s="60"/>
      <c r="G3" s="61"/>
      <c r="H3" s="62"/>
    </row>
    <row r="4" spans="1:9">
      <c r="A4" s="117" t="s">
        <v>113</v>
      </c>
      <c r="B4" s="118"/>
      <c r="C4" s="117" t="s">
        <v>146</v>
      </c>
      <c r="D4" s="118"/>
      <c r="E4" s="117" t="s">
        <v>152</v>
      </c>
      <c r="F4" s="119"/>
      <c r="G4" s="120"/>
      <c r="H4" s="121"/>
    </row>
    <row r="5" spans="1:9">
      <c r="A5" s="63" t="s">
        <v>162</v>
      </c>
      <c r="B5" s="64"/>
      <c r="C5" s="53" t="s">
        <v>163</v>
      </c>
      <c r="D5" s="54"/>
      <c r="E5" s="53" t="s">
        <v>164</v>
      </c>
      <c r="F5" s="60"/>
      <c r="G5" s="61"/>
      <c r="H5" s="62"/>
    </row>
    <row r="6" spans="1:9">
      <c r="A6" s="124" t="s">
        <v>156</v>
      </c>
      <c r="B6" s="125"/>
      <c r="C6" s="117" t="s">
        <v>165</v>
      </c>
      <c r="D6" s="118"/>
      <c r="E6" s="117" t="s">
        <v>19</v>
      </c>
      <c r="F6" s="119"/>
      <c r="G6" s="124"/>
      <c r="H6" s="125"/>
    </row>
    <row r="7" spans="1:9" ht="15">
      <c r="A7" s="130" t="s">
        <v>0</v>
      </c>
      <c r="B7" s="116"/>
      <c r="C7" s="116"/>
      <c r="D7" s="116"/>
      <c r="E7" s="116"/>
      <c r="F7" s="116"/>
      <c r="G7" s="116"/>
      <c r="H7" s="116"/>
    </row>
    <row r="8" spans="1:9" ht="1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75" t="s">
        <v>6</v>
      </c>
      <c r="G8" s="5" t="s">
        <v>7</v>
      </c>
      <c r="H8" s="81" t="s">
        <v>8</v>
      </c>
      <c r="I8" s="52"/>
    </row>
    <row r="9" spans="1:9">
      <c r="A9" s="76" t="s">
        <v>9</v>
      </c>
      <c r="B9" s="76"/>
      <c r="C9" s="108"/>
      <c r="D9" s="76" t="s">
        <v>10</v>
      </c>
      <c r="E9" s="76"/>
      <c r="F9" s="77"/>
      <c r="G9" s="76"/>
      <c r="H9" s="77">
        <f>H10</f>
        <v>233.94</v>
      </c>
    </row>
    <row r="10" spans="1:9">
      <c r="A10" s="78" t="s">
        <v>11</v>
      </c>
      <c r="B10" s="78"/>
      <c r="C10" s="78"/>
      <c r="D10" s="78" t="s">
        <v>12</v>
      </c>
      <c r="E10" s="78"/>
      <c r="F10" s="79"/>
      <c r="G10" s="78"/>
      <c r="H10" s="80">
        <f>H11</f>
        <v>233.94</v>
      </c>
    </row>
    <row r="11" spans="1:9">
      <c r="A11" s="65" t="s">
        <v>13</v>
      </c>
      <c r="B11" s="66" t="s">
        <v>14</v>
      </c>
      <c r="C11" s="66" t="s">
        <v>15</v>
      </c>
      <c r="D11" s="67" t="s">
        <v>16</v>
      </c>
      <c r="E11" s="66" t="s">
        <v>17</v>
      </c>
      <c r="F11" s="68">
        <v>1</v>
      </c>
      <c r="G11" s="69">
        <f ca="1">VLOOKUP(A11,'Orçamento Analítico'!$A:$H,8,0)</f>
        <v>233.94</v>
      </c>
      <c r="H11" s="69">
        <f>TRUNC(F11 * G11, 2)</f>
        <v>233.94</v>
      </c>
    </row>
    <row r="12" spans="1:9">
      <c r="A12" s="108" t="s">
        <v>170</v>
      </c>
      <c r="B12" s="76"/>
      <c r="C12" s="76"/>
      <c r="D12" s="76" t="s">
        <v>177</v>
      </c>
      <c r="E12" s="76"/>
      <c r="F12" s="77"/>
      <c r="G12" s="76"/>
      <c r="H12" s="77">
        <f>H13</f>
        <v>104971.8</v>
      </c>
    </row>
    <row r="13" spans="1:9">
      <c r="A13" s="78" t="s">
        <v>171</v>
      </c>
      <c r="B13" s="78"/>
      <c r="C13" s="78"/>
      <c r="D13" s="78" t="s">
        <v>172</v>
      </c>
      <c r="E13" s="78"/>
      <c r="F13" s="79"/>
      <c r="G13" s="78"/>
      <c r="H13" s="80">
        <f>H14</f>
        <v>104971.8</v>
      </c>
    </row>
    <row r="14" spans="1:9">
      <c r="A14" s="65" t="s">
        <v>173</v>
      </c>
      <c r="B14" s="66" t="s">
        <v>174</v>
      </c>
      <c r="C14" s="66" t="s">
        <v>15</v>
      </c>
      <c r="D14" s="67" t="s">
        <v>175</v>
      </c>
      <c r="E14" s="66" t="s">
        <v>176</v>
      </c>
      <c r="F14" s="68">
        <v>12</v>
      </c>
      <c r="G14" s="69">
        <f ca="1">VLOOKUP(A14,'Orçamento Analítico'!$A:$H,8,0)</f>
        <v>8747.65</v>
      </c>
      <c r="H14" s="69">
        <f>TRUNC(F14 * G14, 2)</f>
        <v>104971.8</v>
      </c>
    </row>
    <row r="15" spans="1:9">
      <c r="A15" s="1"/>
      <c r="B15" s="1"/>
      <c r="C15" s="1"/>
      <c r="D15" s="1"/>
      <c r="E15" s="1"/>
      <c r="F15" s="1"/>
      <c r="G15" s="1"/>
      <c r="H15" s="82"/>
    </row>
    <row r="16" spans="1:9">
      <c r="A16" s="70"/>
      <c r="B16" s="71"/>
      <c r="C16" s="72"/>
      <c r="D16" s="73" t="s">
        <v>20</v>
      </c>
      <c r="E16" s="73"/>
      <c r="F16" s="74"/>
      <c r="G16" s="131">
        <f>H9+H12</f>
        <v>105205.74</v>
      </c>
      <c r="H16" s="131"/>
    </row>
    <row r="17" spans="1:8">
      <c r="A17" s="132"/>
      <c r="B17" s="134"/>
      <c r="C17" s="72"/>
      <c r="D17" s="72" t="s">
        <v>21</v>
      </c>
      <c r="E17" s="72" t="str">
        <f ca="1">CONCATENATE("(",'Composição de BDI'!$D$23*100,"%)")</f>
        <v>(22,12%)</v>
      </c>
      <c r="F17" s="74"/>
      <c r="G17" s="131">
        <f ca="1">TRUNC(G16*'Composição de BDI'!D23,2)</f>
        <v>23271.5</v>
      </c>
      <c r="H17" s="131"/>
    </row>
    <row r="18" spans="1:8">
      <c r="A18" s="133"/>
      <c r="B18" s="135"/>
      <c r="C18" s="72"/>
      <c r="D18" s="73" t="s">
        <v>22</v>
      </c>
      <c r="E18" s="73"/>
      <c r="F18" s="74"/>
      <c r="G18" s="131">
        <f>G16+G17</f>
        <v>128477.24</v>
      </c>
      <c r="H18" s="131"/>
    </row>
  </sheetData>
  <sheetCalcPr fullCalcOnLoad="1"/>
  <mergeCells count="20">
    <mergeCell ref="A17:A18"/>
    <mergeCell ref="B17:B18"/>
    <mergeCell ref="G17:H17"/>
    <mergeCell ref="G18:H18"/>
    <mergeCell ref="E2:F2"/>
    <mergeCell ref="G2:H2"/>
    <mergeCell ref="A3:B3"/>
    <mergeCell ref="C3:D3"/>
    <mergeCell ref="A7:H7"/>
    <mergeCell ref="G16:H16"/>
    <mergeCell ref="A4:B4"/>
    <mergeCell ref="C4:D4"/>
    <mergeCell ref="E4:F4"/>
    <mergeCell ref="G4:H4"/>
    <mergeCell ref="G1:H1"/>
    <mergeCell ref="A6:B6"/>
    <mergeCell ref="C6:D6"/>
    <mergeCell ref="E6:F6"/>
    <mergeCell ref="G6:H6"/>
    <mergeCell ref="A2:B2"/>
  </mergeCells>
  <phoneticPr fontId="15" type="noConversion"/>
  <pageMargins left="0.51181102362204722" right="0.51181102362204722" top="0.98425196850393704" bottom="0.98425196850393704" header="0.51181102362204722" footer="0.51181102362204722"/>
  <pageSetup paperSize="9" scale="60" fitToHeight="0" orientation="portrait" r:id="rId1"/>
  <headerFooter>
    <oddHeader>&amp;L &amp;C &amp;R</oddHeader>
    <oddFooter>&amp;L &amp;C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OutlineSymbols="0" showWhiteSpace="0" topLeftCell="A3" workbookViewId="0">
      <selection activeCell="H17" sqref="H17"/>
    </sheetView>
  </sheetViews>
  <sheetFormatPr defaultRowHeight="14.25"/>
  <cols>
    <col min="1" max="2" width="10" customWidth="1"/>
    <col min="3" max="3" width="13.25" customWidth="1"/>
    <col min="4" max="4" width="60" bestFit="1" customWidth="1"/>
    <col min="5" max="5" width="8" customWidth="1"/>
    <col min="6" max="8" width="13" customWidth="1"/>
  </cols>
  <sheetData>
    <row r="1" spans="1:8">
      <c r="A1" s="53" t="str">
        <f ca="1">'Orçamento Sintético'!A1</f>
        <v>P. Execução:</v>
      </c>
      <c r="B1" s="60"/>
      <c r="C1" s="53" t="str">
        <f ca="1">'Orçamento Sintético'!C1</f>
        <v>Licitação:</v>
      </c>
      <c r="D1" s="56" t="str">
        <f ca="1">'Orçamento Sintético'!D1</f>
        <v>Objeto: Manutenção preventiva e corretiva nos elevadores instalados</v>
      </c>
      <c r="E1" s="53" t="str">
        <f ca="1">'Orçamento Sintético'!E1</f>
        <v>Data:</v>
      </c>
      <c r="F1" s="54"/>
      <c r="G1" s="137"/>
      <c r="H1" s="123"/>
    </row>
    <row r="2" spans="1:8">
      <c r="A2" s="117" t="str">
        <f ca="1">'Orçamento Sintético'!A2:B2</f>
        <v>A</v>
      </c>
      <c r="B2" s="118"/>
      <c r="C2" s="58" t="str">
        <f ca="1">'Orçamento Sintético'!C2</f>
        <v>B</v>
      </c>
      <c r="D2" s="59" t="str">
        <f ca="1">'Orçamento Sintético'!D2</f>
        <v>Local: Eixo Monumental, Praça do Buriti, Lote 2, Sede do MPDFT,  Brasília-DF</v>
      </c>
      <c r="E2" s="138">
        <f ca="1">'Orçamento Sintético'!E2:F2</f>
        <v>1</v>
      </c>
      <c r="F2" s="139"/>
      <c r="G2" s="120"/>
      <c r="H2" s="121"/>
    </row>
    <row r="3" spans="1:8">
      <c r="A3" s="85" t="str">
        <f ca="1">'Orçamento Sintético'!A3</f>
        <v>P. Validade:</v>
      </c>
      <c r="B3" s="89"/>
      <c r="C3" s="85" t="str">
        <f ca="1">'Orçamento Sintético'!C3</f>
        <v>Razão Social:</v>
      </c>
      <c r="D3" s="54"/>
      <c r="E3" s="53" t="str">
        <f ca="1">'Orçamento Sintético'!E3</f>
        <v>Telefone:</v>
      </c>
      <c r="F3" s="54"/>
      <c r="G3" s="61"/>
      <c r="H3" s="62"/>
    </row>
    <row r="4" spans="1:8">
      <c r="A4" s="117" t="str">
        <f ca="1">'Orçamento Sintético'!A4:B4</f>
        <v>C</v>
      </c>
      <c r="B4" s="118"/>
      <c r="C4" s="117" t="str">
        <f ca="1">'Orçamento Sintético'!C4:D4</f>
        <v>D</v>
      </c>
      <c r="D4" s="118"/>
      <c r="E4" s="117" t="str">
        <f ca="1">'Orçamento Sintético'!E4:F4</f>
        <v>E</v>
      </c>
      <c r="F4" s="118"/>
      <c r="G4" s="120"/>
      <c r="H4" s="121"/>
    </row>
    <row r="5" spans="1:8">
      <c r="A5" s="53" t="str">
        <f ca="1">'Orçamento Sintético'!A5</f>
        <v>P. Garantia:</v>
      </c>
      <c r="B5" s="60"/>
      <c r="C5" s="53" t="str">
        <f ca="1">'Orçamento Sintético'!C5</f>
        <v>CNPJ:</v>
      </c>
      <c r="D5" s="54"/>
      <c r="E5" s="53" t="str">
        <f ca="1">'Orçamento Sintético'!E5</f>
        <v>E-mail:</v>
      </c>
      <c r="F5" s="54"/>
      <c r="G5" s="61"/>
      <c r="H5" s="62"/>
    </row>
    <row r="6" spans="1:8">
      <c r="A6" s="117" t="str">
        <f ca="1">'Orçamento Sintético'!A6:B6</f>
        <v>F</v>
      </c>
      <c r="B6" s="118"/>
      <c r="C6" s="117" t="str">
        <f ca="1">'Orçamento Sintético'!C6:D6</f>
        <v>G</v>
      </c>
      <c r="D6" s="118"/>
      <c r="E6" s="117" t="str">
        <f ca="1">'Orçamento Sintético'!E6:F6</f>
        <v>H</v>
      </c>
      <c r="F6" s="118"/>
      <c r="G6" s="124"/>
      <c r="H6" s="125"/>
    </row>
    <row r="7" spans="1:8" ht="15">
      <c r="A7" s="136" t="s">
        <v>33</v>
      </c>
      <c r="B7" s="136"/>
      <c r="C7" s="136"/>
      <c r="D7" s="136"/>
      <c r="E7" s="136"/>
      <c r="F7" s="136"/>
      <c r="G7" s="136"/>
      <c r="H7" s="136"/>
    </row>
    <row r="8" spans="1:8">
      <c r="A8" s="98" t="str">
        <f ca="1">'Orçamento Sintético'!A9</f>
        <v xml:space="preserve"> 01 </v>
      </c>
      <c r="B8" s="98"/>
      <c r="C8" s="98"/>
      <c r="D8" s="98" t="str">
        <f ca="1">'Orçamento Sintético'!D9</f>
        <v>SERVIÇOS TÉCNICOS-PROFISSIONAIS</v>
      </c>
      <c r="E8" s="99"/>
      <c r="F8" s="100"/>
      <c r="G8" s="98"/>
      <c r="H8" s="101"/>
    </row>
    <row r="9" spans="1:8">
      <c r="A9" s="78" t="str">
        <f ca="1">'Orçamento Sintético'!A10</f>
        <v xml:space="preserve"> 01.08 </v>
      </c>
      <c r="B9" s="78"/>
      <c r="C9" s="78"/>
      <c r="D9" s="78" t="str">
        <f ca="1">'Orçamento Sintético'!D10</f>
        <v>TAXAS E EMOLUMENTOS</v>
      </c>
      <c r="E9" s="78"/>
      <c r="F9" s="79"/>
      <c r="G9" s="78"/>
      <c r="H9" s="80"/>
    </row>
    <row r="10" spans="1:8">
      <c r="A10" s="97" t="s">
        <v>13</v>
      </c>
      <c r="B10" s="92" t="str">
        <f ca="1">VLOOKUP(A10,'Orçamento Sintético'!$A:$H,2,0)</f>
        <v xml:space="preserve"> MPDFT0009 </v>
      </c>
      <c r="C10" s="92" t="str">
        <f ca="1">VLOOKUP(A10,'Orçamento Sintético'!$A:$H,3,0)</f>
        <v>Próprio</v>
      </c>
      <c r="D10" s="93" t="str">
        <f ca="1">VLOOKUP(A10,'Orçamento Sintético'!$A:$H,4,0)</f>
        <v>Registro do contrato junto ao conselho de classe (ART)</v>
      </c>
      <c r="E10" s="92" t="str">
        <f ca="1">VLOOKUP(A10,'Orçamento Sintético'!$A:$H,5,0)</f>
        <v>vb</v>
      </c>
      <c r="F10" s="94"/>
      <c r="G10" s="95"/>
      <c r="H10" s="96">
        <f>SUM(H11)</f>
        <v>233.94</v>
      </c>
    </row>
    <row r="11" spans="1:8" ht="15" thickBot="1">
      <c r="A11" s="67" t="str">
        <f ca="1">VLOOKUP(B11,'Insumos e Serviços'!$A:$F,3,0)</f>
        <v>Insumo</v>
      </c>
      <c r="B11" s="91" t="s">
        <v>32</v>
      </c>
      <c r="C11" s="66" t="str">
        <f ca="1">VLOOKUP(B11,'Insumos e Serviços'!$A:$F,2,0)</f>
        <v>Próprio</v>
      </c>
      <c r="D11" s="67" t="str">
        <f ca="1">VLOOKUP(B11,'Insumos e Serviços'!$A:$F,4,0)</f>
        <v xml:space="preserve">Anotação de Resposanbilidade Técnica (Faixa 3 - Tabela A - </v>
      </c>
      <c r="E11" s="66" t="str">
        <f ca="1">VLOOKUP(B11,'Insumos e Serviços'!$A:$F,5,0)</f>
        <v>vb</v>
      </c>
      <c r="F11" s="102">
        <v>1</v>
      </c>
      <c r="G11" s="69">
        <f ca="1">VLOOKUP(B11,'Insumos e Serviços'!$A:$F,6,0)</f>
        <v>233.94</v>
      </c>
      <c r="H11" s="69">
        <f>TRUNC(F11*G11,2)</f>
        <v>233.94</v>
      </c>
    </row>
    <row r="12" spans="1:8" ht="15" thickTop="1">
      <c r="A12" s="4"/>
      <c r="B12" s="4"/>
      <c r="C12" s="4"/>
      <c r="D12" s="4"/>
      <c r="E12" s="4"/>
      <c r="F12" s="4"/>
      <c r="G12" s="4"/>
      <c r="H12" s="4"/>
    </row>
    <row r="13" spans="1:8">
      <c r="A13" s="98"/>
      <c r="B13" s="98"/>
      <c r="C13" s="98"/>
      <c r="D13" s="98" t="str">
        <f ca="1">'Orçamento Sintético'!D12</f>
        <v>INSTALAÇÕES MECÂNICAS E DE UTILIDADES</v>
      </c>
      <c r="E13" s="99"/>
      <c r="F13" s="100"/>
      <c r="G13" s="98"/>
      <c r="H13" s="101"/>
    </row>
    <row r="14" spans="1:8">
      <c r="A14" s="78" t="str">
        <f ca="1">'Orçamento Sintético'!A13</f>
        <v>07.01</v>
      </c>
      <c r="B14" s="78"/>
      <c r="C14" s="78"/>
      <c r="D14" s="78" t="str">
        <f ca="1">'Orçamento Sintético'!D13</f>
        <v>ELEVADORES</v>
      </c>
      <c r="E14" s="78"/>
      <c r="F14" s="79"/>
      <c r="G14" s="78"/>
      <c r="H14" s="80"/>
    </row>
    <row r="15" spans="1:8">
      <c r="A15" s="97" t="str">
        <f ca="1">'Orçamento Sintético'!A14</f>
        <v>07.01.1</v>
      </c>
      <c r="B15" s="92" t="str">
        <f ca="1">VLOOKUP(A15,'Orçamento Sintético'!$A:$H,2,0)</f>
        <v xml:space="preserve"> MPDFT1186</v>
      </c>
      <c r="C15" s="92" t="str">
        <f ca="1">VLOOKUP(A15,'Orçamento Sintético'!$A:$H,3,0)</f>
        <v>Próprio</v>
      </c>
      <c r="D15" s="93" t="str">
        <f ca="1">VLOOKUP(A15,'Orçamento Sintético'!$A:$H,4,0)</f>
        <v xml:space="preserve">Serviço de manutenção preventiva e corretiva em elevadores </v>
      </c>
      <c r="E15" s="92" t="str">
        <f ca="1">VLOOKUP(A15,'Orçamento Sintético'!$A:$H,5,0)</f>
        <v>mês</v>
      </c>
      <c r="F15" s="94"/>
      <c r="G15" s="95"/>
      <c r="H15" s="96">
        <f>SUM(H16:H19)</f>
        <v>8747.65</v>
      </c>
    </row>
    <row r="16" spans="1:8">
      <c r="A16" s="67" t="str">
        <f ca="1">VLOOKUP(B16,'Insumos e Serviços'!$A:$F,3,0)</f>
        <v>Composição</v>
      </c>
      <c r="B16" s="91" t="s">
        <v>31</v>
      </c>
      <c r="C16" s="66" t="str">
        <f ca="1">VLOOKUP(B16,'Insumos e Serviços'!$A:$F,2,0)</f>
        <v>SINAPI</v>
      </c>
      <c r="D16" s="67" t="str">
        <f ca="1">VLOOKUP(B16,'Insumos e Serviços'!$A:$F,4,0)</f>
        <v>ENGENHEIRO ELETRICISTA COM ENCARGOS COMPLEMENTARES</v>
      </c>
      <c r="E16" s="66" t="str">
        <f ca="1">VLOOKUP(B16,'Insumos e Serviços'!$A:$F,5,0)</f>
        <v>H</v>
      </c>
      <c r="F16" s="102">
        <v>30</v>
      </c>
      <c r="G16" s="69">
        <f ca="1">VLOOKUP(B16,'Insumos e Serviços'!$A:$F,6,0)</f>
        <v>110.31</v>
      </c>
      <c r="H16" s="69">
        <f>TRUNC(F16*G16,2)</f>
        <v>3309.3</v>
      </c>
    </row>
    <row r="17" spans="1:8">
      <c r="A17" s="67" t="str">
        <f ca="1">VLOOKUP(B17,'Insumos e Serviços'!$A:$F,3,0)</f>
        <v>Composição</v>
      </c>
      <c r="B17" s="91" t="s">
        <v>29</v>
      </c>
      <c r="C17" s="66" t="str">
        <f ca="1">VLOOKUP(B17,'Insumos e Serviços'!$A:$F,2,0)</f>
        <v>SINAPI</v>
      </c>
      <c r="D17" s="67" t="str">
        <f ca="1">VLOOKUP(B17,'Insumos e Serviços'!$A:$F,4,0)</f>
        <v>MONTADOR ELETROMECÃNICO COM ENCARGOS COMPLEMENTARES</v>
      </c>
      <c r="E17" s="66" t="str">
        <f ca="1">VLOOKUP(B17,'Insumos e Serviços'!$A:$F,5,0)</f>
        <v>H</v>
      </c>
      <c r="F17" s="102">
        <v>150</v>
      </c>
      <c r="G17" s="69">
        <f ca="1">VLOOKUP(B17,'Insumos e Serviços'!$A:$F,6,0)</f>
        <v>24.98</v>
      </c>
      <c r="H17" s="69">
        <f>TRUNC(F17*G17,2)</f>
        <v>3747</v>
      </c>
    </row>
    <row r="18" spans="1:8">
      <c r="A18" s="67" t="str">
        <f ca="1">VLOOKUP(B18,'Insumos e Serviços'!$A:$F,3,0)</f>
        <v>Composição</v>
      </c>
      <c r="B18" s="91" t="s">
        <v>178</v>
      </c>
      <c r="C18" s="66" t="str">
        <f ca="1">VLOOKUP(B18,'Insumos e Serviços'!$A:$F,2,0)</f>
        <v>SINAPI</v>
      </c>
      <c r="D18" s="67" t="str">
        <f ca="1">VLOOKUP(B18,'Insumos e Serviços'!$A:$F,4,0)</f>
        <v>AUXILIAR TÉCNICO DE ENGENHARIA COM ENCARGOS COMPLEMENTARES</v>
      </c>
      <c r="E18" s="66" t="str">
        <f ca="1">VLOOKUP(B18,'Insumos e Serviços'!$A:$F,5,0)</f>
        <v>H</v>
      </c>
      <c r="F18" s="102">
        <v>44</v>
      </c>
      <c r="G18" s="69">
        <f ca="1">VLOOKUP(B18,'Insumos e Serviços'!$A:$F,6,0)</f>
        <v>37.06</v>
      </c>
      <c r="H18" s="69">
        <f>TRUNC(F18*G18,2)</f>
        <v>1630.64</v>
      </c>
    </row>
    <row r="19" spans="1:8">
      <c r="A19" s="67" t="str">
        <f ca="1">VLOOKUP(B19,'Insumos e Serviços'!$A:$F,3,0)</f>
        <v>Insumo</v>
      </c>
      <c r="B19" s="91" t="s">
        <v>179</v>
      </c>
      <c r="C19" s="66" t="str">
        <f ca="1">VLOOKUP(B19,'Insumos e Serviços'!$A:$F,2,0)</f>
        <v>Próprio</v>
      </c>
      <c r="D19" s="67" t="str">
        <f ca="1">VLOOKUP(B19,'Insumos e Serviços'!$A:$F,4,0)</f>
        <v>Insumos diversos para manutenção</v>
      </c>
      <c r="E19" s="66" t="str">
        <f ca="1">VLOOKUP(B19,'Insumos e Serviços'!$A:$F,5,0)</f>
        <v>vb</v>
      </c>
      <c r="F19" s="102">
        <v>1</v>
      </c>
      <c r="G19" s="69">
        <f ca="1">VLOOKUP(B19,'Insumos e Serviços'!$A:$F,6,0)</f>
        <v>60.71</v>
      </c>
      <c r="H19" s="69">
        <f>TRUNC(F19*G19,2)</f>
        <v>60.71</v>
      </c>
    </row>
    <row r="21" spans="1:8" s="3" customFormat="1" ht="11.25">
      <c r="A21" s="109" t="s">
        <v>183</v>
      </c>
    </row>
    <row r="22" spans="1:8" s="3" customFormat="1" ht="11.25">
      <c r="A22" s="3" t="s">
        <v>184</v>
      </c>
      <c r="B22" s="3" t="s">
        <v>186</v>
      </c>
    </row>
    <row r="23" spans="1:8" s="3" customFormat="1" ht="11.25">
      <c r="A23" s="3" t="s">
        <v>185</v>
      </c>
      <c r="B23" s="3" t="s">
        <v>187</v>
      </c>
    </row>
    <row r="24" spans="1:8" s="3" customFormat="1" ht="11.25"/>
  </sheetData>
  <sheetCalcPr fullCalcOnLoad="1"/>
  <mergeCells count="13">
    <mergeCell ref="G1:H1"/>
    <mergeCell ref="A2:B2"/>
    <mergeCell ref="E2:F2"/>
    <mergeCell ref="G2:H2"/>
    <mergeCell ref="A4:B4"/>
    <mergeCell ref="C4:D4"/>
    <mergeCell ref="E4:F4"/>
    <mergeCell ref="G4:H4"/>
    <mergeCell ref="C6:D6"/>
    <mergeCell ref="E6:F6"/>
    <mergeCell ref="A7:H7"/>
    <mergeCell ref="G6:H6"/>
    <mergeCell ref="A6:B6"/>
  </mergeCells>
  <phoneticPr fontId="15" type="noConversion"/>
  <pageMargins left="0.51181102362204722" right="0.51181102362204722" top="0.98425196850393704" bottom="0.98425196850393704" header="0.51181102362204722" footer="0.51181102362204722"/>
  <pageSetup paperSize="9" scale="60" fitToHeight="0" orientation="portrait" r:id="rId1"/>
  <headerFooter>
    <oddHeader>&amp;L &amp;C &amp;R</oddHeader>
    <oddFooter>&amp;L &amp;C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OutlineSymbols="0" showWhiteSpace="0" workbookViewId="0">
      <selection activeCell="A35" sqref="A35"/>
    </sheetView>
  </sheetViews>
  <sheetFormatPr defaultRowHeight="14.25"/>
  <cols>
    <col min="1" max="2" width="10" customWidth="1"/>
    <col min="3" max="3" width="13.25" customWidth="1"/>
    <col min="4" max="4" width="60" bestFit="1" customWidth="1"/>
    <col min="5" max="5" width="8" customWidth="1"/>
    <col min="6" max="6" width="13" customWidth="1"/>
  </cols>
  <sheetData>
    <row r="1" spans="1:6">
      <c r="A1" s="53" t="str">
        <f ca="1">'Orçamento Sintético'!A1</f>
        <v>P. Execução:</v>
      </c>
      <c r="B1" s="60"/>
      <c r="C1" s="53" t="str">
        <f ca="1">'Orçamento Sintético'!C1</f>
        <v>Licitação:</v>
      </c>
      <c r="D1" s="56" t="str">
        <f ca="1">'Orçamento Sintético'!D1</f>
        <v>Objeto: Manutenção preventiva e corretiva nos elevadores instalados</v>
      </c>
      <c r="E1" s="53" t="str">
        <f ca="1">'Orçamento Sintético'!E1</f>
        <v>Data:</v>
      </c>
      <c r="F1" s="54"/>
    </row>
    <row r="2" spans="1:6">
      <c r="A2" s="117" t="str">
        <f ca="1">'Orçamento Sintético'!A2:B2</f>
        <v>A</v>
      </c>
      <c r="B2" s="119"/>
      <c r="C2" s="58" t="str">
        <f ca="1">'Orçamento Sintético'!C2</f>
        <v>B</v>
      </c>
      <c r="D2" s="59" t="str">
        <f ca="1">'Orçamento Sintético'!D2</f>
        <v>Local: Eixo Monumental, Praça do Buriti, Lote 2, Sede do MPDFT,  Brasília-DF</v>
      </c>
      <c r="E2" s="138">
        <f ca="1">'Orçamento Sintético'!E2:F2</f>
        <v>1</v>
      </c>
      <c r="F2" s="139"/>
    </row>
    <row r="3" spans="1:6">
      <c r="A3" s="85" t="str">
        <f ca="1">'Orçamento Sintético'!A3</f>
        <v>P. Validade:</v>
      </c>
      <c r="B3" s="89"/>
      <c r="C3" s="85" t="str">
        <f ca="1">'Orçamento Sintético'!C3</f>
        <v>Razão Social:</v>
      </c>
      <c r="D3" s="54"/>
      <c r="E3" s="53" t="str">
        <f ca="1">'Orçamento Sintético'!E3</f>
        <v>Telefone:</v>
      </c>
      <c r="F3" s="54"/>
    </row>
    <row r="4" spans="1:6">
      <c r="A4" s="117" t="str">
        <f ca="1">'Orçamento Sintético'!A4:B4</f>
        <v>C</v>
      </c>
      <c r="B4" s="119"/>
      <c r="C4" s="117" t="str">
        <f ca="1">'Orçamento Sintético'!C4:D4</f>
        <v>D</v>
      </c>
      <c r="D4" s="118"/>
      <c r="E4" s="117" t="str">
        <f ca="1">'Orçamento Sintético'!E4:F4</f>
        <v>E</v>
      </c>
      <c r="F4" s="118"/>
    </row>
    <row r="5" spans="1:6">
      <c r="A5" s="53" t="str">
        <f ca="1">'Orçamento Sintético'!A5</f>
        <v>P. Garantia:</v>
      </c>
      <c r="B5" s="60"/>
      <c r="C5" s="53" t="str">
        <f ca="1">'Orçamento Sintético'!C5</f>
        <v>CNPJ:</v>
      </c>
      <c r="D5" s="54"/>
      <c r="E5" s="53" t="str">
        <f ca="1">'Orçamento Sintético'!E5</f>
        <v>E-mail:</v>
      </c>
      <c r="F5" s="54"/>
    </row>
    <row r="6" spans="1:6">
      <c r="A6" s="117" t="str">
        <f ca="1">'Orçamento Sintético'!A6:B6</f>
        <v>F</v>
      </c>
      <c r="B6" s="119"/>
      <c r="C6" s="117" t="str">
        <f ca="1">'Orçamento Sintético'!C6:D6</f>
        <v>G</v>
      </c>
      <c r="D6" s="118"/>
      <c r="E6" s="117" t="str">
        <f ca="1">'Orçamento Sintético'!E6:F6</f>
        <v>H</v>
      </c>
      <c r="F6" s="118"/>
    </row>
    <row r="7" spans="1:6" ht="15">
      <c r="A7" s="140" t="s">
        <v>167</v>
      </c>
      <c r="B7" s="140"/>
      <c r="C7" s="140"/>
      <c r="D7" s="140"/>
      <c r="E7" s="140"/>
      <c r="F7" s="140"/>
    </row>
    <row r="8" spans="1:6">
      <c r="A8" s="90" t="s">
        <v>2</v>
      </c>
      <c r="B8" s="90" t="s">
        <v>3</v>
      </c>
      <c r="C8" s="90" t="s">
        <v>168</v>
      </c>
      <c r="D8" s="90" t="s">
        <v>4</v>
      </c>
      <c r="E8" s="90" t="s">
        <v>5</v>
      </c>
      <c r="F8" s="90" t="s">
        <v>7</v>
      </c>
    </row>
    <row r="9" spans="1:6">
      <c r="A9" s="91" t="s">
        <v>29</v>
      </c>
      <c r="B9" s="66" t="s">
        <v>18</v>
      </c>
      <c r="C9" s="66" t="s">
        <v>27</v>
      </c>
      <c r="D9" s="67" t="s">
        <v>28</v>
      </c>
      <c r="E9" s="66" t="s">
        <v>19</v>
      </c>
      <c r="F9" s="69">
        <v>24.98</v>
      </c>
    </row>
    <row r="10" spans="1:6">
      <c r="A10" s="91" t="s">
        <v>31</v>
      </c>
      <c r="B10" s="66" t="s">
        <v>18</v>
      </c>
      <c r="C10" s="66" t="s">
        <v>27</v>
      </c>
      <c r="D10" s="67" t="s">
        <v>30</v>
      </c>
      <c r="E10" s="66" t="s">
        <v>19</v>
      </c>
      <c r="F10" s="69">
        <v>110.31</v>
      </c>
    </row>
    <row r="11" spans="1:6">
      <c r="A11" s="91" t="s">
        <v>178</v>
      </c>
      <c r="B11" s="66" t="s">
        <v>18</v>
      </c>
      <c r="C11" s="66" t="s">
        <v>27</v>
      </c>
      <c r="D11" s="67" t="s">
        <v>180</v>
      </c>
      <c r="E11" s="66" t="s">
        <v>19</v>
      </c>
      <c r="F11" s="69">
        <v>37.06</v>
      </c>
    </row>
    <row r="12" spans="1:6">
      <c r="A12" s="91" t="s">
        <v>32</v>
      </c>
      <c r="B12" s="66" t="s">
        <v>15</v>
      </c>
      <c r="C12" s="66" t="s">
        <v>26</v>
      </c>
      <c r="D12" s="67" t="s">
        <v>182</v>
      </c>
      <c r="E12" s="66" t="s">
        <v>17</v>
      </c>
      <c r="F12" s="69">
        <v>233.94</v>
      </c>
    </row>
    <row r="13" spans="1:6">
      <c r="A13" s="91" t="s">
        <v>179</v>
      </c>
      <c r="B13" s="66" t="s">
        <v>15</v>
      </c>
      <c r="C13" s="66" t="s">
        <v>26</v>
      </c>
      <c r="D13" s="67" t="s">
        <v>181</v>
      </c>
      <c r="E13" s="66" t="s">
        <v>17</v>
      </c>
      <c r="F13" s="69">
        <v>60.71</v>
      </c>
    </row>
  </sheetData>
  <mergeCells count="9">
    <mergeCell ref="A2:B2"/>
    <mergeCell ref="A4:B4"/>
    <mergeCell ref="C4:D4"/>
    <mergeCell ref="A7:F7"/>
    <mergeCell ref="A6:B6"/>
    <mergeCell ref="C6:D6"/>
    <mergeCell ref="E6:F6"/>
    <mergeCell ref="E2:F2"/>
    <mergeCell ref="E4:F4"/>
  </mergeCells>
  <phoneticPr fontId="15" type="noConversion"/>
  <pageMargins left="0.51181102362204722" right="0.51181102362204722" top="0.98425196850393704" bottom="0.98425196850393704" header="0.51181102362204722" footer="0.51181102362204722"/>
  <pageSetup paperSize="9" scale="74" fitToHeight="0" orientation="portrait" r:id="rId1"/>
  <headerFooter>
    <oddHeader>&amp;L &amp;C &amp;R</oddHeader>
    <oddFooter>&amp;L &amp;C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SheetLayoutView="100" workbookViewId="0">
      <selection activeCell="A35" sqref="A35"/>
    </sheetView>
  </sheetViews>
  <sheetFormatPr defaultRowHeight="11.25"/>
  <cols>
    <col min="1" max="2" width="10.625" style="3" customWidth="1"/>
    <col min="3" max="3" width="58.625" style="3" customWidth="1"/>
    <col min="4" max="4" width="18.625" style="3" customWidth="1"/>
    <col min="5" max="16384" width="9" style="3"/>
  </cols>
  <sheetData>
    <row r="1" spans="1:4" ht="15" customHeight="1">
      <c r="A1" s="53" t="str">
        <f ca="1">'Orçamento Sintético'!A1</f>
        <v>P. Execução:</v>
      </c>
      <c r="B1" s="54"/>
      <c r="C1" s="56" t="str">
        <f ca="1">'Orçamento Sintético'!D1</f>
        <v>Objeto: Manutenção preventiva e corretiva nos elevadores instalados</v>
      </c>
      <c r="D1" s="55" t="str">
        <f ca="1">'Orçamento Sintético'!C1</f>
        <v>Licitação:</v>
      </c>
    </row>
    <row r="2" spans="1:4" ht="15" customHeight="1">
      <c r="A2" s="117" t="str">
        <f ca="1">'Orçamento Sintético'!A2:B2</f>
        <v>A</v>
      </c>
      <c r="B2" s="118"/>
      <c r="C2" s="59" t="str">
        <f ca="1">'Orçamento Sintético'!D2</f>
        <v>Local: Eixo Monumental, Praça do Buriti, Lote 2, Sede do MPDFT,  Brasília-DF</v>
      </c>
      <c r="D2" s="58" t="str">
        <f ca="1">'Orçamento Sintético'!C2</f>
        <v>B</v>
      </c>
    </row>
    <row r="3" spans="1:4" ht="15" customHeight="1">
      <c r="A3" s="85" t="str">
        <f ca="1">'Orçamento Sintético'!A3</f>
        <v>P. Validade:</v>
      </c>
      <c r="B3" s="54"/>
      <c r="C3" s="85" t="str">
        <f ca="1">'Orçamento Sintético'!C3</f>
        <v>Razão Social:</v>
      </c>
      <c r="D3" s="55" t="str">
        <f ca="1">'Orçamento Sintético'!E1</f>
        <v>Data:</v>
      </c>
    </row>
    <row r="4" spans="1:4" ht="15" customHeight="1">
      <c r="A4" s="117" t="str">
        <f ca="1">'Orçamento Sintético'!A4:B4</f>
        <v>C</v>
      </c>
      <c r="B4" s="118"/>
      <c r="C4" s="84" t="str">
        <f ca="1">'Orçamento Sintético'!C4</f>
        <v>D</v>
      </c>
      <c r="D4" s="106">
        <f ca="1">'Orçamento Sintético'!E2</f>
        <v>1</v>
      </c>
    </row>
    <row r="5" spans="1:4" ht="15" customHeight="1">
      <c r="A5" s="53" t="str">
        <f ca="1">'Orçamento Sintético'!A5</f>
        <v>P. Garantia:</v>
      </c>
      <c r="B5" s="54"/>
      <c r="C5" s="85" t="str">
        <f ca="1">'Orçamento Sintético'!C5</f>
        <v>CNPJ:</v>
      </c>
      <c r="D5" s="55" t="str">
        <f ca="1">'Orçamento Sintético'!E3</f>
        <v>Telefone:</v>
      </c>
    </row>
    <row r="6" spans="1:4" ht="15" customHeight="1">
      <c r="A6" s="117" t="str">
        <f ca="1">'Orçamento Sintético'!A6:B6</f>
        <v>F</v>
      </c>
      <c r="B6" s="118"/>
      <c r="C6" s="84" t="str">
        <f ca="1">'Orçamento Sintético'!C6</f>
        <v>G</v>
      </c>
      <c r="D6" s="106" t="str">
        <f ca="1">'Orçamento Sintético'!E4</f>
        <v>E</v>
      </c>
    </row>
    <row r="7" spans="1:4" ht="15" customHeight="1">
      <c r="A7" s="144" t="s">
        <v>34</v>
      </c>
      <c r="B7" s="144"/>
      <c r="C7" s="144"/>
      <c r="D7" s="144"/>
    </row>
    <row r="8" spans="1:4" ht="14.25" customHeight="1">
      <c r="A8" s="5" t="s">
        <v>1</v>
      </c>
      <c r="B8" s="141" t="s">
        <v>59</v>
      </c>
      <c r="C8" s="142"/>
      <c r="D8" s="5" t="s">
        <v>35</v>
      </c>
    </row>
    <row r="9" spans="1:4" ht="14.25" customHeight="1">
      <c r="A9" s="6" t="s">
        <v>36</v>
      </c>
      <c r="B9" s="143" t="s">
        <v>37</v>
      </c>
      <c r="C9" s="143"/>
      <c r="D9" s="7"/>
    </row>
    <row r="10" spans="1:4" ht="14.25" customHeight="1">
      <c r="A10" s="8" t="s">
        <v>38</v>
      </c>
      <c r="B10" s="145" t="s">
        <v>39</v>
      </c>
      <c r="C10" s="145"/>
      <c r="D10" s="9">
        <f>ROUND(SUM(D11:D15),4)</f>
        <v>0.15740000000000001</v>
      </c>
    </row>
    <row r="11" spans="1:4" ht="14.25" customHeight="1">
      <c r="A11" s="10" t="s">
        <v>40</v>
      </c>
      <c r="B11" s="11" t="s">
        <v>41</v>
      </c>
      <c r="C11" s="12"/>
      <c r="D11" s="13">
        <v>0.04</v>
      </c>
    </row>
    <row r="12" spans="1:4" ht="14.25" customHeight="1">
      <c r="A12" s="10" t="s">
        <v>42</v>
      </c>
      <c r="B12" s="11" t="s">
        <v>43</v>
      </c>
      <c r="C12" s="12"/>
      <c r="D12" s="13">
        <v>8.0000000000000002E-3</v>
      </c>
    </row>
    <row r="13" spans="1:4" ht="14.25" customHeight="1">
      <c r="A13" s="10" t="s">
        <v>44</v>
      </c>
      <c r="B13" s="11" t="s">
        <v>45</v>
      </c>
      <c r="C13" s="12"/>
      <c r="D13" s="13">
        <v>1.2699999999999999E-2</v>
      </c>
    </row>
    <row r="14" spans="1:4" ht="14.25" customHeight="1">
      <c r="A14" s="10" t="s">
        <v>46</v>
      </c>
      <c r="B14" s="11" t="s">
        <v>47</v>
      </c>
      <c r="C14" s="12"/>
      <c r="D14" s="13">
        <v>1.23E-2</v>
      </c>
    </row>
    <row r="15" spans="1:4" ht="14.25" customHeight="1">
      <c r="A15" s="10" t="s">
        <v>48</v>
      </c>
      <c r="B15" s="11" t="s">
        <v>49</v>
      </c>
      <c r="C15" s="12"/>
      <c r="D15" s="13">
        <v>8.4400000000000003E-2</v>
      </c>
    </row>
    <row r="16" spans="1:4" ht="14.25" customHeight="1">
      <c r="A16" s="14"/>
      <c r="B16" s="11"/>
      <c r="C16" s="12"/>
      <c r="D16" s="13"/>
    </row>
    <row r="17" spans="1:4" ht="14.25" customHeight="1">
      <c r="A17" s="6" t="s">
        <v>50</v>
      </c>
      <c r="B17" s="143" t="s">
        <v>51</v>
      </c>
      <c r="C17" s="143"/>
      <c r="D17" s="7"/>
    </row>
    <row r="18" spans="1:4" ht="14.25" customHeight="1">
      <c r="A18" s="8" t="s">
        <v>52</v>
      </c>
      <c r="B18" s="145" t="s">
        <v>53</v>
      </c>
      <c r="C18" s="145"/>
      <c r="D18" s="9">
        <f>D19+D20+D21</f>
        <v>4.65E-2</v>
      </c>
    </row>
    <row r="19" spans="1:4" ht="14.25" customHeight="1">
      <c r="A19" s="10"/>
      <c r="B19" s="11" t="s">
        <v>54</v>
      </c>
      <c r="C19" s="12"/>
      <c r="D19" s="13">
        <v>6.5000000000000006E-3</v>
      </c>
    </row>
    <row r="20" spans="1:4" ht="14.25" customHeight="1">
      <c r="A20" s="10"/>
      <c r="B20" s="11" t="s">
        <v>55</v>
      </c>
      <c r="C20" s="12"/>
      <c r="D20" s="13">
        <v>0.03</v>
      </c>
    </row>
    <row r="21" spans="1:4" ht="14.25" customHeight="1">
      <c r="A21" s="10"/>
      <c r="B21" s="11" t="s">
        <v>122</v>
      </c>
      <c r="C21" s="12"/>
      <c r="D21" s="13">
        <f>2%*0.5</f>
        <v>0.01</v>
      </c>
    </row>
    <row r="22" spans="1:4" ht="14.25" customHeight="1">
      <c r="A22" s="10"/>
      <c r="B22" s="11"/>
      <c r="C22" s="12"/>
      <c r="D22" s="13"/>
    </row>
    <row r="23" spans="1:4" ht="14.25" customHeight="1">
      <c r="A23" s="15" t="s">
        <v>56</v>
      </c>
      <c r="B23" s="146" t="s">
        <v>57</v>
      </c>
      <c r="C23" s="146"/>
      <c r="D23" s="16">
        <f>ROUND((((1+(D11+D12+D13))*(1+D14)*(1+D15))/(1-D18)-1),4)</f>
        <v>0.22120000000000001</v>
      </c>
    </row>
  </sheetData>
  <mergeCells count="10">
    <mergeCell ref="B10:C10"/>
    <mergeCell ref="B17:C17"/>
    <mergeCell ref="B18:C18"/>
    <mergeCell ref="B23:C23"/>
    <mergeCell ref="B8:C8"/>
    <mergeCell ref="B9:C9"/>
    <mergeCell ref="A2:B2"/>
    <mergeCell ref="A4:B4"/>
    <mergeCell ref="A6:B6"/>
    <mergeCell ref="A7:D7"/>
  </mergeCells>
  <phoneticPr fontId="15" type="noConversion"/>
  <pageMargins left="0.51181102362204722" right="0.51181102362204722" top="0.98425196850393704" bottom="0.98425196850393704" header="0.51181102362204722" footer="0.51181102362204722"/>
  <pageSetup paperSize="9" scale="86" fitToHeight="0" orientation="portrait" r:id="rId1"/>
  <headerFooter>
    <oddHeader>&amp;L &amp;C &amp;R</oddHeader>
    <oddFooter>&amp;L &amp;C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44"/>
  <sheetViews>
    <sheetView showGridLines="0" zoomScaleSheetLayoutView="100" workbookViewId="0">
      <selection activeCell="A35" sqref="A35"/>
    </sheetView>
  </sheetViews>
  <sheetFormatPr defaultRowHeight="14.25"/>
  <cols>
    <col min="1" max="1" width="10.625" style="36" customWidth="1"/>
    <col min="2" max="2" width="10.625" style="37" customWidth="1"/>
    <col min="3" max="3" width="58.625" style="37" customWidth="1"/>
    <col min="4" max="4" width="18.625" style="38" customWidth="1"/>
    <col min="5" max="16384" width="9" style="39"/>
  </cols>
  <sheetData>
    <row r="1" spans="1:4" s="17" customFormat="1" ht="15" customHeight="1">
      <c r="A1" s="53" t="str">
        <f ca="1">'Orçamento Sintético'!A1</f>
        <v>P. Execução:</v>
      </c>
      <c r="B1" s="54"/>
      <c r="C1" s="56" t="str">
        <f ca="1">'Orçamento Sintético'!D1</f>
        <v>Objeto: Manutenção preventiva e corretiva nos elevadores instalados</v>
      </c>
      <c r="D1" s="55" t="str">
        <f ca="1">'Orçamento Sintético'!C1</f>
        <v>Licitação:</v>
      </c>
    </row>
    <row r="2" spans="1:4" s="17" customFormat="1" ht="15" customHeight="1">
      <c r="A2" s="117" t="str">
        <f ca="1">'Orçamento Sintético'!A2:B2</f>
        <v>A</v>
      </c>
      <c r="B2" s="118"/>
      <c r="C2" s="59" t="str">
        <f ca="1">'Orçamento Sintético'!D2</f>
        <v>Local: Eixo Monumental, Praça do Buriti, Lote 2, Sede do MPDFT,  Brasília-DF</v>
      </c>
      <c r="D2" s="58" t="str">
        <f ca="1">'Orçamento Sintético'!C2</f>
        <v>B</v>
      </c>
    </row>
    <row r="3" spans="1:4" s="17" customFormat="1" ht="15" customHeight="1">
      <c r="A3" s="85" t="str">
        <f ca="1">'Orçamento Sintético'!A3</f>
        <v>P. Validade:</v>
      </c>
      <c r="B3" s="54"/>
      <c r="C3" s="85" t="str">
        <f ca="1">'Orçamento Sintético'!C3</f>
        <v>Razão Social:</v>
      </c>
      <c r="D3" s="55" t="str">
        <f ca="1">'Orçamento Sintético'!E1</f>
        <v>Data:</v>
      </c>
    </row>
    <row r="4" spans="1:4" s="17" customFormat="1" ht="15" customHeight="1">
      <c r="A4" s="117" t="str">
        <f ca="1">'Orçamento Sintético'!A4:B4</f>
        <v>C</v>
      </c>
      <c r="B4" s="118"/>
      <c r="C4" s="84" t="str">
        <f ca="1">'Orçamento Sintético'!C4</f>
        <v>D</v>
      </c>
      <c r="D4" s="106">
        <f ca="1">'Orçamento Sintético'!E2</f>
        <v>1</v>
      </c>
    </row>
    <row r="5" spans="1:4" s="17" customFormat="1" ht="15" customHeight="1">
      <c r="A5" s="53" t="str">
        <f ca="1">'Orçamento Sintético'!A5</f>
        <v>P. Garantia:</v>
      </c>
      <c r="B5" s="54"/>
      <c r="C5" s="85" t="str">
        <f ca="1">'Orçamento Sintético'!C5</f>
        <v>CNPJ:</v>
      </c>
      <c r="D5" s="55" t="str">
        <f ca="1">'Orçamento Sintético'!E3</f>
        <v>Telefone:</v>
      </c>
    </row>
    <row r="6" spans="1:4" s="18" customFormat="1" ht="15" customHeight="1">
      <c r="A6" s="117" t="str">
        <f ca="1">'Orçamento Sintético'!A6:B6</f>
        <v>F</v>
      </c>
      <c r="B6" s="118"/>
      <c r="C6" s="84" t="str">
        <f ca="1">'Orçamento Sintético'!C6</f>
        <v>G</v>
      </c>
      <c r="D6" s="106" t="str">
        <f ca="1">'Orçamento Sintético'!E4</f>
        <v>E</v>
      </c>
    </row>
    <row r="7" spans="1:4" customFormat="1" ht="15" customHeight="1">
      <c r="A7" s="150" t="s">
        <v>58</v>
      </c>
      <c r="B7" s="150"/>
      <c r="C7" s="150"/>
      <c r="D7" s="150"/>
    </row>
    <row r="8" spans="1:4" s="19" customFormat="1" ht="12.75">
      <c r="A8" s="5" t="s">
        <v>1</v>
      </c>
      <c r="B8" s="141" t="s">
        <v>59</v>
      </c>
      <c r="C8" s="142"/>
      <c r="D8" s="5" t="s">
        <v>35</v>
      </c>
    </row>
    <row r="9" spans="1:4" s="19" customFormat="1" ht="13.15" customHeight="1">
      <c r="A9" s="147" t="s">
        <v>60</v>
      </c>
      <c r="B9" s="148"/>
      <c r="C9" s="148"/>
      <c r="D9" s="149"/>
    </row>
    <row r="10" spans="1:4" s="19" customFormat="1" ht="12.75">
      <c r="A10" s="20" t="s">
        <v>38</v>
      </c>
      <c r="B10" s="21" t="s">
        <v>61</v>
      </c>
      <c r="C10" s="22"/>
      <c r="D10" s="23">
        <v>0.2</v>
      </c>
    </row>
    <row r="11" spans="1:4" s="19" customFormat="1" ht="12.75">
      <c r="A11" s="20" t="s">
        <v>62</v>
      </c>
      <c r="B11" s="21" t="s">
        <v>63</v>
      </c>
      <c r="C11" s="22"/>
      <c r="D11" s="23">
        <v>1.4999999999999999E-2</v>
      </c>
    </row>
    <row r="12" spans="1:4" s="19" customFormat="1" ht="12.75">
      <c r="A12" s="20" t="s">
        <v>64</v>
      </c>
      <c r="B12" s="21" t="s">
        <v>65</v>
      </c>
      <c r="C12" s="22"/>
      <c r="D12" s="23">
        <v>0.01</v>
      </c>
    </row>
    <row r="13" spans="1:4" s="19" customFormat="1" ht="12.75">
      <c r="A13" s="20" t="s">
        <v>66</v>
      </c>
      <c r="B13" s="21" t="s">
        <v>67</v>
      </c>
      <c r="C13" s="22"/>
      <c r="D13" s="23">
        <v>2E-3</v>
      </c>
    </row>
    <row r="14" spans="1:4" s="19" customFormat="1" ht="12.75">
      <c r="A14" s="20" t="s">
        <v>68</v>
      </c>
      <c r="B14" s="21" t="s">
        <v>69</v>
      </c>
      <c r="C14" s="22"/>
      <c r="D14" s="23">
        <v>6.0000000000000001E-3</v>
      </c>
    </row>
    <row r="15" spans="1:4" s="19" customFormat="1" ht="12.75">
      <c r="A15" s="20" t="s">
        <v>70</v>
      </c>
      <c r="B15" s="21" t="s">
        <v>71</v>
      </c>
      <c r="C15" s="22"/>
      <c r="D15" s="23">
        <v>2.5000000000000001E-2</v>
      </c>
    </row>
    <row r="16" spans="1:4" s="19" customFormat="1" ht="12.75">
      <c r="A16" s="20" t="s">
        <v>72</v>
      </c>
      <c r="B16" s="21" t="s">
        <v>73</v>
      </c>
      <c r="C16" s="22"/>
      <c r="D16" s="23">
        <v>0.03</v>
      </c>
    </row>
    <row r="17" spans="1:4" s="19" customFormat="1" ht="12.75">
      <c r="A17" s="20" t="s">
        <v>74</v>
      </c>
      <c r="B17" s="21" t="s">
        <v>75</v>
      </c>
      <c r="C17" s="22"/>
      <c r="D17" s="23">
        <v>0.08</v>
      </c>
    </row>
    <row r="18" spans="1:4" s="19" customFormat="1" ht="12.75">
      <c r="A18" s="20" t="s">
        <v>76</v>
      </c>
      <c r="B18" s="21" t="s">
        <v>77</v>
      </c>
      <c r="C18" s="22"/>
      <c r="D18" s="23">
        <v>0.01</v>
      </c>
    </row>
    <row r="19" spans="1:4" s="19" customFormat="1" ht="12.75">
      <c r="A19" s="24" t="s">
        <v>78</v>
      </c>
      <c r="B19" s="25" t="s">
        <v>79</v>
      </c>
      <c r="C19" s="26"/>
      <c r="D19" s="27">
        <f>SUM(D10:D18)</f>
        <v>0.37800000000000006</v>
      </c>
    </row>
    <row r="20" spans="1:4" s="19" customFormat="1" ht="13.15" customHeight="1">
      <c r="A20" s="147" t="s">
        <v>80</v>
      </c>
      <c r="B20" s="148"/>
      <c r="C20" s="148"/>
      <c r="D20" s="149"/>
    </row>
    <row r="21" spans="1:4" s="19" customFormat="1" ht="12.75">
      <c r="A21" s="20" t="s">
        <v>52</v>
      </c>
      <c r="B21" s="21" t="s">
        <v>81</v>
      </c>
      <c r="C21" s="22"/>
      <c r="D21" s="23">
        <v>0.17749999999999999</v>
      </c>
    </row>
    <row r="22" spans="1:4" s="19" customFormat="1" ht="12.75">
      <c r="A22" s="20" t="s">
        <v>82</v>
      </c>
      <c r="B22" s="21" t="s">
        <v>83</v>
      </c>
      <c r="C22" s="22"/>
      <c r="D22" s="23">
        <v>3.4099999999999998E-2</v>
      </c>
    </row>
    <row r="23" spans="1:4" s="19" customFormat="1" ht="12.75">
      <c r="A23" s="20" t="s">
        <v>84</v>
      </c>
      <c r="B23" s="21" t="s">
        <v>85</v>
      </c>
      <c r="C23" s="22"/>
      <c r="D23" s="23">
        <v>8.6E-3</v>
      </c>
    </row>
    <row r="24" spans="1:4" s="19" customFormat="1" ht="12.75">
      <c r="A24" s="20" t="s">
        <v>86</v>
      </c>
      <c r="B24" s="21" t="s">
        <v>87</v>
      </c>
      <c r="C24" s="22"/>
      <c r="D24" s="23">
        <v>0.1062</v>
      </c>
    </row>
    <row r="25" spans="1:4" s="19" customFormat="1" ht="12.75">
      <c r="A25" s="20" t="s">
        <v>88</v>
      </c>
      <c r="B25" s="21" t="s">
        <v>89</v>
      </c>
      <c r="C25" s="22"/>
      <c r="D25" s="23">
        <v>6.9999999999999999E-4</v>
      </c>
    </row>
    <row r="26" spans="1:4" s="19" customFormat="1" ht="12.75">
      <c r="A26" s="20" t="s">
        <v>90</v>
      </c>
      <c r="B26" s="21" t="s">
        <v>91</v>
      </c>
      <c r="C26" s="22"/>
      <c r="D26" s="23">
        <v>7.1000000000000004E-3</v>
      </c>
    </row>
    <row r="27" spans="1:4" s="19" customFormat="1" ht="12.75">
      <c r="A27" s="20" t="s">
        <v>92</v>
      </c>
      <c r="B27" s="21" t="s">
        <v>93</v>
      </c>
      <c r="C27" s="22"/>
      <c r="D27" s="23">
        <v>1.3100000000000001E-2</v>
      </c>
    </row>
    <row r="28" spans="1:4" s="19" customFormat="1" ht="12.75">
      <c r="A28" s="20" t="s">
        <v>94</v>
      </c>
      <c r="B28" s="21" t="s">
        <v>95</v>
      </c>
      <c r="C28" s="22"/>
      <c r="D28" s="23">
        <v>1.1000000000000001E-3</v>
      </c>
    </row>
    <row r="29" spans="1:4" s="19" customFormat="1" ht="12.75">
      <c r="A29" s="20" t="s">
        <v>96</v>
      </c>
      <c r="B29" s="21" t="s">
        <v>97</v>
      </c>
      <c r="C29" s="22"/>
      <c r="D29" s="23">
        <v>0.13550000000000001</v>
      </c>
    </row>
    <row r="30" spans="1:4" s="19" customFormat="1" ht="12.75">
      <c r="A30" s="20" t="s">
        <v>98</v>
      </c>
      <c r="B30" s="21" t="s">
        <v>99</v>
      </c>
      <c r="C30" s="22"/>
      <c r="D30" s="23">
        <v>2.9999999999999997E-4</v>
      </c>
    </row>
    <row r="31" spans="1:4" s="19" customFormat="1" ht="12.75">
      <c r="A31" s="24" t="s">
        <v>100</v>
      </c>
      <c r="B31" s="25" t="s">
        <v>101</v>
      </c>
      <c r="C31" s="26"/>
      <c r="D31" s="27">
        <f>SUM(D21:D30)</f>
        <v>0.48419999999999996</v>
      </c>
    </row>
    <row r="32" spans="1:4" s="19" customFormat="1" ht="13.15" customHeight="1">
      <c r="A32" s="147" t="s">
        <v>102</v>
      </c>
      <c r="B32" s="148"/>
      <c r="C32" s="148"/>
      <c r="D32" s="149"/>
    </row>
    <row r="33" spans="1:4" s="19" customFormat="1" ht="12.75">
      <c r="A33" s="28" t="s">
        <v>103</v>
      </c>
      <c r="B33" s="29" t="s">
        <v>104</v>
      </c>
      <c r="C33" s="30"/>
      <c r="D33" s="23">
        <v>4.1200000000000001E-2</v>
      </c>
    </row>
    <row r="34" spans="1:4" s="19" customFormat="1" ht="12.75">
      <c r="A34" s="28" t="s">
        <v>105</v>
      </c>
      <c r="B34" s="29" t="s">
        <v>106</v>
      </c>
      <c r="C34" s="30"/>
      <c r="D34" s="23">
        <v>1E-3</v>
      </c>
    </row>
    <row r="35" spans="1:4" s="19" customFormat="1" ht="12.75">
      <c r="A35" s="28" t="s">
        <v>107</v>
      </c>
      <c r="B35" s="29" t="s">
        <v>108</v>
      </c>
      <c r="C35" s="30"/>
      <c r="D35" s="23">
        <v>4.5999999999999999E-3</v>
      </c>
    </row>
    <row r="36" spans="1:4" s="19" customFormat="1" ht="12.75">
      <c r="A36" s="28" t="s">
        <v>109</v>
      </c>
      <c r="B36" s="29" t="s">
        <v>110</v>
      </c>
      <c r="C36" s="30"/>
      <c r="D36" s="23">
        <v>3.7699999999999997E-2</v>
      </c>
    </row>
    <row r="37" spans="1:4" s="19" customFormat="1" ht="12.75">
      <c r="A37" s="28" t="s">
        <v>111</v>
      </c>
      <c r="B37" s="29" t="s">
        <v>112</v>
      </c>
      <c r="C37" s="30"/>
      <c r="D37" s="23">
        <v>3.5000000000000001E-3</v>
      </c>
    </row>
    <row r="38" spans="1:4" s="19" customFormat="1" ht="12.75">
      <c r="A38" s="31" t="s">
        <v>113</v>
      </c>
      <c r="B38" s="32" t="s">
        <v>101</v>
      </c>
      <c r="C38" s="33"/>
      <c r="D38" s="27">
        <f>SUM(D33:D37)</f>
        <v>8.7999999999999995E-2</v>
      </c>
    </row>
    <row r="39" spans="1:4" s="19" customFormat="1" ht="13.15" customHeight="1">
      <c r="A39" s="147" t="s">
        <v>114</v>
      </c>
      <c r="B39" s="148"/>
      <c r="C39" s="148"/>
      <c r="D39" s="149"/>
    </row>
    <row r="40" spans="1:4" s="19" customFormat="1" ht="12.75">
      <c r="A40" s="28" t="s">
        <v>115</v>
      </c>
      <c r="B40" s="29" t="s">
        <v>116</v>
      </c>
      <c r="C40" s="30"/>
      <c r="D40" s="34">
        <f>ROUND(D19*D31,4)</f>
        <v>0.183</v>
      </c>
    </row>
    <row r="41" spans="1:4" s="19" customFormat="1" ht="12.75">
      <c r="A41" s="28" t="s">
        <v>117</v>
      </c>
      <c r="B41" s="29" t="s">
        <v>118</v>
      </c>
      <c r="C41" s="30"/>
      <c r="D41" s="34">
        <f>ROUND(D17*D33+D19*D34,4)</f>
        <v>3.7000000000000002E-3</v>
      </c>
    </row>
    <row r="42" spans="1:4" s="19" customFormat="1" ht="12.75">
      <c r="A42" s="31" t="s">
        <v>119</v>
      </c>
      <c r="B42" s="32" t="s">
        <v>120</v>
      </c>
      <c r="C42" s="33"/>
      <c r="D42" s="35">
        <f>SUM(D40:D41)</f>
        <v>0.1867</v>
      </c>
    </row>
    <row r="43" spans="1:4" s="19" customFormat="1" ht="12.75">
      <c r="A43" s="28"/>
      <c r="B43" s="29"/>
      <c r="C43" s="30"/>
      <c r="D43" s="34"/>
    </row>
    <row r="44" spans="1:4" s="19" customFormat="1" ht="13.15" customHeight="1">
      <c r="A44" s="151" t="s">
        <v>121</v>
      </c>
      <c r="B44" s="152"/>
      <c r="C44" s="152"/>
      <c r="D44" s="16">
        <f>D19+D31+D38+D42</f>
        <v>1.1369</v>
      </c>
    </row>
  </sheetData>
  <sheetProtection selectLockedCells="1" selectUnlockedCells="1"/>
  <mergeCells count="10">
    <mergeCell ref="A20:D20"/>
    <mergeCell ref="A32:D32"/>
    <mergeCell ref="A39:D39"/>
    <mergeCell ref="A44:C44"/>
    <mergeCell ref="B8:C8"/>
    <mergeCell ref="A9:D9"/>
    <mergeCell ref="A2:B2"/>
    <mergeCell ref="A4:B4"/>
    <mergeCell ref="A6:B6"/>
    <mergeCell ref="A7:D7"/>
  </mergeCells>
  <phoneticPr fontId="15" type="noConversion"/>
  <pageMargins left="0.51181102362204722" right="0.51181102362204722" top="0.98425196850393704" bottom="0.98425196850393704" header="0.51181102362204722" footer="0.51181102362204722"/>
  <pageSetup paperSize="9" scale="86" firstPageNumber="0" fitToHeight="0" orientation="portrait" r:id="rId1"/>
  <headerFooter>
    <oddHeader>&amp;L &amp;C &amp;R</oddHeader>
    <oddFooter>&amp;L &amp;C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'Composição de BDI'!Area_de_impressao</vt:lpstr>
      <vt:lpstr>'Composição de Encargos Sociais'!Area_de_impressao</vt:lpstr>
      <vt:lpstr>'Orçamento Sintético'!Area_de_impressao</vt:lpstr>
      <vt:lpstr>'Composição de BDI'!Titulos_de_impressao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AnaCZ</cp:lastModifiedBy>
  <cp:revision>0</cp:revision>
  <cp:lastPrinted>2021-08-27T16:14:38Z</cp:lastPrinted>
  <dcterms:created xsi:type="dcterms:W3CDTF">2021-07-07T19:43:21Z</dcterms:created>
  <dcterms:modified xsi:type="dcterms:W3CDTF">2021-08-31T16:02:31Z</dcterms:modified>
</cp:coreProperties>
</file>