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3040" windowHeight="8910" activeTab="1"/>
  </bookViews>
  <sheets>
    <sheet name="Instruções de Preenchimento" sheetId="9" r:id="rId1"/>
    <sheet name="Resumo do Orçamento" sheetId="2" r:id="rId2"/>
    <sheet name="Orçamento Sintético" sheetId="1" r:id="rId3"/>
    <sheet name="Orçamento Analítico" sheetId="4" r:id="rId4"/>
    <sheet name="Insumos e Serviços" sheetId="10" r:id="rId5"/>
    <sheet name="Marcas e Modelos" sheetId="11" r:id="rId6"/>
    <sheet name="Composição de BDI" sheetId="5" r:id="rId7"/>
    <sheet name="Composição de Encargos Sociais" sheetId="6" r:id="rId8"/>
    <sheet name="Cronograma" sheetId="3" r:id="rId9"/>
  </sheets>
  <externalReferences>
    <externalReference r:id="rId10"/>
  </externalReferences>
  <definedNames>
    <definedName name="_10Excel_BuiltIn_Print_Area_3_1_1_3_1">"#ref!"</definedName>
    <definedName name="_11Excel_BuiltIn_Print_Area_3_1_3_1">"#ref!"</definedName>
    <definedName name="_12Excel_BuiltIn_Print_Area_5_1_1">"#ref!"</definedName>
    <definedName name="_13Excel_BuiltIn_Print_Area_5_1_1_1">"#ref!"</definedName>
    <definedName name="_14Excel_BuiltIn_Print_Titles_2_1_1">"#ref!"</definedName>
    <definedName name="_15Excel_BuiltIn_Print_Titles_2_1_1_1">"#ref!"</definedName>
    <definedName name="_16Excel_BuiltIn_Print_Titles_3_1_3_1">"#ref!"</definedName>
    <definedName name="_1Excel_BuiltIn_Print_Area_1_1">"#ref!"</definedName>
    <definedName name="_2Excel_BuiltIn_Print_Area_2_1">"#ref!"</definedName>
    <definedName name="_3Excel_BuiltIn_Print_Area_2_1_1">"#ref!"</definedName>
    <definedName name="_4Excel_BuiltIn_Print_Area_2_1_1_1">"#ref!"</definedName>
    <definedName name="_5Excel_BuiltIn_Print_Area_3_1_1_1">"#ref!"</definedName>
    <definedName name="_6Excel_BuiltIn_Print_Area_3_1_1_1_1">"#ref!"</definedName>
    <definedName name="_7Excel_BuiltIn_Print_Area_3_1_1_1_1_1">"#ref!"</definedName>
    <definedName name="_8Excel_BuiltIn_Print_Area_3_1_1_1_1_3_1">"#ref!"</definedName>
    <definedName name="_9Excel_BuiltIn_Print_Area_3_1_1_1_3_1">"#ref!"</definedName>
    <definedName name="_xlnm._FilterDatabase" localSheetId="4" hidden="1">'Insumos e Serviços'!$A$8:$F$8</definedName>
    <definedName name="_Toc162077558_1" localSheetId="0">#REF!</definedName>
    <definedName name="_Toc162077558_1">#REF!</definedName>
    <definedName name="_xlnm.Print_Area" localSheetId="6">'Composição de BDI'!$A$1:$D$23</definedName>
    <definedName name="_xlnm.Print_Area" localSheetId="7">'Composição de Encargos Sociais'!$A$1:$D$42</definedName>
    <definedName name="_xlnm.Print_Area" localSheetId="8">Cronograma!$A$1:$G$377</definedName>
    <definedName name="_xlnm.Print_Area" localSheetId="3">'Orçamento Analítico'!$A$1:$H$493</definedName>
    <definedName name="_xlnm.Print_Area" localSheetId="2">'Orçamento Sintético'!$A$1:$H$193</definedName>
    <definedName name="_xlnm.Print_Area" localSheetId="1">'Resumo do Orçamento'!$A$1:$D$20</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1_1_1_1_1_1_1_1" localSheetId="0">#REF!</definedName>
    <definedName name="Excel_BuiltIn_Print_Area_1_1_1_1_1_1_1_1">#REF!</definedName>
    <definedName name="Excel_BuiltIn_Print_Area_1_1_1_1_5" localSheetId="0">#REF!</definedName>
    <definedName name="Excel_BuiltIn_Print_Area_1_1_1_1_5">#REF!</definedName>
    <definedName name="Excel_BuiltIn_Print_Area_1_1_1_5" localSheetId="0">#REF!</definedName>
    <definedName name="Excel_BuiltIn_Print_Area_1_1_1_5">#REF!</definedName>
    <definedName name="Excel_BuiltIn_Print_Area_1_1_5" localSheetId="0">#REF!</definedName>
    <definedName name="Excel_BuiltIn_Print_Area_1_1_5">#REF!</definedName>
    <definedName name="Excel_BuiltIn_Print_Area_2" localSheetId="0">#REF!</definedName>
    <definedName name="Excel_BuiltIn_Print_Area_2">#REF!</definedName>
    <definedName name="Excel_BuiltIn_Print_Area_2_1" localSheetId="0">#REF!</definedName>
    <definedName name="Excel_BuiltIn_Print_Area_2_1">#REF!</definedName>
    <definedName name="Excel_BuiltIn_Print_Area_2_1_1" localSheetId="0">#REF!</definedName>
    <definedName name="Excel_BuiltIn_Print_Area_2_1_1">#REF!</definedName>
    <definedName name="Excel_BuiltIn_Print_Area_2_1_1_1" localSheetId="0">#REF!</definedName>
    <definedName name="Excel_BuiltIn_Print_Area_2_1_1_1">#REF!</definedName>
    <definedName name="Excel_BuiltIn_Print_Area_2_1_1_1_1" localSheetId="0">#REF!</definedName>
    <definedName name="Excel_BuiltIn_Print_Area_2_1_1_1_1">#REF!</definedName>
    <definedName name="Excel_BuiltIn_Print_Area_2_1_1_1_3">"#ref!"</definedName>
    <definedName name="Excel_BuiltIn_Print_Area_2_1_1_1_4">"#ref!"</definedName>
    <definedName name="Excel_BuiltIn_Print_Area_2_1_1_3">"#ref!"</definedName>
    <definedName name="Excel_BuiltIn_Print_Area_2_1_1_4">"#ref!"</definedName>
    <definedName name="Excel_BuiltIn_Print_Area_2_1_5" localSheetId="0">#REF!</definedName>
    <definedName name="Excel_BuiltIn_Print_Area_2_1_5">#REF!</definedName>
    <definedName name="Excel_BuiltIn_Print_Area_2_5" localSheetId="0">#REF!</definedName>
    <definedName name="Excel_BuiltIn_Print_Area_2_5">#REF!</definedName>
    <definedName name="Excel_BuiltIn_Print_Area_3_1" localSheetId="0">#REF!</definedName>
    <definedName name="Excel_BuiltIn_Print_Area_3_1">"#ref!"</definedName>
    <definedName name="Excel_BuiltIn_Print_Area_3_1_1">#REF!</definedName>
    <definedName name="Excel_BuiltIn_Print_Area_3_1_1_1" localSheetId="0">#REF!</definedName>
    <definedName name="Excel_BuiltIn_Print_Area_3_1_1_1_1" localSheetId="0">#REF!</definedName>
    <definedName name="Excel_BuiltIn_Print_Area_3_1_1_1_1_3" localSheetId="0">#REF!</definedName>
    <definedName name="Excel_BuiltIn_Print_Area_3_1_1_1_1_3">#REF!</definedName>
    <definedName name="Excel_BuiltIn_Print_Area_3_1_1_1_1_4">#REF!</definedName>
    <definedName name="Excel_BuiltIn_Print_Area_3_1_1_1_3" localSheetId="0">#REF!</definedName>
    <definedName name="Excel_BuiltIn_Print_Area_3_1_1_1_3">#REF!</definedName>
    <definedName name="Excel_BuiltIn_Print_Area_3_1_1_1_4">#REF!</definedName>
    <definedName name="Excel_BuiltIn_Print_Area_3_1_1_3" localSheetId="0">#REF!</definedName>
    <definedName name="Excel_BuiltIn_Print_Area_3_1_1_3">#REF!</definedName>
    <definedName name="Excel_BuiltIn_Print_Area_3_1_1_4">#REF!</definedName>
    <definedName name="Excel_BuiltIn_Print_Area_3_1_3" localSheetId="0">#REF!</definedName>
    <definedName name="Excel_BuiltIn_Print_Area_3_1_3">#REF!</definedName>
    <definedName name="Excel_BuiltIn_Print_Area_3_1_4">#REF!</definedName>
    <definedName name="Excel_BuiltIn_Print_Area_4_1" localSheetId="0">#REF!</definedName>
    <definedName name="Excel_BuiltIn_Print_Area_4_1">#REF!</definedName>
    <definedName name="Excel_BuiltIn_Print_Area_4_1_1" localSheetId="0">#REF!</definedName>
    <definedName name="Excel_BuiltIn_Print_Area_4_1_1">#REF!</definedName>
    <definedName name="Excel_BuiltIn_Print_Area_4_1_1_1" localSheetId="0">#REF!</definedName>
    <definedName name="Excel_BuiltIn_Print_Area_4_1_1_1">#REF!</definedName>
    <definedName name="Excel_BuiltIn_Print_Area_4_1_1_1_5" localSheetId="0">#REF!</definedName>
    <definedName name="Excel_BuiltIn_Print_Area_4_1_1_1_5">#REF!</definedName>
    <definedName name="Excel_BuiltIn_Print_Area_4_1_1_5" localSheetId="0">#REF!</definedName>
    <definedName name="Excel_BuiltIn_Print_Area_4_1_1_5">#REF!</definedName>
    <definedName name="Excel_BuiltIn_Print_Area_4_1_5" localSheetId="0">#REF!</definedName>
    <definedName name="Excel_BuiltIn_Print_Area_4_1_5">#REF!</definedName>
    <definedName name="Excel_BuiltIn_Print_Area_5_1" localSheetId="0">#REF!</definedName>
    <definedName name="Excel_BuiltIn_Print_Area_5_1">#REF!</definedName>
    <definedName name="Excel_BuiltIn_Print_Area_5_1_1" localSheetId="0">#REF!</definedName>
    <definedName name="Excel_BuiltIn_Print_Area_5_1_1">#REF!</definedName>
    <definedName name="Excel_BuiltIn_Print_Area_5_1_1_1" localSheetId="0">#REF!</definedName>
    <definedName name="Excel_BuiltIn_Print_Area_5_1_1_1">#REF!</definedName>
    <definedName name="Excel_BuiltIn_Print_Area_5_1_1_5" localSheetId="0">#REF!</definedName>
    <definedName name="Excel_BuiltIn_Print_Area_5_1_1_5">#REF!</definedName>
    <definedName name="Excel_BuiltIn_Print_Area_5_1_5" localSheetId="0">#REF!</definedName>
    <definedName name="Excel_BuiltIn_Print_Area_5_1_5">#REF!</definedName>
    <definedName name="Excel_BuiltIn_Print_Area_6_1" localSheetId="0">#REF!</definedName>
    <definedName name="Excel_BuiltIn_Print_Area_6_1">#REF!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5" localSheetId="0">#REF!</definedName>
    <definedName name="Excel_BuiltIn_Print_Titles_1_1_5">#REF!</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2_1_1" localSheetId="0">#REF!</definedName>
    <definedName name="Excel_BuiltIn_Print_Titles_2_1_1">#REF!</definedName>
    <definedName name="Excel_BuiltIn_Print_Titles_2_1_1_1" localSheetId="0">#REF!</definedName>
    <definedName name="Excel_BuiltIn_Print_Titles_2_1_1_1">#REF!</definedName>
    <definedName name="Excel_BuiltIn_Print_Titles_2_1_1_1_1" localSheetId="0">#REF!</definedName>
    <definedName name="Excel_BuiltIn_Print_Titles_2_1_1_1_1">#REF!</definedName>
    <definedName name="Excel_BuiltIn_Print_Titles_2_1_1_1_1_1" localSheetId="0">#REF!</definedName>
    <definedName name="Excel_BuiltIn_Print_Titles_2_1_1_1_1_1">#REF!</definedName>
    <definedName name="Excel_BuiltIn_Print_Titles_2_1_1_1_5" localSheetId="0">#REF!</definedName>
    <definedName name="Excel_BuiltIn_Print_Titles_2_1_1_1_5">#REF!</definedName>
    <definedName name="Excel_BuiltIn_Print_Titles_2_1_1_5" localSheetId="0">#REF!</definedName>
    <definedName name="Excel_BuiltIn_Print_Titles_2_1_1_5">#REF!</definedName>
    <definedName name="Excel_BuiltIn_Print_Titles_2_1_5" localSheetId="0">#REF!</definedName>
    <definedName name="Excel_BuiltIn_Print_Titles_2_1_5">#REF!</definedName>
    <definedName name="Excel_BuiltIn_Print_Titles_2_5" localSheetId="0">#REF!</definedName>
    <definedName name="Excel_BuiltIn_Print_Titles_2_5">#REF!</definedName>
    <definedName name="Excel_BuiltIn_Print_Titles_3_1" localSheetId="0">#REF!</definedName>
    <definedName name="Excel_BuiltIn_Print_Titles_3_1">'[1]Planilha Sintética'!#REF!</definedName>
    <definedName name="Excel_BuiltIn_Print_Titles_3_1_3" localSheetId="0">#REF!</definedName>
    <definedName name="Excel_BuiltIn_Print_Titles_3_1_3">#REF!</definedName>
    <definedName name="Excel_BuiltIn_Print_Titles_3_1_4">#N/A</definedName>
    <definedName name="Excel_BuiltIn_Print_Titles_4" localSheetId="0">#REF!</definedName>
    <definedName name="Excel_BuiltIn_Print_Titles_4">#REF!</definedName>
    <definedName name="Excel_BuiltIn_Print_Titles_4_1" localSheetId="0">#REF!</definedName>
    <definedName name="Excel_BuiltIn_Print_Titles_4_1">#REF!</definedName>
    <definedName name="Excel_BuiltIn_Print_Titles_4_1_5" localSheetId="0">#REF!</definedName>
    <definedName name="Excel_BuiltIn_Print_Titles_4_1_5">#REF!</definedName>
    <definedName name="Excel_BuiltIn_Print_Titles_5" localSheetId="0">#REF!</definedName>
    <definedName name="Excel_BuiltIn_Print_Titles_5">#REF!</definedName>
    <definedName name="Excel_BuiltIn_Print_Titles_5_1" localSheetId="0">#REF!</definedName>
    <definedName name="Excel_BuiltIn_Print_Titles_5_1">#REF!</definedName>
    <definedName name="Excel_BuiltIn_Print_Titles_5_5" localSheetId="0">#REF!</definedName>
    <definedName name="Excel_BuiltIn_Print_Titles_5_5">#REF!</definedName>
  </definedNames>
  <calcPr calcId="101716"/>
</workbook>
</file>

<file path=xl/calcChain.xml><?xml version="1.0" encoding="utf-8"?>
<calcChain xmlns="http://schemas.openxmlformats.org/spreadsheetml/2006/main">
  <c r="A1" i="10"/>
  <c r="A2"/>
  <c r="A3"/>
  <c r="A4"/>
  <c r="A5"/>
  <c r="A6"/>
  <c r="G189" i="1"/>
  <c r="H189"/>
  <c r="C370" i="3"/>
  <c r="G370"/>
  <c r="G188" i="1"/>
  <c r="H188"/>
  <c r="C368" i="3"/>
  <c r="G368"/>
  <c r="F370"/>
  <c r="F368"/>
  <c r="E368"/>
  <c r="D368"/>
  <c r="A1" i="4"/>
  <c r="A2"/>
  <c r="A3"/>
  <c r="A4"/>
  <c r="A5"/>
  <c r="A6"/>
  <c r="A12"/>
  <c r="A18"/>
  <c r="A19"/>
  <c r="A20"/>
  <c r="A25"/>
  <c r="A29"/>
  <c r="A30"/>
  <c r="A33"/>
  <c r="A34"/>
  <c r="A37"/>
  <c r="A38"/>
  <c r="A41"/>
  <c r="A44"/>
  <c r="A50"/>
  <c r="A54"/>
  <c r="A55"/>
  <c r="A56"/>
  <c r="A57"/>
  <c r="A58"/>
  <c r="A59"/>
  <c r="A60"/>
  <c r="A61"/>
  <c r="A62"/>
  <c r="A63"/>
  <c r="A64"/>
  <c r="A67"/>
  <c r="A68"/>
  <c r="A69"/>
  <c r="A70"/>
  <c r="A71"/>
  <c r="A72"/>
  <c r="A73"/>
  <c r="A74"/>
  <c r="A75"/>
  <c r="A76"/>
  <c r="A77"/>
  <c r="A78"/>
  <c r="A82"/>
  <c r="A83"/>
  <c r="A84"/>
  <c r="A88"/>
  <c r="A89"/>
  <c r="A90"/>
  <c r="A91"/>
  <c r="A92"/>
  <c r="A95"/>
  <c r="A96"/>
  <c r="A97"/>
  <c r="A98"/>
  <c r="A99"/>
  <c r="A102"/>
  <c r="A105"/>
  <c r="A106"/>
  <c r="A107"/>
  <c r="A108"/>
  <c r="A109"/>
  <c r="A112"/>
  <c r="A113"/>
  <c r="A114"/>
  <c r="A115"/>
  <c r="A116"/>
  <c r="A120"/>
  <c r="A121"/>
  <c r="A122"/>
  <c r="A123"/>
  <c r="A126"/>
  <c r="A127"/>
  <c r="A128"/>
  <c r="A129"/>
  <c r="A132"/>
  <c r="A133"/>
  <c r="A134"/>
  <c r="A135"/>
  <c r="A139"/>
  <c r="A140"/>
  <c r="A141"/>
  <c r="A142"/>
  <c r="A143"/>
  <c r="A147"/>
  <c r="A148"/>
  <c r="A149"/>
  <c r="A150"/>
  <c r="A154"/>
  <c r="A155"/>
  <c r="A156"/>
  <c r="A157"/>
  <c r="A158"/>
  <c r="A159"/>
  <c r="A160"/>
  <c r="A161"/>
  <c r="A162"/>
  <c r="A163"/>
  <c r="A166"/>
  <c r="A167"/>
  <c r="A168"/>
  <c r="A169"/>
  <c r="A170"/>
  <c r="A171"/>
  <c r="A172"/>
  <c r="A173"/>
  <c r="A176"/>
  <c r="A177"/>
  <c r="A178"/>
  <c r="A179"/>
  <c r="A180"/>
  <c r="A181"/>
  <c r="A182"/>
  <c r="A185"/>
  <c r="A186"/>
  <c r="A187"/>
  <c r="A188"/>
  <c r="A189"/>
  <c r="A190"/>
  <c r="A193"/>
  <c r="A194"/>
  <c r="A195"/>
  <c r="A196"/>
  <c r="A197"/>
  <c r="A198"/>
  <c r="A199"/>
  <c r="A202"/>
  <c r="A203"/>
  <c r="A207"/>
  <c r="A208"/>
  <c r="A209"/>
  <c r="A210"/>
  <c r="A211"/>
  <c r="A212"/>
  <c r="A213"/>
  <c r="A214"/>
  <c r="A215"/>
  <c r="A218"/>
  <c r="A219"/>
  <c r="A222"/>
  <c r="A223"/>
  <c r="A224"/>
  <c r="A227"/>
  <c r="A228"/>
  <c r="A229"/>
  <c r="A232"/>
  <c r="A233"/>
  <c r="A234"/>
  <c r="A237"/>
  <c r="A238"/>
  <c r="A239"/>
  <c r="A242"/>
  <c r="A243"/>
  <c r="A244"/>
  <c r="A245"/>
  <c r="A246"/>
  <c r="A247"/>
  <c r="A248"/>
  <c r="A251"/>
  <c r="A252"/>
  <c r="A253"/>
  <c r="A254"/>
  <c r="A255"/>
  <c r="A256"/>
  <c r="A257"/>
  <c r="A258"/>
  <c r="A261"/>
  <c r="A262"/>
  <c r="A263"/>
  <c r="A264"/>
  <c r="A265"/>
  <c r="A268"/>
  <c r="A269"/>
  <c r="A272"/>
  <c r="A273"/>
  <c r="A274"/>
  <c r="A277"/>
  <c r="A278"/>
  <c r="A279"/>
  <c r="A282"/>
  <c r="A283"/>
  <c r="A284"/>
  <c r="A285"/>
  <c r="A288"/>
  <c r="A289"/>
  <c r="A290"/>
  <c r="A291"/>
  <c r="A292"/>
  <c r="A295"/>
  <c r="A296"/>
  <c r="A297"/>
  <c r="A298"/>
  <c r="A299"/>
  <c r="A300"/>
  <c r="A303"/>
  <c r="A304"/>
  <c r="A305"/>
  <c r="A306"/>
  <c r="A307"/>
  <c r="A308"/>
  <c r="A309"/>
  <c r="A310"/>
  <c r="A313"/>
  <c r="A314"/>
  <c r="A315"/>
  <c r="A316"/>
  <c r="A317"/>
  <c r="A318"/>
  <c r="A319"/>
  <c r="A320"/>
  <c r="A323"/>
  <c r="A324"/>
  <c r="A325"/>
  <c r="A326"/>
  <c r="A327"/>
  <c r="A328"/>
  <c r="A329"/>
  <c r="A332"/>
  <c r="A333"/>
  <c r="A334"/>
  <c r="A335"/>
  <c r="A336"/>
  <c r="A337"/>
  <c r="A338"/>
  <c r="A339"/>
  <c r="A343"/>
  <c r="A344"/>
  <c r="A345"/>
  <c r="A346"/>
  <c r="A347"/>
  <c r="A348"/>
  <c r="A349"/>
  <c r="A350"/>
  <c r="A351"/>
  <c r="A354"/>
  <c r="A355"/>
  <c r="A356"/>
  <c r="A357"/>
  <c r="A358"/>
  <c r="A359"/>
  <c r="A360"/>
  <c r="A361"/>
  <c r="A362"/>
  <c r="A363"/>
  <c r="A366"/>
  <c r="A367"/>
  <c r="A373"/>
  <c r="A374"/>
  <c r="A375"/>
  <c r="A376"/>
  <c r="A377"/>
  <c r="A378"/>
  <c r="A379"/>
  <c r="A380"/>
  <c r="A381"/>
  <c r="A382"/>
  <c r="A383"/>
  <c r="A387"/>
  <c r="A388"/>
  <c r="A389"/>
  <c r="A390"/>
  <c r="A391"/>
  <c r="A395"/>
  <c r="A398"/>
  <c r="A399"/>
  <c r="A400"/>
  <c r="A405"/>
  <c r="A406"/>
  <c r="A407"/>
  <c r="A408"/>
  <c r="A409"/>
  <c r="A410"/>
  <c r="A411"/>
  <c r="A415"/>
  <c r="A418"/>
  <c r="A419"/>
  <c r="A420"/>
  <c r="A426"/>
  <c r="A427"/>
  <c r="A428"/>
  <c r="A431"/>
  <c r="A432"/>
  <c r="A433"/>
  <c r="A434"/>
  <c r="A437"/>
  <c r="A438"/>
  <c r="A439"/>
  <c r="A442"/>
  <c r="A443"/>
  <c r="A446"/>
  <c r="A447"/>
  <c r="A448"/>
  <c r="A449"/>
  <c r="A450"/>
  <c r="A451"/>
  <c r="A452"/>
  <c r="A458"/>
  <c r="A459"/>
  <c r="A463"/>
  <c r="A464"/>
  <c r="A465"/>
  <c r="A468"/>
  <c r="A469"/>
  <c r="A470"/>
  <c r="A474"/>
  <c r="A475"/>
  <c r="A476"/>
  <c r="A479"/>
  <c r="A480"/>
  <c r="A481"/>
  <c r="A484"/>
  <c r="A485"/>
  <c r="A486"/>
  <c r="G491"/>
  <c r="H491"/>
  <c r="G492"/>
  <c r="H492"/>
  <c r="H490"/>
  <c r="G185" i="1"/>
  <c r="H185"/>
  <c r="C362" i="3"/>
  <c r="F362"/>
  <c r="E362"/>
  <c r="D362"/>
  <c r="G184" i="1"/>
  <c r="H184"/>
  <c r="C360" i="3"/>
  <c r="G360"/>
  <c r="G183" i="1"/>
  <c r="H183"/>
  <c r="C358" i="3"/>
  <c r="G358"/>
  <c r="G182" i="1"/>
  <c r="H182"/>
  <c r="C356" i="3"/>
  <c r="G356"/>
  <c r="F356"/>
  <c r="E356"/>
  <c r="D356"/>
  <c r="G484" i="4"/>
  <c r="H484"/>
  <c r="G485"/>
  <c r="H485"/>
  <c r="G486"/>
  <c r="H486"/>
  <c r="H483"/>
  <c r="G179" i="1"/>
  <c r="H179"/>
  <c r="C350" i="3"/>
  <c r="E350"/>
  <c r="G479" i="4"/>
  <c r="H479"/>
  <c r="G480"/>
  <c r="H480"/>
  <c r="G481"/>
  <c r="H481"/>
  <c r="H478"/>
  <c r="G178" i="1"/>
  <c r="H178"/>
  <c r="C348" i="3"/>
  <c r="E348"/>
  <c r="F350"/>
  <c r="F348"/>
  <c r="G474" i="4"/>
  <c r="H474"/>
  <c r="G475"/>
  <c r="H475"/>
  <c r="G476"/>
  <c r="H476"/>
  <c r="H473"/>
  <c r="G177" i="1"/>
  <c r="H177"/>
  <c r="C346" i="3"/>
  <c r="F346"/>
  <c r="E346"/>
  <c r="E2" i="11"/>
  <c r="E1"/>
  <c r="E6"/>
  <c r="E5"/>
  <c r="E4"/>
  <c r="E3"/>
  <c r="C2"/>
  <c r="C1"/>
  <c r="C6"/>
  <c r="A6"/>
  <c r="C5"/>
  <c r="A5"/>
  <c r="C4"/>
  <c r="A4"/>
  <c r="C3"/>
  <c r="A3"/>
  <c r="A2"/>
  <c r="A1"/>
  <c r="B365" i="3"/>
  <c r="B363"/>
  <c r="B353"/>
  <c r="B351"/>
  <c r="B361"/>
  <c r="G344"/>
  <c r="D344"/>
  <c r="G338"/>
  <c r="F338"/>
  <c r="F334"/>
  <c r="D334"/>
  <c r="B343"/>
  <c r="B337"/>
  <c r="B349"/>
  <c r="B347"/>
  <c r="B345"/>
  <c r="B341"/>
  <c r="B339"/>
  <c r="B335"/>
  <c r="B333"/>
  <c r="B331"/>
  <c r="B329"/>
  <c r="D290"/>
  <c r="D292"/>
  <c r="D294"/>
  <c r="B325"/>
  <c r="B317"/>
  <c r="B313"/>
  <c r="B311"/>
  <c r="B295"/>
  <c r="B289"/>
  <c r="B291"/>
  <c r="B293"/>
  <c r="G12"/>
  <c r="G10"/>
  <c r="F12"/>
  <c r="E12"/>
  <c r="E10"/>
  <c r="F254"/>
  <c r="G276"/>
  <c r="F276"/>
  <c r="G268"/>
  <c r="F268"/>
  <c r="E268"/>
  <c r="G256"/>
  <c r="G254"/>
  <c r="F256"/>
  <c r="E256"/>
  <c r="B253"/>
  <c r="B275"/>
  <c r="B267"/>
  <c r="B255"/>
  <c r="B287"/>
  <c r="B277"/>
  <c r="B273"/>
  <c r="F220"/>
  <c r="F218"/>
  <c r="G244"/>
  <c r="F244"/>
  <c r="G232"/>
  <c r="F232"/>
  <c r="E232"/>
  <c r="G222"/>
  <c r="G220"/>
  <c r="G218"/>
  <c r="F222"/>
  <c r="E222"/>
  <c r="B219"/>
  <c r="B217"/>
  <c r="B251"/>
  <c r="B245"/>
  <c r="B237"/>
  <c r="B229"/>
  <c r="B243"/>
  <c r="B231"/>
  <c r="B221"/>
  <c r="D162"/>
  <c r="E210"/>
  <c r="D210"/>
  <c r="F10"/>
  <c r="B209"/>
  <c r="B215"/>
  <c r="B213"/>
  <c r="B211"/>
  <c r="B207"/>
  <c r="B205"/>
  <c r="B203"/>
  <c r="B201"/>
  <c r="B199"/>
  <c r="B197"/>
  <c r="B195"/>
  <c r="B193"/>
  <c r="B191"/>
  <c r="B189"/>
  <c r="B187"/>
  <c r="B185"/>
  <c r="B183"/>
  <c r="B177"/>
  <c r="B175"/>
  <c r="B169"/>
  <c r="B167"/>
  <c r="B165"/>
  <c r="B163"/>
  <c r="D148"/>
  <c r="G142"/>
  <c r="F142"/>
  <c r="G20"/>
  <c r="G18"/>
  <c r="G16"/>
  <c r="F20"/>
  <c r="F18"/>
  <c r="F16"/>
  <c r="E20"/>
  <c r="E18"/>
  <c r="G26"/>
  <c r="G24"/>
  <c r="F26"/>
  <c r="F24"/>
  <c r="E26"/>
  <c r="G38"/>
  <c r="F38"/>
  <c r="E38"/>
  <c r="G80"/>
  <c r="F86"/>
  <c r="E86"/>
  <c r="D86"/>
  <c r="G90"/>
  <c r="G138"/>
  <c r="F138"/>
  <c r="B159"/>
  <c r="B157"/>
  <c r="B155"/>
  <c r="B153"/>
  <c r="B151"/>
  <c r="B149"/>
  <c r="B145"/>
  <c r="B161"/>
  <c r="B147"/>
  <c r="B141"/>
  <c r="B137"/>
  <c r="D120"/>
  <c r="D114"/>
  <c r="B117"/>
  <c r="B119"/>
  <c r="B113"/>
  <c r="E24"/>
  <c r="E16"/>
  <c r="B111"/>
  <c r="B109"/>
  <c r="B107"/>
  <c r="B99"/>
  <c r="B97"/>
  <c r="B95"/>
  <c r="B93"/>
  <c r="B91"/>
  <c r="B101"/>
  <c r="B87"/>
  <c r="B83"/>
  <c r="B81"/>
  <c r="B89"/>
  <c r="B85"/>
  <c r="B79"/>
  <c r="B77"/>
  <c r="B63"/>
  <c r="B61"/>
  <c r="B59"/>
  <c r="B37"/>
  <c r="B55"/>
  <c r="B53"/>
  <c r="B47"/>
  <c r="B45"/>
  <c r="B39"/>
  <c r="B23"/>
  <c r="B25"/>
  <c r="B31"/>
  <c r="B19"/>
  <c r="B17"/>
  <c r="B15"/>
  <c r="B13"/>
  <c r="B11"/>
  <c r="B9"/>
  <c r="D21" i="5"/>
  <c r="D18"/>
  <c r="D23"/>
  <c r="E192" i="1"/>
  <c r="H428" i="4"/>
  <c r="H427"/>
  <c r="H426"/>
  <c r="H425"/>
  <c r="C6" i="3"/>
  <c r="C5"/>
  <c r="C4"/>
  <c r="C3"/>
  <c r="C2"/>
  <c r="C1"/>
  <c r="B6"/>
  <c r="B5"/>
  <c r="B4"/>
  <c r="B3"/>
  <c r="B2"/>
  <c r="B1"/>
  <c r="A6"/>
  <c r="A5"/>
  <c r="A4"/>
  <c r="A3"/>
  <c r="A2"/>
  <c r="A1"/>
  <c r="D2" i="10"/>
  <c r="D1"/>
  <c r="E6"/>
  <c r="E5"/>
  <c r="E4"/>
  <c r="E3"/>
  <c r="E2"/>
  <c r="E1"/>
  <c r="C6"/>
  <c r="C5"/>
  <c r="C4"/>
  <c r="C3"/>
  <c r="C2"/>
  <c r="C1"/>
  <c r="G18" i="4"/>
  <c r="H18"/>
  <c r="G19"/>
  <c r="H19"/>
  <c r="D19"/>
  <c r="E18"/>
  <c r="E20"/>
  <c r="E19"/>
  <c r="D18"/>
  <c r="D20"/>
  <c r="C20"/>
  <c r="C18"/>
  <c r="C19"/>
  <c r="G20"/>
  <c r="H20"/>
  <c r="D50"/>
  <c r="G50"/>
  <c r="H50"/>
  <c r="H49"/>
  <c r="C50"/>
  <c r="E50"/>
  <c r="G168" i="1"/>
  <c r="H168"/>
  <c r="C328" i="3"/>
  <c r="G154" i="1"/>
  <c r="H154"/>
  <c r="C300" i="3"/>
  <c r="G134" i="1"/>
  <c r="H134"/>
  <c r="C260" i="3"/>
  <c r="G124" i="1"/>
  <c r="H124"/>
  <c r="C240" i="3"/>
  <c r="G91" i="1"/>
  <c r="H91"/>
  <c r="C174" i="3"/>
  <c r="G70" i="1"/>
  <c r="H70"/>
  <c r="C132" i="3"/>
  <c r="G39" i="1"/>
  <c r="H39"/>
  <c r="C70" i="3"/>
  <c r="G26" i="1"/>
  <c r="H26"/>
  <c r="C44" i="3"/>
  <c r="E183" i="1"/>
  <c r="D188"/>
  <c r="B367" i="3"/>
  <c r="C166" i="1"/>
  <c r="C168"/>
  <c r="D156"/>
  <c r="B303" i="3"/>
  <c r="C159" i="1"/>
  <c r="C153"/>
  <c r="D145"/>
  <c r="B281" i="3"/>
  <c r="E139" i="1"/>
  <c r="E135"/>
  <c r="D133"/>
  <c r="B257" i="3"/>
  <c r="E125" i="1"/>
  <c r="C122"/>
  <c r="D117"/>
  <c r="B225" i="3"/>
  <c r="E94" i="1"/>
  <c r="C90"/>
  <c r="D66"/>
  <c r="B123" i="3"/>
  <c r="C69" i="1"/>
  <c r="E71"/>
  <c r="D62"/>
  <c r="B115" i="3"/>
  <c r="C38" i="1"/>
  <c r="E40"/>
  <c r="D37"/>
  <c r="B65" i="3"/>
  <c r="E29" i="1"/>
  <c r="C25"/>
  <c r="D19"/>
  <c r="B29" i="3"/>
  <c r="G464" i="4"/>
  <c r="H464"/>
  <c r="G452"/>
  <c r="H452"/>
  <c r="G437"/>
  <c r="H437"/>
  <c r="G408"/>
  <c r="H408"/>
  <c r="G399"/>
  <c r="H399"/>
  <c r="G375"/>
  <c r="H375"/>
  <c r="G383"/>
  <c r="H383"/>
  <c r="G358"/>
  <c r="H358"/>
  <c r="G345"/>
  <c r="H345"/>
  <c r="G339"/>
  <c r="H339"/>
  <c r="G329"/>
  <c r="H329"/>
  <c r="G319"/>
  <c r="H319"/>
  <c r="G307"/>
  <c r="H307"/>
  <c r="G299"/>
  <c r="H299"/>
  <c r="G289"/>
  <c r="H289"/>
  <c r="G277"/>
  <c r="H277"/>
  <c r="G263"/>
  <c r="H263"/>
  <c r="G253"/>
  <c r="H253"/>
  <c r="G243"/>
  <c r="H243"/>
  <c r="G229"/>
  <c r="H229"/>
  <c r="G209"/>
  <c r="H209"/>
  <c r="G207"/>
  <c r="H207"/>
  <c r="G194"/>
  <c r="H194"/>
  <c r="G182"/>
  <c r="H182"/>
  <c r="G173"/>
  <c r="H173"/>
  <c r="G163"/>
  <c r="H163"/>
  <c r="G154"/>
  <c r="H154"/>
  <c r="G140"/>
  <c r="H140"/>
  <c r="G127"/>
  <c r="H127"/>
  <c r="G114"/>
  <c r="H114"/>
  <c r="G102"/>
  <c r="H102"/>
  <c r="H101"/>
  <c r="G91"/>
  <c r="H91"/>
  <c r="G70"/>
  <c r="H70"/>
  <c r="G78"/>
  <c r="H78"/>
  <c r="G61"/>
  <c r="H61"/>
  <c r="G37"/>
  <c r="H37"/>
  <c r="C492"/>
  <c r="D485"/>
  <c r="E480"/>
  <c r="C476"/>
  <c r="D470"/>
  <c r="C465"/>
  <c r="C463"/>
  <c r="D448"/>
  <c r="C451"/>
  <c r="C447"/>
  <c r="D442"/>
  <c r="G164" i="1"/>
  <c r="H164"/>
  <c r="C320" i="3"/>
  <c r="G153" i="1"/>
  <c r="H153"/>
  <c r="C298" i="3"/>
  <c r="G135" i="1"/>
  <c r="H135"/>
  <c r="C262" i="3"/>
  <c r="G122" i="1"/>
  <c r="H122"/>
  <c r="C236" i="3"/>
  <c r="G90" i="1"/>
  <c r="H90"/>
  <c r="C172" i="3"/>
  <c r="G71" i="1"/>
  <c r="H71"/>
  <c r="C134" i="3"/>
  <c r="G40" i="1"/>
  <c r="H40"/>
  <c r="C72" i="3"/>
  <c r="G25" i="1"/>
  <c r="H25"/>
  <c r="C42" i="3"/>
  <c r="C184" i="1"/>
  <c r="C188"/>
  <c r="D166"/>
  <c r="B323" i="3"/>
  <c r="E162" i="1"/>
  <c r="E156"/>
  <c r="D159"/>
  <c r="B309" i="3"/>
  <c r="E147" i="1"/>
  <c r="C145"/>
  <c r="D139"/>
  <c r="B269" i="3"/>
  <c r="C136" i="1"/>
  <c r="C133"/>
  <c r="D125"/>
  <c r="B241" i="3"/>
  <c r="E121" i="1"/>
  <c r="C117"/>
  <c r="D94"/>
  <c r="B179" i="3"/>
  <c r="E76" i="1"/>
  <c r="E66"/>
  <c r="D69"/>
  <c r="B129" i="3"/>
  <c r="C72" i="1"/>
  <c r="C62"/>
  <c r="D38"/>
  <c r="B67" i="3"/>
  <c r="C41" i="1"/>
  <c r="C37"/>
  <c r="D29"/>
  <c r="B49" i="3"/>
  <c r="E22" i="1"/>
  <c r="C19"/>
  <c r="G463" i="4"/>
  <c r="H463"/>
  <c r="G447"/>
  <c r="H447"/>
  <c r="G433"/>
  <c r="H433"/>
  <c r="G409"/>
  <c r="H409"/>
  <c r="G398"/>
  <c r="H398"/>
  <c r="G376"/>
  <c r="H376"/>
  <c r="G374"/>
  <c r="H374"/>
  <c r="G359"/>
  <c r="H359"/>
  <c r="G346"/>
  <c r="H346"/>
  <c r="G338"/>
  <c r="H338"/>
  <c r="G328"/>
  <c r="H328"/>
  <c r="G318"/>
  <c r="H318"/>
  <c r="G308"/>
  <c r="H308"/>
  <c r="G298"/>
  <c r="H298"/>
  <c r="G288"/>
  <c r="H288"/>
  <c r="G274"/>
  <c r="H274"/>
  <c r="G262"/>
  <c r="H262"/>
  <c r="G252"/>
  <c r="H252"/>
  <c r="G242"/>
  <c r="H242"/>
  <c r="G228"/>
  <c r="H228"/>
  <c r="G210"/>
  <c r="H210"/>
  <c r="G203"/>
  <c r="H203"/>
  <c r="G193"/>
  <c r="H193"/>
  <c r="G181"/>
  <c r="H181"/>
  <c r="G171"/>
  <c r="H171"/>
  <c r="G161"/>
  <c r="H161"/>
  <c r="G143"/>
  <c r="H143"/>
  <c r="G139"/>
  <c r="H139"/>
  <c r="G126"/>
  <c r="H126"/>
  <c r="G113"/>
  <c r="H113"/>
  <c r="G99"/>
  <c r="H99"/>
  <c r="G92"/>
  <c r="H92"/>
  <c r="G71"/>
  <c r="H71"/>
  <c r="G67"/>
  <c r="H67"/>
  <c r="G62"/>
  <c r="H62"/>
  <c r="G34"/>
  <c r="H34"/>
  <c r="E491"/>
  <c r="C485"/>
  <c r="D480"/>
  <c r="E475"/>
  <c r="C470"/>
  <c r="D465"/>
  <c r="E459"/>
  <c r="E448"/>
  <c r="D451"/>
  <c r="E446"/>
  <c r="C442"/>
  <c r="D437"/>
  <c r="G162" i="1"/>
  <c r="H162"/>
  <c r="C316" i="3"/>
  <c r="G147" i="1"/>
  <c r="H147"/>
  <c r="C286" i="3"/>
  <c r="G136" i="1"/>
  <c r="H136"/>
  <c r="C264" i="3"/>
  <c r="G121" i="1"/>
  <c r="H121"/>
  <c r="C234" i="3"/>
  <c r="G76" i="1"/>
  <c r="H76"/>
  <c r="C144" i="3"/>
  <c r="G72" i="1"/>
  <c r="H72"/>
  <c r="C136" i="3"/>
  <c r="G41" i="1"/>
  <c r="H41"/>
  <c r="C74" i="3"/>
  <c r="G22" i="1"/>
  <c r="H22"/>
  <c r="C36" i="3"/>
  <c r="D184" i="1"/>
  <c r="B359" i="3"/>
  <c r="E182" i="1"/>
  <c r="E166"/>
  <c r="D162"/>
  <c r="B315" i="3"/>
  <c r="C157" i="1"/>
  <c r="E159"/>
  <c r="D147"/>
  <c r="B285" i="3"/>
  <c r="E144" i="1"/>
  <c r="C139"/>
  <c r="D136"/>
  <c r="B263" i="3"/>
  <c r="E129" i="1"/>
  <c r="C125"/>
  <c r="D121"/>
  <c r="B233" i="3"/>
  <c r="E116" i="1"/>
  <c r="C94"/>
  <c r="D76"/>
  <c r="B143" i="3"/>
  <c r="C67" i="1"/>
  <c r="E69"/>
  <c r="D72"/>
  <c r="B135" i="3"/>
  <c r="E57" i="1"/>
  <c r="E38"/>
  <c r="D41"/>
  <c r="B73" i="3"/>
  <c r="E33" i="1"/>
  <c r="C29"/>
  <c r="D22"/>
  <c r="B35" i="3"/>
  <c r="E18" i="1"/>
  <c r="G459" i="4"/>
  <c r="H459"/>
  <c r="G446"/>
  <c r="H446"/>
  <c r="G432"/>
  <c r="H432"/>
  <c r="G410"/>
  <c r="H410"/>
  <c r="G388"/>
  <c r="H388"/>
  <c r="G377"/>
  <c r="H377"/>
  <c r="G373"/>
  <c r="H373"/>
  <c r="G360"/>
  <c r="H360"/>
  <c r="G347"/>
  <c r="H347"/>
  <c r="G337"/>
  <c r="H337"/>
  <c r="G327"/>
  <c r="H327"/>
  <c r="G317"/>
  <c r="H317"/>
  <c r="G309"/>
  <c r="H309"/>
  <c r="G297"/>
  <c r="H297"/>
  <c r="G285"/>
  <c r="H285"/>
  <c r="G273"/>
  <c r="H273"/>
  <c r="G261"/>
  <c r="H261"/>
  <c r="G251"/>
  <c r="H251"/>
  <c r="G239"/>
  <c r="H239"/>
  <c r="G227"/>
  <c r="H227"/>
  <c r="G211"/>
  <c r="H211"/>
  <c r="G202"/>
  <c r="H202"/>
  <c r="G190"/>
  <c r="H190"/>
  <c r="G180"/>
  <c r="H180"/>
  <c r="G170"/>
  <c r="H170"/>
  <c r="G160"/>
  <c r="H160"/>
  <c r="G150"/>
  <c r="H150"/>
  <c r="G135"/>
  <c r="H135"/>
  <c r="G123"/>
  <c r="H123"/>
  <c r="G112"/>
  <c r="H112"/>
  <c r="G98"/>
  <c r="H98"/>
  <c r="G88"/>
  <c r="H88"/>
  <c r="G72"/>
  <c r="H72"/>
  <c r="G55"/>
  <c r="H55"/>
  <c r="G63"/>
  <c r="H63"/>
  <c r="G33"/>
  <c r="H33"/>
  <c r="D491"/>
  <c r="E484"/>
  <c r="C480"/>
  <c r="D475"/>
  <c r="E469"/>
  <c r="E465"/>
  <c r="D459"/>
  <c r="C449"/>
  <c r="E451"/>
  <c r="D446"/>
  <c r="E439"/>
  <c r="C437"/>
  <c r="G155" i="1"/>
  <c r="H155"/>
  <c r="C302" i="3"/>
  <c r="G146" i="1"/>
  <c r="H146"/>
  <c r="C284" i="3"/>
  <c r="G137" i="1"/>
  <c r="H137"/>
  <c r="C266" i="3"/>
  <c r="G118" i="1"/>
  <c r="H118"/>
  <c r="C228" i="3"/>
  <c r="G74" i="1"/>
  <c r="H74"/>
  <c r="G65"/>
  <c r="H65"/>
  <c r="C122" i="3"/>
  <c r="G42" i="1"/>
  <c r="H42"/>
  <c r="C76" i="3"/>
  <c r="G21" i="1"/>
  <c r="H21"/>
  <c r="C34" i="3"/>
  <c r="E184" i="1"/>
  <c r="D182"/>
  <c r="B355" i="3"/>
  <c r="E164" i="1"/>
  <c r="C162"/>
  <c r="D157"/>
  <c r="B305" i="3"/>
  <c r="E154" i="1"/>
  <c r="C147"/>
  <c r="D144"/>
  <c r="B279" i="3"/>
  <c r="C134" i="1"/>
  <c r="E136"/>
  <c r="D129"/>
  <c r="B249" i="3"/>
  <c r="E124" i="1"/>
  <c r="C121"/>
  <c r="D116"/>
  <c r="B223" i="3"/>
  <c r="E91" i="1"/>
  <c r="C76"/>
  <c r="D67"/>
  <c r="B125" i="3"/>
  <c r="C70" i="1"/>
  <c r="E72"/>
  <c r="D57"/>
  <c r="B105" i="3"/>
  <c r="C39" i="1"/>
  <c r="E41"/>
  <c r="D33"/>
  <c r="B57" i="3"/>
  <c r="E26" i="1"/>
  <c r="C22"/>
  <c r="D18"/>
  <c r="B27" i="3"/>
  <c r="G458" i="4"/>
  <c r="H458"/>
  <c r="G443"/>
  <c r="H443"/>
  <c r="G431"/>
  <c r="H431"/>
  <c r="G411"/>
  <c r="H411"/>
  <c r="G389"/>
  <c r="H389"/>
  <c r="G378"/>
  <c r="H378"/>
  <c r="G367"/>
  <c r="H367"/>
  <c r="G361"/>
  <c r="H361"/>
  <c r="G348"/>
  <c r="H348"/>
  <c r="G336"/>
  <c r="H336"/>
  <c r="G326"/>
  <c r="H326"/>
  <c r="G316"/>
  <c r="H316"/>
  <c r="G310"/>
  <c r="H310"/>
  <c r="G296"/>
  <c r="H296"/>
  <c r="G284"/>
  <c r="H284"/>
  <c r="G272"/>
  <c r="H272"/>
  <c r="G258"/>
  <c r="H258"/>
  <c r="G248"/>
  <c r="H248"/>
  <c r="G238"/>
  <c r="H238"/>
  <c r="G224"/>
  <c r="H224"/>
  <c r="G212"/>
  <c r="H212"/>
  <c r="G199"/>
  <c r="H199"/>
  <c r="G189"/>
  <c r="H189"/>
  <c r="G179"/>
  <c r="H179"/>
  <c r="G169"/>
  <c r="H169"/>
  <c r="G159"/>
  <c r="H159"/>
  <c r="G149"/>
  <c r="H149"/>
  <c r="G134"/>
  <c r="H134"/>
  <c r="G122"/>
  <c r="H122"/>
  <c r="G109"/>
  <c r="H109"/>
  <c r="G97"/>
  <c r="H97"/>
  <c r="G83"/>
  <c r="H83"/>
  <c r="G73"/>
  <c r="H73"/>
  <c r="G56"/>
  <c r="H56"/>
  <c r="G64"/>
  <c r="H64"/>
  <c r="G30"/>
  <c r="H30"/>
  <c r="C491"/>
  <c r="D484"/>
  <c r="E479"/>
  <c r="C475"/>
  <c r="D469"/>
  <c r="E464"/>
  <c r="C459"/>
  <c r="D449"/>
  <c r="C452"/>
  <c r="C446"/>
  <c r="D439"/>
  <c r="G157" i="1"/>
  <c r="H157"/>
  <c r="C306" i="3"/>
  <c r="G144" i="1"/>
  <c r="H144"/>
  <c r="C280" i="3"/>
  <c r="G129" i="1"/>
  <c r="H129"/>
  <c r="C250" i="3"/>
  <c r="G116" i="1"/>
  <c r="H116"/>
  <c r="C224" i="3"/>
  <c r="G67" i="1"/>
  <c r="H67"/>
  <c r="C126" i="3"/>
  <c r="G57" i="1"/>
  <c r="H57"/>
  <c r="C106" i="3"/>
  <c r="G33" i="1"/>
  <c r="H33"/>
  <c r="C58" i="3"/>
  <c r="G18" i="1"/>
  <c r="H18"/>
  <c r="C28" i="3"/>
  <c r="D189" i="1"/>
  <c r="B369" i="3"/>
  <c r="C165" i="1"/>
  <c r="C164"/>
  <c r="D155"/>
  <c r="B301" i="3"/>
  <c r="C158" i="1"/>
  <c r="C154"/>
  <c r="D146"/>
  <c r="B283" i="3"/>
  <c r="E140" i="1"/>
  <c r="E134"/>
  <c r="D137"/>
  <c r="B265" i="3"/>
  <c r="E128" i="1"/>
  <c r="C124"/>
  <c r="D118"/>
  <c r="B227" i="3"/>
  <c r="E95" i="1"/>
  <c r="C91"/>
  <c r="D74"/>
  <c r="B139" i="3"/>
  <c r="C68" i="1"/>
  <c r="E70"/>
  <c r="D65"/>
  <c r="B121" i="3"/>
  <c r="E56" i="1"/>
  <c r="E39"/>
  <c r="D42"/>
  <c r="B75" i="3"/>
  <c r="E30" i="1"/>
  <c r="C26"/>
  <c r="D21"/>
  <c r="B33" i="3"/>
  <c r="G469" i="4"/>
  <c r="H469"/>
  <c r="G449"/>
  <c r="H449"/>
  <c r="G434"/>
  <c r="H434"/>
  <c r="G419"/>
  <c r="H419"/>
  <c r="G406"/>
  <c r="H406"/>
  <c r="G391"/>
  <c r="H391"/>
  <c r="G380"/>
  <c r="H380"/>
  <c r="G355"/>
  <c r="H355"/>
  <c r="G363"/>
  <c r="H363"/>
  <c r="G350"/>
  <c r="H350"/>
  <c r="G334"/>
  <c r="H334"/>
  <c r="G324"/>
  <c r="H324"/>
  <c r="G314"/>
  <c r="H314"/>
  <c r="G304"/>
  <c r="H304"/>
  <c r="G290"/>
  <c r="H290"/>
  <c r="G282"/>
  <c r="H282"/>
  <c r="G268"/>
  <c r="H268"/>
  <c r="G256"/>
  <c r="H256"/>
  <c r="G246"/>
  <c r="H246"/>
  <c r="G234"/>
  <c r="H234"/>
  <c r="G222"/>
  <c r="H222"/>
  <c r="G214"/>
  <c r="H214"/>
  <c r="G197"/>
  <c r="H197"/>
  <c r="G187"/>
  <c r="H187"/>
  <c r="G165" i="1"/>
  <c r="H165"/>
  <c r="C322" i="3"/>
  <c r="G158" i="1"/>
  <c r="H158"/>
  <c r="C308" i="3"/>
  <c r="G140" i="1"/>
  <c r="H140"/>
  <c r="C272" i="3"/>
  <c r="G128" i="1"/>
  <c r="H128"/>
  <c r="C248" i="3"/>
  <c r="G95" i="1"/>
  <c r="H95"/>
  <c r="C182" i="3"/>
  <c r="G68" i="1"/>
  <c r="H68"/>
  <c r="C128" i="3"/>
  <c r="G56" i="1"/>
  <c r="H56"/>
  <c r="C104" i="3"/>
  <c r="G30" i="1"/>
  <c r="H30"/>
  <c r="C52" i="3"/>
  <c r="C183" i="1"/>
  <c r="E189"/>
  <c r="D165"/>
  <c r="B321" i="3"/>
  <c r="E168" i="1"/>
  <c r="E155"/>
  <c r="D158"/>
  <c r="B307" i="3"/>
  <c r="E153" i="1"/>
  <c r="C146"/>
  <c r="D140"/>
  <c r="B271" i="3"/>
  <c r="C135" i="1"/>
  <c r="E137"/>
  <c r="D128"/>
  <c r="B247" i="3"/>
  <c r="E122" i="1"/>
  <c r="C118"/>
  <c r="D95"/>
  <c r="B181" i="3"/>
  <c r="E90" i="1"/>
  <c r="C74"/>
  <c r="D68"/>
  <c r="B127" i="3"/>
  <c r="C71" i="1"/>
  <c r="C65"/>
  <c r="D56"/>
  <c r="B103" i="3"/>
  <c r="C40" i="1"/>
  <c r="E42"/>
  <c r="D30"/>
  <c r="B51" i="3"/>
  <c r="E25" i="1"/>
  <c r="C21"/>
  <c r="G468" i="4"/>
  <c r="H468"/>
  <c r="G450"/>
  <c r="H450"/>
  <c r="G439"/>
  <c r="H439"/>
  <c r="G418"/>
  <c r="H418"/>
  <c r="G405"/>
  <c r="H405"/>
  <c r="G387"/>
  <c r="H387"/>
  <c r="G381"/>
  <c r="H381"/>
  <c r="G356"/>
  <c r="H356"/>
  <c r="G354"/>
  <c r="H354"/>
  <c r="G351"/>
  <c r="H351"/>
  <c r="G333"/>
  <c r="H333"/>
  <c r="G323"/>
  <c r="H323"/>
  <c r="G313"/>
  <c r="H313"/>
  <c r="G303"/>
  <c r="H303"/>
  <c r="G291"/>
  <c r="H291"/>
  <c r="G279"/>
  <c r="H279"/>
  <c r="G265"/>
  <c r="H265"/>
  <c r="G255"/>
  <c r="H255"/>
  <c r="G245"/>
  <c r="H245"/>
  <c r="G233"/>
  <c r="H233"/>
  <c r="G219"/>
  <c r="H219"/>
  <c r="G215"/>
  <c r="H215"/>
  <c r="G196"/>
  <c r="H196"/>
  <c r="G186"/>
  <c r="H186"/>
  <c r="G176"/>
  <c r="H176"/>
  <c r="G166"/>
  <c r="H166"/>
  <c r="G156"/>
  <c r="H156"/>
  <c r="G142"/>
  <c r="H142"/>
  <c r="G129"/>
  <c r="H129"/>
  <c r="G116"/>
  <c r="H116"/>
  <c r="G106"/>
  <c r="H106"/>
  <c r="G89"/>
  <c r="H89"/>
  <c r="G68"/>
  <c r="H68"/>
  <c r="G76"/>
  <c r="H76"/>
  <c r="G59"/>
  <c r="H59"/>
  <c r="G41"/>
  <c r="H41"/>
  <c r="H40"/>
  <c r="E492"/>
  <c r="C486"/>
  <c r="D481"/>
  <c r="E476"/>
  <c r="C474"/>
  <c r="D468"/>
  <c r="E463"/>
  <c r="C458"/>
  <c r="D450"/>
  <c r="E447"/>
  <c r="C443"/>
  <c r="D438"/>
  <c r="E433"/>
  <c r="G125" i="1"/>
  <c r="H125"/>
  <c r="C242" i="3"/>
  <c r="G29" i="1"/>
  <c r="H29"/>
  <c r="C50" i="3"/>
  <c r="D168" i="1"/>
  <c r="B327" i="3"/>
  <c r="E145" i="1"/>
  <c r="C128"/>
  <c r="D90"/>
  <c r="B171" i="3"/>
  <c r="E62" i="1"/>
  <c r="C30"/>
  <c r="G415" i="4"/>
  <c r="H415"/>
  <c r="H414"/>
  <c r="G357"/>
  <c r="H357"/>
  <c r="G320"/>
  <c r="H320"/>
  <c r="G278"/>
  <c r="H278"/>
  <c r="G232"/>
  <c r="H232"/>
  <c r="G185"/>
  <c r="H185"/>
  <c r="G157"/>
  <c r="H157"/>
  <c r="G121"/>
  <c r="H121"/>
  <c r="G90"/>
  <c r="H90"/>
  <c r="G58"/>
  <c r="H58"/>
  <c r="E486"/>
  <c r="D476"/>
  <c r="C464"/>
  <c r="D452"/>
  <c r="C438"/>
  <c r="D432"/>
  <c r="E427"/>
  <c r="E419"/>
  <c r="D415"/>
  <c r="C410"/>
  <c r="C407"/>
  <c r="D399"/>
  <c r="E395"/>
  <c r="C390"/>
  <c r="D387"/>
  <c r="C377"/>
  <c r="E379"/>
  <c r="D382"/>
  <c r="E373"/>
  <c r="C366"/>
  <c r="D361"/>
  <c r="E358"/>
  <c r="C356"/>
  <c r="D351"/>
  <c r="E348"/>
  <c r="C346"/>
  <c r="D343"/>
  <c r="E337"/>
  <c r="C335"/>
  <c r="D332"/>
  <c r="C329"/>
  <c r="C325"/>
  <c r="D320"/>
  <c r="E317"/>
  <c r="C315"/>
  <c r="D310"/>
  <c r="E307"/>
  <c r="C305"/>
  <c r="D300"/>
  <c r="E297"/>
  <c r="C295"/>
  <c r="D290"/>
  <c r="C285"/>
  <c r="C283"/>
  <c r="D278"/>
  <c r="E273"/>
  <c r="G117" i="1"/>
  <c r="H117"/>
  <c r="C226" i="3"/>
  <c r="G19" i="1"/>
  <c r="H19"/>
  <c r="C30" i="3"/>
  <c r="C155" i="1"/>
  <c r="C144"/>
  <c r="D124"/>
  <c r="B239" i="3"/>
  <c r="E74" i="1"/>
  <c r="C57"/>
  <c r="D26"/>
  <c r="B43" i="3"/>
  <c r="G470" i="4"/>
  <c r="H470"/>
  <c r="G407"/>
  <c r="H407"/>
  <c r="G362"/>
  <c r="H362"/>
  <c r="G315"/>
  <c r="H315"/>
  <c r="G269"/>
  <c r="H269"/>
  <c r="G223"/>
  <c r="H223"/>
  <c r="G178"/>
  <c r="H178"/>
  <c r="G155"/>
  <c r="H155"/>
  <c r="G120"/>
  <c r="H120"/>
  <c r="G84"/>
  <c r="H84"/>
  <c r="G60"/>
  <c r="H60"/>
  <c r="D486"/>
  <c r="E474"/>
  <c r="D463"/>
  <c r="E452"/>
  <c r="E437"/>
  <c r="C432"/>
  <c r="D427"/>
  <c r="C420"/>
  <c r="C415"/>
  <c r="D410"/>
  <c r="E406"/>
  <c r="E399"/>
  <c r="D395"/>
  <c r="E389"/>
  <c r="C387"/>
  <c r="D377"/>
  <c r="C380"/>
  <c r="E382"/>
  <c r="D373"/>
  <c r="E363"/>
  <c r="C361"/>
  <c r="D358"/>
  <c r="E355"/>
  <c r="E351"/>
  <c r="D348"/>
  <c r="E345"/>
  <c r="C343"/>
  <c r="D337"/>
  <c r="E334"/>
  <c r="C332"/>
  <c r="D329"/>
  <c r="E324"/>
  <c r="C320"/>
  <c r="D317"/>
  <c r="E314"/>
  <c r="C310"/>
  <c r="D307"/>
  <c r="E304"/>
  <c r="E300"/>
  <c r="D297"/>
  <c r="C292"/>
  <c r="C290"/>
  <c r="D285"/>
  <c r="E282"/>
  <c r="C278"/>
  <c r="D273"/>
  <c r="G156" i="1"/>
  <c r="H156"/>
  <c r="C304" i="3"/>
  <c r="G66" i="1"/>
  <c r="H66"/>
  <c r="C124" i="3"/>
  <c r="C189" i="1"/>
  <c r="E157"/>
  <c r="D134"/>
  <c r="B259" i="3"/>
  <c r="E118" i="1"/>
  <c r="E67"/>
  <c r="D39"/>
  <c r="B69" i="3"/>
  <c r="E21" i="1"/>
  <c r="G448" i="4"/>
  <c r="H448"/>
  <c r="G390"/>
  <c r="H390"/>
  <c r="G349"/>
  <c r="H349"/>
  <c r="G305"/>
  <c r="H305"/>
  <c r="G257"/>
  <c r="H257"/>
  <c r="G213"/>
  <c r="H213"/>
  <c r="G172"/>
  <c r="H172"/>
  <c r="G147"/>
  <c r="H147"/>
  <c r="G108"/>
  <c r="H108"/>
  <c r="G69"/>
  <c r="H69"/>
  <c r="G44"/>
  <c r="H44"/>
  <c r="H43"/>
  <c r="C484"/>
  <c r="E470"/>
  <c r="D458"/>
  <c r="E443"/>
  <c r="D434"/>
  <c r="D431"/>
  <c r="E426"/>
  <c r="E420"/>
  <c r="D408"/>
  <c r="C411"/>
  <c r="C406"/>
  <c r="D400"/>
  <c r="E391"/>
  <c r="C389"/>
  <c r="D375"/>
  <c r="C378"/>
  <c r="E380"/>
  <c r="D383"/>
  <c r="E367"/>
  <c r="C363"/>
  <c r="D360"/>
  <c r="E357"/>
  <c r="C355"/>
  <c r="D350"/>
  <c r="E347"/>
  <c r="C345"/>
  <c r="D339"/>
  <c r="E336"/>
  <c r="C334"/>
  <c r="D327"/>
  <c r="E326"/>
  <c r="C324"/>
  <c r="D319"/>
  <c r="E316"/>
  <c r="C314"/>
  <c r="D309"/>
  <c r="E306"/>
  <c r="C304"/>
  <c r="D299"/>
  <c r="E296"/>
  <c r="E292"/>
  <c r="D289"/>
  <c r="E284"/>
  <c r="C282"/>
  <c r="D277"/>
  <c r="E272"/>
  <c r="C268"/>
  <c r="D263"/>
  <c r="E258"/>
  <c r="C256"/>
  <c r="D253"/>
  <c r="C248"/>
  <c r="C246"/>
  <c r="D243"/>
  <c r="E238"/>
  <c r="C234"/>
  <c r="D229"/>
  <c r="E224"/>
  <c r="C222"/>
  <c r="D209"/>
  <c r="C212"/>
  <c r="E214"/>
  <c r="D207"/>
  <c r="G159" i="1"/>
  <c r="H159"/>
  <c r="C310" i="3"/>
  <c r="G69" i="1"/>
  <c r="H69"/>
  <c r="C130" i="3"/>
  <c r="E188" i="1"/>
  <c r="E158"/>
  <c r="D135"/>
  <c r="B261" i="3"/>
  <c r="E117" i="1"/>
  <c r="E68"/>
  <c r="D40"/>
  <c r="B71" i="3"/>
  <c r="E19" i="1"/>
  <c r="G451" i="4"/>
  <c r="H451"/>
  <c r="G395"/>
  <c r="H395"/>
  <c r="H394"/>
  <c r="G343"/>
  <c r="H343"/>
  <c r="G300"/>
  <c r="H300"/>
  <c r="G254"/>
  <c r="H254"/>
  <c r="G208"/>
  <c r="H208"/>
  <c r="G168"/>
  <c r="H168"/>
  <c r="G141"/>
  <c r="H141"/>
  <c r="G107"/>
  <c r="H107"/>
  <c r="G74"/>
  <c r="H74"/>
  <c r="G38"/>
  <c r="H38"/>
  <c r="E481"/>
  <c r="C469"/>
  <c r="C448"/>
  <c r="D443"/>
  <c r="E434"/>
  <c r="C431"/>
  <c r="D426"/>
  <c r="E418"/>
  <c r="E408"/>
  <c r="D411"/>
  <c r="E405"/>
  <c r="E400"/>
  <c r="D391"/>
  <c r="E388"/>
  <c r="E375"/>
  <c r="D378"/>
  <c r="C381"/>
  <c r="E383"/>
  <c r="D367"/>
  <c r="E362"/>
  <c r="C360"/>
  <c r="D357"/>
  <c r="E354"/>
  <c r="C350"/>
  <c r="D347"/>
  <c r="E344"/>
  <c r="C339"/>
  <c r="D336"/>
  <c r="E333"/>
  <c r="E327"/>
  <c r="D326"/>
  <c r="E323"/>
  <c r="C319"/>
  <c r="D316"/>
  <c r="E313"/>
  <c r="C309"/>
  <c r="D306"/>
  <c r="E303"/>
  <c r="C299"/>
  <c r="D296"/>
  <c r="E291"/>
  <c r="C289"/>
  <c r="D284"/>
  <c r="E279"/>
  <c r="C277"/>
  <c r="D272"/>
  <c r="E265"/>
  <c r="C263"/>
  <c r="D258"/>
  <c r="E255"/>
  <c r="C253"/>
  <c r="D248"/>
  <c r="E245"/>
  <c r="C243"/>
  <c r="D238"/>
  <c r="E233"/>
  <c r="C229"/>
  <c r="D224"/>
  <c r="E219"/>
  <c r="E209"/>
  <c r="D212"/>
  <c r="C215"/>
  <c r="C207"/>
  <c r="G145" i="1"/>
  <c r="H145"/>
  <c r="C282" i="3"/>
  <c r="G62" i="1"/>
  <c r="H62"/>
  <c r="C116" i="3"/>
  <c r="C182" i="1"/>
  <c r="D154"/>
  <c r="B299" i="3"/>
  <c r="C137" i="1"/>
  <c r="C116"/>
  <c r="D70"/>
  <c r="B131" i="3"/>
  <c r="C42" i="1"/>
  <c r="C18"/>
  <c r="G442" i="4"/>
  <c r="H442"/>
  <c r="G379"/>
  <c r="H379"/>
  <c r="G335"/>
  <c r="H335"/>
  <c r="G295"/>
  <c r="H295"/>
  <c r="G247"/>
  <c r="H247"/>
  <c r="G198"/>
  <c r="H198"/>
  <c r="G167"/>
  <c r="H167"/>
  <c r="G133"/>
  <c r="H133"/>
  <c r="G105"/>
  <c r="H105"/>
  <c r="G75"/>
  <c r="H75"/>
  <c r="G29"/>
  <c r="H29"/>
  <c r="C481"/>
  <c r="E468"/>
  <c r="E449"/>
  <c r="E442"/>
  <c r="D433"/>
  <c r="E428"/>
  <c r="C426"/>
  <c r="D418"/>
  <c r="C409"/>
  <c r="E411"/>
  <c r="D405"/>
  <c r="E398"/>
  <c r="C391"/>
  <c r="D388"/>
  <c r="C376"/>
  <c r="E378"/>
  <c r="D381"/>
  <c r="E374"/>
  <c r="C367"/>
  <c r="D362"/>
  <c r="E359"/>
  <c r="C357"/>
  <c r="D354"/>
  <c r="E349"/>
  <c r="C347"/>
  <c r="D344"/>
  <c r="E338"/>
  <c r="C336"/>
  <c r="D333"/>
  <c r="C328"/>
  <c r="C326"/>
  <c r="D323"/>
  <c r="E318"/>
  <c r="C316"/>
  <c r="D313"/>
  <c r="E308"/>
  <c r="C306"/>
  <c r="D303"/>
  <c r="E298"/>
  <c r="C296"/>
  <c r="D291"/>
  <c r="E288"/>
  <c r="C284"/>
  <c r="D279"/>
  <c r="C274"/>
  <c r="C272"/>
  <c r="D265"/>
  <c r="E262"/>
  <c r="C258"/>
  <c r="D255"/>
  <c r="E252"/>
  <c r="E248"/>
  <c r="D245"/>
  <c r="E242"/>
  <c r="C238"/>
  <c r="D233"/>
  <c r="E228"/>
  <c r="C224"/>
  <c r="D219"/>
  <c r="C210"/>
  <c r="E212"/>
  <c r="D215"/>
  <c r="E203"/>
  <c r="E199"/>
  <c r="D196"/>
  <c r="G139" i="1"/>
  <c r="H139"/>
  <c r="C270" i="3"/>
  <c r="G38" i="1"/>
  <c r="H38"/>
  <c r="C68" i="3"/>
  <c r="E165" i="1"/>
  <c r="D153"/>
  <c r="B297" i="3"/>
  <c r="E133" i="1"/>
  <c r="C95"/>
  <c r="D71"/>
  <c r="B133" i="3"/>
  <c r="E37" i="1"/>
  <c r="B21" i="3"/>
  <c r="G438" i="4"/>
  <c r="H438"/>
  <c r="G382"/>
  <c r="H382"/>
  <c r="G332"/>
  <c r="H332"/>
  <c r="G292"/>
  <c r="H292"/>
  <c r="G244"/>
  <c r="H244"/>
  <c r="G195"/>
  <c r="H195"/>
  <c r="G162"/>
  <c r="H162"/>
  <c r="G132"/>
  <c r="H132"/>
  <c r="G96"/>
  <c r="H96"/>
  <c r="G77"/>
  <c r="H77"/>
  <c r="G25"/>
  <c r="H25"/>
  <c r="H24"/>
  <c r="D479"/>
  <c r="C468"/>
  <c r="C450"/>
  <c r="C439"/>
  <c r="C433"/>
  <c r="D428"/>
  <c r="C419"/>
  <c r="C418"/>
  <c r="D409"/>
  <c r="E407"/>
  <c r="C405"/>
  <c r="D398"/>
  <c r="E390"/>
  <c r="C388"/>
  <c r="D376"/>
  <c r="C379"/>
  <c r="E381"/>
  <c r="D374"/>
  <c r="E366"/>
  <c r="C362"/>
  <c r="D359"/>
  <c r="E356"/>
  <c r="C354"/>
  <c r="D349"/>
  <c r="E346"/>
  <c r="C344"/>
  <c r="D338"/>
  <c r="E335"/>
  <c r="C333"/>
  <c r="D328"/>
  <c r="E325"/>
  <c r="C323"/>
  <c r="D318"/>
  <c r="E315"/>
  <c r="C313"/>
  <c r="D308"/>
  <c r="E305"/>
  <c r="C303"/>
  <c r="D298"/>
  <c r="E295"/>
  <c r="C291"/>
  <c r="D288"/>
  <c r="E283"/>
  <c r="C279"/>
  <c r="D274"/>
  <c r="E269"/>
  <c r="C265"/>
  <c r="D262"/>
  <c r="E257"/>
  <c r="C255"/>
  <c r="D252"/>
  <c r="E247"/>
  <c r="C245"/>
  <c r="D242"/>
  <c r="E237"/>
  <c r="C233"/>
  <c r="D228"/>
  <c r="E223"/>
  <c r="C219"/>
  <c r="D210"/>
  <c r="C213"/>
  <c r="E215"/>
  <c r="D203"/>
  <c r="E198"/>
  <c r="C196"/>
  <c r="E146" i="1"/>
  <c r="C33"/>
  <c r="G325" i="4"/>
  <c r="H325"/>
  <c r="G158"/>
  <c r="H158"/>
  <c r="D492"/>
  <c r="E438"/>
  <c r="E415"/>
  <c r="C398"/>
  <c r="D379"/>
  <c r="E361"/>
  <c r="C349"/>
  <c r="D335"/>
  <c r="E320"/>
  <c r="C308"/>
  <c r="D295"/>
  <c r="E278"/>
  <c r="E264"/>
  <c r="D257"/>
  <c r="C252"/>
  <c r="E244"/>
  <c r="D237"/>
  <c r="C228"/>
  <c r="E218"/>
  <c r="D213"/>
  <c r="C203"/>
  <c r="E197"/>
  <c r="D194"/>
  <c r="E189"/>
  <c r="C187"/>
  <c r="D182"/>
  <c r="E179"/>
  <c r="C177"/>
  <c r="D172"/>
  <c r="E169"/>
  <c r="C167"/>
  <c r="D163"/>
  <c r="E159"/>
  <c r="C157"/>
  <c r="D154"/>
  <c r="E148"/>
  <c r="E143"/>
  <c r="D140"/>
  <c r="E134"/>
  <c r="C132"/>
  <c r="D127"/>
  <c r="E122"/>
  <c r="C120"/>
  <c r="D114"/>
  <c r="E102"/>
  <c r="C108"/>
  <c r="D105"/>
  <c r="E97"/>
  <c r="C95"/>
  <c r="D90"/>
  <c r="E84"/>
  <c r="C82"/>
  <c r="D76"/>
  <c r="E73"/>
  <c r="C71"/>
  <c r="D68"/>
  <c r="C56"/>
  <c r="E58"/>
  <c r="D61"/>
  <c r="C64"/>
  <c r="C44"/>
  <c r="D37"/>
  <c r="E30"/>
  <c r="C25"/>
  <c r="G166" i="1"/>
  <c r="H166"/>
  <c r="C324" i="3"/>
  <c r="C140" i="1"/>
  <c r="D25"/>
  <c r="B41" i="3"/>
  <c r="G306" i="4"/>
  <c r="H306"/>
  <c r="G148"/>
  <c r="H148"/>
  <c r="E485"/>
  <c r="C434"/>
  <c r="C408"/>
  <c r="C395"/>
  <c r="D380"/>
  <c r="E360"/>
  <c r="C348"/>
  <c r="D334"/>
  <c r="E319"/>
  <c r="C307"/>
  <c r="D292"/>
  <c r="E277"/>
  <c r="D264"/>
  <c r="C257"/>
  <c r="E251"/>
  <c r="D244"/>
  <c r="C237"/>
  <c r="E227"/>
  <c r="D218"/>
  <c r="E213"/>
  <c r="E202"/>
  <c r="D197"/>
  <c r="C194"/>
  <c r="D189"/>
  <c r="E186"/>
  <c r="C182"/>
  <c r="D179"/>
  <c r="E176"/>
  <c r="C172"/>
  <c r="D169"/>
  <c r="E166"/>
  <c r="E163"/>
  <c r="D159"/>
  <c r="E156"/>
  <c r="C154"/>
  <c r="D148"/>
  <c r="E142"/>
  <c r="C140"/>
  <c r="D134"/>
  <c r="E129"/>
  <c r="C127"/>
  <c r="D122"/>
  <c r="E116"/>
  <c r="C114"/>
  <c r="D102"/>
  <c r="E107"/>
  <c r="C105"/>
  <c r="D97"/>
  <c r="C91"/>
  <c r="C90"/>
  <c r="D84"/>
  <c r="C78"/>
  <c r="C76"/>
  <c r="D73"/>
  <c r="E70"/>
  <c r="C68"/>
  <c r="D56"/>
  <c r="C59"/>
  <c r="E61"/>
  <c r="D64"/>
  <c r="E41"/>
  <c r="C37"/>
  <c r="D30"/>
  <c r="A492"/>
  <c r="G133" i="1"/>
  <c r="H133"/>
  <c r="C258" i="3"/>
  <c r="C129" i="1"/>
  <c r="G283" i="4"/>
  <c r="H283"/>
  <c r="G128"/>
  <c r="H128"/>
  <c r="C479"/>
  <c r="E432"/>
  <c r="E409"/>
  <c r="D390"/>
  <c r="C382"/>
  <c r="C359"/>
  <c r="D346"/>
  <c r="E332"/>
  <c r="C318"/>
  <c r="D305"/>
  <c r="E290"/>
  <c r="E274"/>
  <c r="C264"/>
  <c r="E256"/>
  <c r="D251"/>
  <c r="C244"/>
  <c r="E234"/>
  <c r="D227"/>
  <c r="C218"/>
  <c r="C214"/>
  <c r="D202"/>
  <c r="C197"/>
  <c r="E193"/>
  <c r="C189"/>
  <c r="D186"/>
  <c r="E181"/>
  <c r="C179"/>
  <c r="D176"/>
  <c r="E171"/>
  <c r="C169"/>
  <c r="D166"/>
  <c r="E161"/>
  <c r="C159"/>
  <c r="D156"/>
  <c r="E150"/>
  <c r="C148"/>
  <c r="D142"/>
  <c r="E139"/>
  <c r="C134"/>
  <c r="D129"/>
  <c r="E126"/>
  <c r="C122"/>
  <c r="D116"/>
  <c r="E113"/>
  <c r="C102"/>
  <c r="D107"/>
  <c r="E99"/>
  <c r="C97"/>
  <c r="D91"/>
  <c r="E89"/>
  <c r="C84"/>
  <c r="D78"/>
  <c r="E75"/>
  <c r="C73"/>
  <c r="D70"/>
  <c r="E67"/>
  <c r="E56"/>
  <c r="D59"/>
  <c r="C62"/>
  <c r="E64"/>
  <c r="D41"/>
  <c r="E34"/>
  <c r="C30"/>
  <c r="A491"/>
  <c r="G94" i="1"/>
  <c r="H94"/>
  <c r="C180" i="3"/>
  <c r="D122" i="1"/>
  <c r="B235" i="3"/>
  <c r="G465" i="4"/>
  <c r="H465"/>
  <c r="G264"/>
  <c r="H264"/>
  <c r="G115"/>
  <c r="H115"/>
  <c r="D474"/>
  <c r="E431"/>
  <c r="E410"/>
  <c r="D389"/>
  <c r="C383"/>
  <c r="C358"/>
  <c r="D345"/>
  <c r="C327"/>
  <c r="C317"/>
  <c r="D304"/>
  <c r="E289"/>
  <c r="C273"/>
  <c r="E263"/>
  <c r="D256"/>
  <c r="C251"/>
  <c r="E243"/>
  <c r="D234"/>
  <c r="C227"/>
  <c r="C209"/>
  <c r="D214"/>
  <c r="C202"/>
  <c r="E196"/>
  <c r="D193"/>
  <c r="E188"/>
  <c r="C186"/>
  <c r="D181"/>
  <c r="E178"/>
  <c r="C176"/>
  <c r="D171"/>
  <c r="E168"/>
  <c r="C166"/>
  <c r="D161"/>
  <c r="E158"/>
  <c r="C156"/>
  <c r="D150"/>
  <c r="E147"/>
  <c r="C142"/>
  <c r="D139"/>
  <c r="E133"/>
  <c r="C129"/>
  <c r="D126"/>
  <c r="E121"/>
  <c r="C116"/>
  <c r="D113"/>
  <c r="E109"/>
  <c r="C107"/>
  <c r="D99"/>
  <c r="E96"/>
  <c r="E91"/>
  <c r="D89"/>
  <c r="E83"/>
  <c r="E78"/>
  <c r="D75"/>
  <c r="E72"/>
  <c r="C70"/>
  <c r="D67"/>
  <c r="C57"/>
  <c r="E59"/>
  <c r="D62"/>
  <c r="E54"/>
  <c r="C41"/>
  <c r="D34"/>
  <c r="E29"/>
  <c r="G37" i="1"/>
  <c r="H37"/>
  <c r="C66" i="3"/>
  <c r="D91" i="1"/>
  <c r="B173" i="3"/>
  <c r="G420" i="4"/>
  <c r="H420"/>
  <c r="G237"/>
  <c r="H237"/>
  <c r="G95"/>
  <c r="H95"/>
  <c r="D464"/>
  <c r="C428"/>
  <c r="D407"/>
  <c r="E387"/>
  <c r="C374"/>
  <c r="D356"/>
  <c r="E343"/>
  <c r="E328"/>
  <c r="D315"/>
  <c r="C300"/>
  <c r="C288"/>
  <c r="D269"/>
  <c r="C262"/>
  <c r="E254"/>
  <c r="D247"/>
  <c r="C242"/>
  <c r="E232"/>
  <c r="D223"/>
  <c r="E210"/>
  <c r="E208"/>
  <c r="C199"/>
  <c r="E195"/>
  <c r="C193"/>
  <c r="D188"/>
  <c r="E185"/>
  <c r="C181"/>
  <c r="D178"/>
  <c r="E173"/>
  <c r="C171"/>
  <c r="D168"/>
  <c r="C162"/>
  <c r="C161"/>
  <c r="D158"/>
  <c r="E155"/>
  <c r="C150"/>
  <c r="D147"/>
  <c r="E141"/>
  <c r="C139"/>
  <c r="D133"/>
  <c r="E128"/>
  <c r="C126"/>
  <c r="D121"/>
  <c r="E115"/>
  <c r="C113"/>
  <c r="D109"/>
  <c r="E106"/>
  <c r="C99"/>
  <c r="D96"/>
  <c r="C92"/>
  <c r="C89"/>
  <c r="D83"/>
  <c r="E77"/>
  <c r="C75"/>
  <c r="D183" i="1"/>
  <c r="B357" i="3"/>
  <c r="C66" i="1"/>
  <c r="G400" i="4"/>
  <c r="H400"/>
  <c r="G218"/>
  <c r="H218"/>
  <c r="H217"/>
  <c r="G82"/>
  <c r="H82"/>
  <c r="E458"/>
  <c r="C427"/>
  <c r="D406"/>
  <c r="C375"/>
  <c r="C373"/>
  <c r="D355"/>
  <c r="E339"/>
  <c r="E329"/>
  <c r="D314"/>
  <c r="E299"/>
  <c r="E285"/>
  <c r="C269"/>
  <c r="E261"/>
  <c r="D254"/>
  <c r="C247"/>
  <c r="E239"/>
  <c r="D232"/>
  <c r="C223"/>
  <c r="C211"/>
  <c r="D208"/>
  <c r="D199"/>
  <c r="D195"/>
  <c r="E190"/>
  <c r="C188"/>
  <c r="D185"/>
  <c r="E180"/>
  <c r="C178"/>
  <c r="D173"/>
  <c r="E170"/>
  <c r="C168"/>
  <c r="D162"/>
  <c r="E160"/>
  <c r="C158"/>
  <c r="D155"/>
  <c r="E149"/>
  <c r="C147"/>
  <c r="D141"/>
  <c r="E135"/>
  <c r="C133"/>
  <c r="D128"/>
  <c r="E123"/>
  <c r="C121"/>
  <c r="D115"/>
  <c r="E112"/>
  <c r="C109"/>
  <c r="D106"/>
  <c r="E98"/>
  <c r="C96"/>
  <c r="D92"/>
  <c r="E88"/>
  <c r="C83"/>
  <c r="D77"/>
  <c r="E74"/>
  <c r="C72"/>
  <c r="D69"/>
  <c r="C55"/>
  <c r="E57"/>
  <c r="D60"/>
  <c r="C63"/>
  <c r="C54"/>
  <c r="D38"/>
  <c r="E33"/>
  <c r="C29"/>
  <c r="D164" i="1"/>
  <c r="B319" i="3"/>
  <c r="E65" i="1"/>
  <c r="G366" i="4"/>
  <c r="H366"/>
  <c r="G188"/>
  <c r="H188"/>
  <c r="G57"/>
  <c r="H57"/>
  <c r="E450"/>
  <c r="D419"/>
  <c r="C399"/>
  <c r="E376"/>
  <c r="D366"/>
  <c r="C351"/>
  <c r="C338"/>
  <c r="D325"/>
  <c r="E310"/>
  <c r="C298"/>
  <c r="D283"/>
  <c r="E268"/>
  <c r="D261"/>
  <c r="C254"/>
  <c r="E246"/>
  <c r="D239"/>
  <c r="C232"/>
  <c r="E222"/>
  <c r="D211"/>
  <c r="C208"/>
  <c r="D198"/>
  <c r="C195"/>
  <c r="D190"/>
  <c r="E187"/>
  <c r="C185"/>
  <c r="D180"/>
  <c r="E177"/>
  <c r="C173"/>
  <c r="D170"/>
  <c r="E167"/>
  <c r="E162"/>
  <c r="D160"/>
  <c r="E157"/>
  <c r="C155"/>
  <c r="D149"/>
  <c r="C143"/>
  <c r="C141"/>
  <c r="D135"/>
  <c r="E132"/>
  <c r="C128"/>
  <c r="D123"/>
  <c r="E120"/>
  <c r="C115"/>
  <c r="D112"/>
  <c r="C400"/>
  <c r="D282"/>
  <c r="E211"/>
  <c r="D177"/>
  <c r="C149"/>
  <c r="E114"/>
  <c r="E95"/>
  <c r="C77"/>
  <c r="C69"/>
  <c r="C60"/>
  <c r="D44"/>
  <c r="E25"/>
  <c r="C98"/>
  <c r="D29"/>
  <c r="C156" i="1"/>
  <c r="E377" i="4"/>
  <c r="D268"/>
  <c r="E207"/>
  <c r="E172"/>
  <c r="D143"/>
  <c r="C112"/>
  <c r="D95"/>
  <c r="E76"/>
  <c r="E68"/>
  <c r="E60"/>
  <c r="E38"/>
  <c r="D25"/>
  <c r="C180"/>
  <c r="C56" i="1"/>
  <c r="D363" i="4"/>
  <c r="C261"/>
  <c r="C198"/>
  <c r="C170"/>
  <c r="E140"/>
  <c r="E108"/>
  <c r="E92"/>
  <c r="D74"/>
  <c r="C67"/>
  <c r="C61"/>
  <c r="C38"/>
  <c r="C297"/>
  <c r="D58"/>
  <c r="G344"/>
  <c r="H344"/>
  <c r="E350"/>
  <c r="E253"/>
  <c r="E194"/>
  <c r="D167"/>
  <c r="C135"/>
  <c r="D108"/>
  <c r="E90"/>
  <c r="C74"/>
  <c r="D55"/>
  <c r="E62"/>
  <c r="E37"/>
  <c r="D120"/>
  <c r="G177"/>
  <c r="H177"/>
  <c r="C337"/>
  <c r="D246"/>
  <c r="C190"/>
  <c r="C163"/>
  <c r="D132"/>
  <c r="C106"/>
  <c r="D88"/>
  <c r="D72"/>
  <c r="E55"/>
  <c r="D63"/>
  <c r="C34"/>
  <c r="D420"/>
  <c r="D82"/>
  <c r="G54"/>
  <c r="H54"/>
  <c r="D324"/>
  <c r="C239"/>
  <c r="D187"/>
  <c r="C160"/>
  <c r="E127"/>
  <c r="E105"/>
  <c r="C88"/>
  <c r="E71"/>
  <c r="D57"/>
  <c r="E63"/>
  <c r="D33"/>
  <c r="E154"/>
  <c r="E44"/>
  <c r="D447"/>
  <c r="E309"/>
  <c r="E229"/>
  <c r="E182"/>
  <c r="D157"/>
  <c r="C123"/>
  <c r="D98"/>
  <c r="E82"/>
  <c r="D71"/>
  <c r="C58"/>
  <c r="D54"/>
  <c r="C33"/>
  <c r="D222"/>
  <c r="E69"/>
  <c r="G12"/>
  <c r="H12"/>
  <c r="H11"/>
  <c r="E12"/>
  <c r="D12"/>
  <c r="C12"/>
  <c r="H17"/>
  <c r="H365"/>
  <c r="H231"/>
  <c r="H236"/>
  <c r="H271"/>
  <c r="H28"/>
  <c r="G180" i="3"/>
  <c r="E324"/>
  <c r="D242"/>
  <c r="G128"/>
  <c r="F128"/>
  <c r="E306"/>
  <c r="H457" i="4"/>
  <c r="H73" i="1"/>
  <c r="C138" i="3"/>
  <c r="C140"/>
  <c r="H111" i="4"/>
  <c r="H201"/>
  <c r="D286" i="3"/>
  <c r="H241" i="4"/>
  <c r="E72" i="3"/>
  <c r="D260"/>
  <c r="G130"/>
  <c r="G182"/>
  <c r="D28"/>
  <c r="D228"/>
  <c r="E316"/>
  <c r="F316"/>
  <c r="F134"/>
  <c r="G134"/>
  <c r="E134"/>
  <c r="E66"/>
  <c r="D66"/>
  <c r="D270"/>
  <c r="E310"/>
  <c r="D248"/>
  <c r="D58"/>
  <c r="D266"/>
  <c r="D36"/>
  <c r="H187" i="1"/>
  <c r="G172" i="3"/>
  <c r="E328"/>
  <c r="E68"/>
  <c r="D68"/>
  <c r="F300"/>
  <c r="G300"/>
  <c r="D272"/>
  <c r="E106"/>
  <c r="D106"/>
  <c r="D284"/>
  <c r="D74"/>
  <c r="D236"/>
  <c r="D44"/>
  <c r="H81" i="4"/>
  <c r="E124" i="3"/>
  <c r="G124"/>
  <c r="F124"/>
  <c r="E308"/>
  <c r="G126"/>
  <c r="F302"/>
  <c r="G302"/>
  <c r="G136"/>
  <c r="F136"/>
  <c r="D262"/>
  <c r="E70"/>
  <c r="D70"/>
  <c r="D258"/>
  <c r="F304"/>
  <c r="G304"/>
  <c r="D30"/>
  <c r="E322"/>
  <c r="D224"/>
  <c r="D34"/>
  <c r="E144"/>
  <c r="D144"/>
  <c r="G298"/>
  <c r="F298"/>
  <c r="G132"/>
  <c r="H53" i="4"/>
  <c r="H94"/>
  <c r="H104"/>
  <c r="E116" i="3"/>
  <c r="F116"/>
  <c r="G116"/>
  <c r="D226"/>
  <c r="D52"/>
  <c r="D250"/>
  <c r="D76"/>
  <c r="E76"/>
  <c r="D234"/>
  <c r="E320"/>
  <c r="G174"/>
  <c r="H331" i="4"/>
  <c r="D282" i="3"/>
  <c r="H342" i="4"/>
  <c r="D50" i="3"/>
  <c r="E104"/>
  <c r="D104"/>
  <c r="D280"/>
  <c r="G122"/>
  <c r="F122"/>
  <c r="D264"/>
  <c r="D42"/>
  <c r="D240"/>
  <c r="H175" i="4"/>
  <c r="H353"/>
  <c r="H467"/>
  <c r="H221"/>
  <c r="H66"/>
  <c r="H206"/>
  <c r="H131"/>
  <c r="H184"/>
  <c r="H32"/>
  <c r="H226"/>
  <c r="H462"/>
  <c r="H294"/>
  <c r="H36"/>
  <c r="H165"/>
  <c r="H302"/>
  <c r="H386"/>
  <c r="H250"/>
  <c r="H445"/>
  <c r="H192"/>
  <c r="H287"/>
  <c r="H153"/>
  <c r="H436"/>
  <c r="H132" i="1"/>
  <c r="C256" i="3"/>
  <c r="H146" i="4"/>
  <c r="H312"/>
  <c r="H404"/>
  <c r="H267"/>
  <c r="H260"/>
  <c r="H441"/>
  <c r="H119"/>
  <c r="H322"/>
  <c r="H417"/>
  <c r="H281"/>
  <c r="H430"/>
  <c r="H87"/>
  <c r="H125"/>
  <c r="H397"/>
  <c r="H64" i="1"/>
  <c r="C120" i="3"/>
  <c r="H372" i="4"/>
  <c r="H138"/>
  <c r="H276"/>
  <c r="E6"/>
  <c r="E5"/>
  <c r="E4"/>
  <c r="E3"/>
  <c r="E2"/>
  <c r="E1"/>
  <c r="D2"/>
  <c r="D1"/>
  <c r="C6"/>
  <c r="C5"/>
  <c r="C4"/>
  <c r="C3"/>
  <c r="C2"/>
  <c r="C1"/>
  <c r="G15" i="1"/>
  <c r="H15"/>
  <c r="C22" i="3"/>
  <c r="D6" i="6"/>
  <c r="D4"/>
  <c r="D5"/>
  <c r="D3"/>
  <c r="D2"/>
  <c r="D1"/>
  <c r="C6"/>
  <c r="C5"/>
  <c r="C4"/>
  <c r="C3"/>
  <c r="C2"/>
  <c r="C1"/>
  <c r="A6"/>
  <c r="A5"/>
  <c r="A4"/>
  <c r="A3"/>
  <c r="A2"/>
  <c r="A1"/>
  <c r="D38"/>
  <c r="D31"/>
  <c r="D19"/>
  <c r="D6" i="5"/>
  <c r="D4"/>
  <c r="D5"/>
  <c r="D3"/>
  <c r="D2"/>
  <c r="D1"/>
  <c r="C6"/>
  <c r="C5"/>
  <c r="C4"/>
  <c r="C3"/>
  <c r="C2"/>
  <c r="C1"/>
  <c r="A6"/>
  <c r="A5"/>
  <c r="A4"/>
  <c r="A3"/>
  <c r="A2"/>
  <c r="A1"/>
  <c r="D10"/>
  <c r="B14" i="2"/>
  <c r="B15"/>
  <c r="B16"/>
  <c r="B11"/>
  <c r="B12"/>
  <c r="B13"/>
  <c r="B10"/>
  <c r="B9"/>
  <c r="C6"/>
  <c r="C4"/>
  <c r="C2"/>
  <c r="C1"/>
  <c r="C3"/>
  <c r="C5"/>
  <c r="B6"/>
  <c r="B4"/>
  <c r="B3"/>
  <c r="B5"/>
  <c r="B2"/>
  <c r="B1"/>
  <c r="A6"/>
  <c r="A5"/>
  <c r="A4"/>
  <c r="A3"/>
  <c r="A2"/>
  <c r="A1"/>
  <c r="H14" i="1"/>
  <c r="C20" i="3"/>
  <c r="D102"/>
  <c r="E120"/>
  <c r="E119"/>
  <c r="G354"/>
  <c r="G352"/>
  <c r="E366"/>
  <c r="F366"/>
  <c r="D366"/>
  <c r="G366"/>
  <c r="E255"/>
  <c r="F255"/>
  <c r="G255"/>
  <c r="F120"/>
  <c r="F119"/>
  <c r="H186" i="1"/>
  <c r="C366" i="3"/>
  <c r="E140"/>
  <c r="E138"/>
  <c r="E137"/>
  <c r="D140"/>
  <c r="D138"/>
  <c r="D137"/>
  <c r="H13" i="1"/>
  <c r="C18" i="3"/>
  <c r="D119"/>
  <c r="G120"/>
  <c r="G119"/>
  <c r="F137"/>
  <c r="G137"/>
  <c r="D22"/>
  <c r="D20"/>
  <c r="D256"/>
  <c r="C19" i="2"/>
  <c r="G163" i="1"/>
  <c r="H163"/>
  <c r="C318" i="3"/>
  <c r="G127" i="1"/>
  <c r="H127"/>
  <c r="C246" i="3"/>
  <c r="G99" i="1"/>
  <c r="H99"/>
  <c r="C190" i="3"/>
  <c r="G107" i="1"/>
  <c r="H107"/>
  <c r="C206" i="3"/>
  <c r="G86" i="1"/>
  <c r="H86"/>
  <c r="C164" i="3"/>
  <c r="G63" i="1"/>
  <c r="H63"/>
  <c r="G50"/>
  <c r="H50"/>
  <c r="C92" i="3"/>
  <c r="G27" i="1"/>
  <c r="H27"/>
  <c r="C46" i="3"/>
  <c r="G161" i="1"/>
  <c r="H161"/>
  <c r="C314" i="3"/>
  <c r="G123" i="1"/>
  <c r="H123"/>
  <c r="G100"/>
  <c r="H100"/>
  <c r="C192" i="3"/>
  <c r="G108" i="1"/>
  <c r="H108"/>
  <c r="C208" i="3"/>
  <c r="G80" i="1"/>
  <c r="H80"/>
  <c r="C152" i="3"/>
  <c r="G60" i="1"/>
  <c r="H60"/>
  <c r="C112" i="3"/>
  <c r="G48" i="1"/>
  <c r="H48"/>
  <c r="G24"/>
  <c r="H24"/>
  <c r="C40" i="3"/>
  <c r="G77" i="1"/>
  <c r="H77"/>
  <c r="G160"/>
  <c r="H160"/>
  <c r="C312" i="3"/>
  <c r="G119" i="1"/>
  <c r="H119"/>
  <c r="G101"/>
  <c r="H101"/>
  <c r="C194" i="3"/>
  <c r="G96" i="1"/>
  <c r="H96"/>
  <c r="C184" i="3"/>
  <c r="G81" i="1"/>
  <c r="H81"/>
  <c r="C154" i="3"/>
  <c r="G59" i="1"/>
  <c r="H59"/>
  <c r="C110" i="3"/>
  <c r="G46" i="1"/>
  <c r="H46"/>
  <c r="C84" i="3"/>
  <c r="G20" i="1"/>
  <c r="H20"/>
  <c r="G106"/>
  <c r="H106"/>
  <c r="C204" i="3"/>
  <c r="G28" i="1"/>
  <c r="H28"/>
  <c r="C48" i="3"/>
  <c r="G152" i="1"/>
  <c r="H152"/>
  <c r="C296" i="3"/>
  <c r="G111" i="1"/>
  <c r="H111"/>
  <c r="C214" i="3"/>
  <c r="G102" i="1"/>
  <c r="H102"/>
  <c r="C196" i="3"/>
  <c r="G93" i="1"/>
  <c r="H93"/>
  <c r="C178" i="3"/>
  <c r="G82" i="1"/>
  <c r="H82"/>
  <c r="C156" i="3"/>
  <c r="G58" i="1"/>
  <c r="H58"/>
  <c r="C108" i="3"/>
  <c r="G45" i="1"/>
  <c r="H45"/>
  <c r="G11"/>
  <c r="H11"/>
  <c r="G167"/>
  <c r="H167"/>
  <c r="C326" i="3"/>
  <c r="G51" i="1"/>
  <c r="H51"/>
  <c r="C94" i="3"/>
  <c r="G175" i="1"/>
  <c r="H175"/>
  <c r="C342" i="3"/>
  <c r="G148" i="1"/>
  <c r="H148"/>
  <c r="C288" i="3"/>
  <c r="G112" i="1"/>
  <c r="H112"/>
  <c r="C216" i="3"/>
  <c r="G103" i="1"/>
  <c r="H103"/>
  <c r="C198" i="3"/>
  <c r="G92" i="1"/>
  <c r="H92"/>
  <c r="C176" i="3"/>
  <c r="G83" i="1"/>
  <c r="H83"/>
  <c r="C158" i="3"/>
  <c r="G54" i="1"/>
  <c r="H54"/>
  <c r="C100" i="3"/>
  <c r="G43" i="1"/>
  <c r="H43"/>
  <c r="G89"/>
  <c r="H89"/>
  <c r="C170" i="3"/>
  <c r="G174" i="1"/>
  <c r="H174"/>
  <c r="C340" i="3"/>
  <c r="G143" i="1"/>
  <c r="H143"/>
  <c r="G110"/>
  <c r="H110"/>
  <c r="C212" i="3"/>
  <c r="G104" i="1"/>
  <c r="H104"/>
  <c r="C200" i="3"/>
  <c r="G87" i="1"/>
  <c r="H87"/>
  <c r="C166" i="3"/>
  <c r="G84" i="1"/>
  <c r="H84"/>
  <c r="C160" i="3"/>
  <c r="G53" i="1"/>
  <c r="H53"/>
  <c r="C98" i="3"/>
  <c r="G32" i="1"/>
  <c r="H32"/>
  <c r="C56" i="3"/>
  <c r="G98" i="1"/>
  <c r="H98"/>
  <c r="C188" i="3"/>
  <c r="G172" i="1"/>
  <c r="H172"/>
  <c r="G141"/>
  <c r="H141"/>
  <c r="G97"/>
  <c r="H97"/>
  <c r="C186" i="3"/>
  <c r="G105" i="1"/>
  <c r="H105"/>
  <c r="C202" i="3"/>
  <c r="G88" i="1"/>
  <c r="H88"/>
  <c r="C168" i="3"/>
  <c r="G79" i="1"/>
  <c r="H79"/>
  <c r="C150" i="3"/>
  <c r="G52" i="1"/>
  <c r="H52"/>
  <c r="C96" i="3"/>
  <c r="G31" i="1"/>
  <c r="H31"/>
  <c r="C54" i="3"/>
  <c r="G130" i="1"/>
  <c r="H130"/>
  <c r="C252" i="3"/>
  <c r="D40" i="6"/>
  <c r="D42"/>
  <c r="D44"/>
  <c r="D41"/>
  <c r="F150" i="3"/>
  <c r="E150"/>
  <c r="G214"/>
  <c r="F154"/>
  <c r="E154"/>
  <c r="H47" i="1"/>
  <c r="C86" i="3"/>
  <c r="C88"/>
  <c r="D46"/>
  <c r="F168"/>
  <c r="G168"/>
  <c r="G160"/>
  <c r="G148"/>
  <c r="E100"/>
  <c r="F100"/>
  <c r="G326"/>
  <c r="F326"/>
  <c r="G296"/>
  <c r="F296"/>
  <c r="F184"/>
  <c r="G184"/>
  <c r="G112"/>
  <c r="G102"/>
  <c r="F112"/>
  <c r="E112"/>
  <c r="F92"/>
  <c r="E92"/>
  <c r="D92"/>
  <c r="D90"/>
  <c r="E98"/>
  <c r="F98"/>
  <c r="H36" i="1"/>
  <c r="C64" i="3"/>
  <c r="C78"/>
  <c r="F94"/>
  <c r="E94"/>
  <c r="H181" i="1"/>
  <c r="E202" i="3"/>
  <c r="F202"/>
  <c r="G166"/>
  <c r="F158"/>
  <c r="H10" i="1"/>
  <c r="C14" i="3"/>
  <c r="G194"/>
  <c r="E152"/>
  <c r="F152"/>
  <c r="H61" i="1"/>
  <c r="C114" i="3"/>
  <c r="C118"/>
  <c r="E200"/>
  <c r="F200"/>
  <c r="E208"/>
  <c r="F208"/>
  <c r="F164"/>
  <c r="C364"/>
  <c r="C16" i="2"/>
  <c r="G364" i="3"/>
  <c r="G365"/>
  <c r="H138" i="1"/>
  <c r="C274" i="3"/>
  <c r="F212"/>
  <c r="F210"/>
  <c r="F198"/>
  <c r="G198"/>
  <c r="F108"/>
  <c r="E108"/>
  <c r="F204"/>
  <c r="E204"/>
  <c r="E312"/>
  <c r="G192"/>
  <c r="G206"/>
  <c r="D255"/>
  <c r="D365"/>
  <c r="D364"/>
  <c r="H115" i="1"/>
  <c r="C222" i="3"/>
  <c r="C230"/>
  <c r="H142" i="1"/>
  <c r="C276" i="3"/>
  <c r="C278"/>
  <c r="G216"/>
  <c r="E156"/>
  <c r="F156"/>
  <c r="H17" i="1"/>
  <c r="C26" i="3"/>
  <c r="C32"/>
  <c r="H120" i="1"/>
  <c r="C232" i="3"/>
  <c r="C238"/>
  <c r="G190"/>
  <c r="G19"/>
  <c r="F19"/>
  <c r="E19"/>
  <c r="F364"/>
  <c r="F365"/>
  <c r="G176"/>
  <c r="D48"/>
  <c r="H171" i="1"/>
  <c r="C334" i="3"/>
  <c r="C336"/>
  <c r="D54"/>
  <c r="D340"/>
  <c r="E340"/>
  <c r="E288"/>
  <c r="E276"/>
  <c r="G178"/>
  <c r="F84"/>
  <c r="F80"/>
  <c r="D84"/>
  <c r="H75" i="1"/>
  <c r="C142" i="3"/>
  <c r="C146"/>
  <c r="G314"/>
  <c r="F314"/>
  <c r="E314"/>
  <c r="D246"/>
  <c r="D244"/>
  <c r="D19"/>
  <c r="D18"/>
  <c r="G17"/>
  <c r="E17"/>
  <c r="F17"/>
  <c r="E365"/>
  <c r="E364"/>
  <c r="G186"/>
  <c r="F186"/>
  <c r="H44" i="1"/>
  <c r="C80" i="3"/>
  <c r="C82"/>
  <c r="E252"/>
  <c r="E244"/>
  <c r="F188"/>
  <c r="G188"/>
  <c r="E96"/>
  <c r="F96"/>
  <c r="D56"/>
  <c r="G170"/>
  <c r="D342"/>
  <c r="E342"/>
  <c r="F196"/>
  <c r="F110"/>
  <c r="E110"/>
  <c r="D40"/>
  <c r="E318"/>
  <c r="H23" i="1"/>
  <c r="C38" i="3"/>
  <c r="H78" i="1"/>
  <c r="C148" i="3"/>
  <c r="H151" i="1"/>
  <c r="H49"/>
  <c r="H176"/>
  <c r="C344" i="3"/>
  <c r="H85" i="1"/>
  <c r="C162" i="3"/>
  <c r="H109" i="1"/>
  <c r="C210" i="3"/>
  <c r="H55" i="1"/>
  <c r="C102" i="3"/>
  <c r="H173" i="1"/>
  <c r="H126"/>
  <c r="C244" i="3"/>
  <c r="B191" i="1"/>
  <c r="H16"/>
  <c r="C24" i="3"/>
  <c r="D338"/>
  <c r="D332"/>
  <c r="F79"/>
  <c r="E221"/>
  <c r="G221"/>
  <c r="F221"/>
  <c r="H9" i="1"/>
  <c r="C12" i="3"/>
  <c r="H114" i="1"/>
  <c r="D238" i="3"/>
  <c r="D232"/>
  <c r="D231"/>
  <c r="D363"/>
  <c r="E294"/>
  <c r="G363"/>
  <c r="E354"/>
  <c r="D354"/>
  <c r="F354"/>
  <c r="G101"/>
  <c r="D161"/>
  <c r="G343"/>
  <c r="D343"/>
  <c r="D82"/>
  <c r="D80"/>
  <c r="D79"/>
  <c r="E82"/>
  <c r="E80"/>
  <c r="E79"/>
  <c r="F363"/>
  <c r="G231"/>
  <c r="E231"/>
  <c r="F231"/>
  <c r="E162"/>
  <c r="E161"/>
  <c r="H180" i="1"/>
  <c r="C354" i="3"/>
  <c r="G79"/>
  <c r="G162"/>
  <c r="G161"/>
  <c r="G210"/>
  <c r="G209"/>
  <c r="H170" i="1"/>
  <c r="C338" i="3"/>
  <c r="D337"/>
  <c r="H150" i="1"/>
  <c r="C294" i="3"/>
  <c r="D38"/>
  <c r="D37"/>
  <c r="E275"/>
  <c r="E254"/>
  <c r="F333"/>
  <c r="D333"/>
  <c r="F209"/>
  <c r="F162"/>
  <c r="F161"/>
  <c r="F344"/>
  <c r="E90"/>
  <c r="E243"/>
  <c r="E220"/>
  <c r="D147"/>
  <c r="D17"/>
  <c r="E146"/>
  <c r="E142"/>
  <c r="E141"/>
  <c r="D146"/>
  <c r="D142"/>
  <c r="D141"/>
  <c r="D278"/>
  <c r="D276"/>
  <c r="D275"/>
  <c r="G118"/>
  <c r="G114"/>
  <c r="G113"/>
  <c r="F118"/>
  <c r="F114"/>
  <c r="F113"/>
  <c r="E118"/>
  <c r="E114"/>
  <c r="E113"/>
  <c r="E344"/>
  <c r="E343"/>
  <c r="F90"/>
  <c r="E148"/>
  <c r="E147"/>
  <c r="G243"/>
  <c r="F243"/>
  <c r="H35" i="1"/>
  <c r="C90" i="3"/>
  <c r="D101"/>
  <c r="G141"/>
  <c r="F141"/>
  <c r="E338"/>
  <c r="D32"/>
  <c r="D26"/>
  <c r="G275"/>
  <c r="F275"/>
  <c r="E102"/>
  <c r="E101"/>
  <c r="D274"/>
  <c r="D268"/>
  <c r="D113"/>
  <c r="F78"/>
  <c r="F64"/>
  <c r="D78"/>
  <c r="D64"/>
  <c r="E78"/>
  <c r="E64"/>
  <c r="G78"/>
  <c r="G64"/>
  <c r="F294"/>
  <c r="G88"/>
  <c r="G86"/>
  <c r="G85"/>
  <c r="F148"/>
  <c r="F147"/>
  <c r="G336"/>
  <c r="G334"/>
  <c r="E336"/>
  <c r="E334"/>
  <c r="E37"/>
  <c r="F37"/>
  <c r="G37"/>
  <c r="D209"/>
  <c r="E209"/>
  <c r="E363"/>
  <c r="D243"/>
  <c r="F25"/>
  <c r="G25"/>
  <c r="E25"/>
  <c r="D230"/>
  <c r="D222"/>
  <c r="F102"/>
  <c r="F101"/>
  <c r="H131" i="1"/>
  <c r="C254" i="3"/>
  <c r="C268"/>
  <c r="D14"/>
  <c r="D12"/>
  <c r="G294"/>
  <c r="G147"/>
  <c r="F85"/>
  <c r="E85"/>
  <c r="D85"/>
  <c r="H12" i="1"/>
  <c r="C10" i="2"/>
  <c r="E89" i="3"/>
  <c r="D62"/>
  <c r="D63"/>
  <c r="E218"/>
  <c r="D10"/>
  <c r="D11"/>
  <c r="F63"/>
  <c r="F62"/>
  <c r="F89"/>
  <c r="E253"/>
  <c r="H169" i="1"/>
  <c r="C332" i="3"/>
  <c r="C15" i="2"/>
  <c r="C352" i="3"/>
  <c r="F353"/>
  <c r="F352"/>
  <c r="F267"/>
  <c r="G267"/>
  <c r="E267"/>
  <c r="F253"/>
  <c r="G253"/>
  <c r="H34" i="1"/>
  <c r="C62" i="3"/>
  <c r="D330"/>
  <c r="C9" i="2"/>
  <c r="C10" i="3"/>
  <c r="G89"/>
  <c r="E23"/>
  <c r="G23"/>
  <c r="F23"/>
  <c r="F293"/>
  <c r="F292"/>
  <c r="D267"/>
  <c r="D254"/>
  <c r="D253"/>
  <c r="E337"/>
  <c r="H113" i="1"/>
  <c r="C220" i="3"/>
  <c r="F332"/>
  <c r="F343"/>
  <c r="D89"/>
  <c r="E352"/>
  <c r="E353"/>
  <c r="D221"/>
  <c r="D220"/>
  <c r="D293"/>
  <c r="E292"/>
  <c r="E293"/>
  <c r="D24"/>
  <c r="D25"/>
  <c r="G11"/>
  <c r="F11"/>
  <c r="E11"/>
  <c r="G63"/>
  <c r="G62"/>
  <c r="G293"/>
  <c r="G292"/>
  <c r="E333"/>
  <c r="E332"/>
  <c r="E63"/>
  <c r="E62"/>
  <c r="H149" i="1"/>
  <c r="C292" i="3"/>
  <c r="D353"/>
  <c r="D352"/>
  <c r="G333"/>
  <c r="G332"/>
  <c r="F337"/>
  <c r="G337"/>
  <c r="G353"/>
  <c r="C16"/>
  <c r="E15"/>
  <c r="F351"/>
  <c r="G191" i="1"/>
  <c r="G192"/>
  <c r="G193"/>
  <c r="E351" i="3"/>
  <c r="G61"/>
  <c r="G60"/>
  <c r="F61"/>
  <c r="F60"/>
  <c r="G351"/>
  <c r="G219"/>
  <c r="F219"/>
  <c r="D331"/>
  <c r="C14" i="2"/>
  <c r="C330" i="3"/>
  <c r="D329"/>
  <c r="E219"/>
  <c r="D291"/>
  <c r="C13" i="2"/>
  <c r="C290" i="3"/>
  <c r="E291"/>
  <c r="E290"/>
  <c r="E60"/>
  <c r="E61"/>
  <c r="F290"/>
  <c r="F291"/>
  <c r="G9"/>
  <c r="E9"/>
  <c r="F9"/>
  <c r="D351"/>
  <c r="G291"/>
  <c r="G290"/>
  <c r="D219"/>
  <c r="D218"/>
  <c r="C12" i="2"/>
  <c r="C218" i="3"/>
  <c r="C11" i="2"/>
  <c r="C60" i="3"/>
  <c r="D9"/>
  <c r="G331"/>
  <c r="G330"/>
  <c r="E330"/>
  <c r="E331"/>
  <c r="F331"/>
  <c r="F330"/>
  <c r="D23"/>
  <c r="D16"/>
  <c r="D60"/>
  <c r="D61"/>
  <c r="D15"/>
  <c r="G15"/>
  <c r="F15"/>
  <c r="F372"/>
  <c r="F373"/>
  <c r="F374"/>
  <c r="F329"/>
  <c r="E289"/>
  <c r="E329"/>
  <c r="G329"/>
  <c r="G289"/>
  <c r="F289"/>
  <c r="D18" i="2"/>
  <c r="E59" i="3"/>
  <c r="E372"/>
  <c r="E373"/>
  <c r="E374"/>
  <c r="G59"/>
  <c r="G372"/>
  <c r="G373"/>
  <c r="G374"/>
  <c r="G217"/>
  <c r="F217"/>
  <c r="D372"/>
  <c r="D373"/>
  <c r="D374"/>
  <c r="E217"/>
  <c r="F59"/>
  <c r="D59"/>
  <c r="D217"/>
  <c r="D289"/>
  <c r="D14" i="2"/>
  <c r="D16"/>
  <c r="D9"/>
  <c r="D10"/>
  <c r="D19"/>
  <c r="D20"/>
  <c r="D15"/>
  <c r="D12"/>
  <c r="D11"/>
  <c r="D377" i="3"/>
  <c r="D376"/>
  <c r="E376"/>
  <c r="F376"/>
  <c r="G376"/>
  <c r="G371"/>
  <c r="D13" i="2"/>
  <c r="E377" i="3"/>
  <c r="F377"/>
  <c r="G377"/>
  <c r="D371"/>
  <c r="D375"/>
  <c r="E371"/>
  <c r="F371"/>
  <c r="C179"/>
  <c r="C285"/>
  <c r="C105"/>
  <c r="C307"/>
  <c r="C223"/>
  <c r="C319"/>
  <c r="C359"/>
  <c r="C41"/>
  <c r="C135"/>
  <c r="C305"/>
  <c r="C181"/>
  <c r="C269"/>
  <c r="C265"/>
  <c r="C327"/>
  <c r="C43"/>
  <c r="C303"/>
  <c r="C297"/>
  <c r="C115"/>
  <c r="C249"/>
  <c r="C279"/>
  <c r="C233"/>
  <c r="C263"/>
  <c r="C235"/>
  <c r="C51"/>
  <c r="C323"/>
  <c r="C133"/>
  <c r="C125"/>
  <c r="C261"/>
  <c r="C33"/>
  <c r="C173"/>
  <c r="C49"/>
  <c r="C369"/>
  <c r="C127"/>
  <c r="C65"/>
  <c r="C271"/>
  <c r="C321"/>
  <c r="C129"/>
  <c r="C315"/>
  <c r="C171"/>
  <c r="C71"/>
  <c r="C27"/>
  <c r="C309"/>
  <c r="C35"/>
  <c r="C67"/>
  <c r="C299"/>
  <c r="C283"/>
  <c r="C75"/>
  <c r="C121"/>
  <c r="C57"/>
  <c r="C257"/>
  <c r="C241"/>
  <c r="C123"/>
  <c r="C301"/>
  <c r="C69"/>
  <c r="C29"/>
  <c r="C357"/>
  <c r="C131"/>
  <c r="C103"/>
  <c r="C355"/>
  <c r="C143"/>
  <c r="C259"/>
  <c r="C227"/>
  <c r="C247"/>
  <c r="C73"/>
  <c r="C225"/>
  <c r="C281"/>
  <c r="C239"/>
  <c r="C367"/>
  <c r="C21"/>
  <c r="C137"/>
  <c r="C119"/>
  <c r="C255"/>
  <c r="C139"/>
  <c r="C149"/>
  <c r="C201"/>
  <c r="C187"/>
  <c r="C169"/>
  <c r="C185"/>
  <c r="C197"/>
  <c r="C317"/>
  <c r="C99"/>
  <c r="C91"/>
  <c r="C345"/>
  <c r="C205"/>
  <c r="C19"/>
  <c r="C47"/>
  <c r="C177"/>
  <c r="C349"/>
  <c r="C45"/>
  <c r="C183"/>
  <c r="C93"/>
  <c r="C163"/>
  <c r="C211"/>
  <c r="C203"/>
  <c r="C347"/>
  <c r="C287"/>
  <c r="C341"/>
  <c r="C39"/>
  <c r="C213"/>
  <c r="C165"/>
  <c r="C365"/>
  <c r="C215"/>
  <c r="C313"/>
  <c r="C17"/>
  <c r="C95"/>
  <c r="C167"/>
  <c r="C325"/>
  <c r="C193"/>
  <c r="C199"/>
  <c r="C339"/>
  <c r="C245"/>
  <c r="C109"/>
  <c r="C153"/>
  <c r="C111"/>
  <c r="C97"/>
  <c r="C157"/>
  <c r="C311"/>
  <c r="C155"/>
  <c r="C53"/>
  <c r="C195"/>
  <c r="C189"/>
  <c r="C175"/>
  <c r="C151"/>
  <c r="C83"/>
  <c r="C251"/>
  <c r="C55"/>
  <c r="C159"/>
  <c r="C295"/>
  <c r="C207"/>
  <c r="C107"/>
  <c r="C191"/>
  <c r="C221"/>
  <c r="C161"/>
  <c r="C79"/>
  <c r="C147"/>
  <c r="C243"/>
  <c r="C229"/>
  <c r="C85"/>
  <c r="C25"/>
  <c r="C81"/>
  <c r="C101"/>
  <c r="C77"/>
  <c r="C231"/>
  <c r="C117"/>
  <c r="C273"/>
  <c r="C343"/>
  <c r="C363"/>
  <c r="C145"/>
  <c r="C13"/>
  <c r="C361"/>
  <c r="C31"/>
  <c r="C113"/>
  <c r="C87"/>
  <c r="C37"/>
  <c r="C237"/>
  <c r="C335"/>
  <c r="C333"/>
  <c r="C277"/>
  <c r="C141"/>
  <c r="C209"/>
  <c r="C63"/>
  <c r="C275"/>
  <c r="C267"/>
  <c r="C23"/>
  <c r="C253"/>
  <c r="C293"/>
  <c r="C337"/>
  <c r="C353"/>
  <c r="C11"/>
  <c r="C89"/>
  <c r="C9"/>
  <c r="C15"/>
  <c r="C61"/>
  <c r="C331"/>
  <c r="C291"/>
  <c r="C351"/>
  <c r="C219"/>
  <c r="C217"/>
  <c r="C289"/>
  <c r="C329"/>
  <c r="C59"/>
  <c r="E375"/>
  <c r="F375"/>
  <c r="G375"/>
</calcChain>
</file>

<file path=xl/sharedStrings.xml><?xml version="1.0" encoding="utf-8"?>
<sst xmlns="http://schemas.openxmlformats.org/spreadsheetml/2006/main" count="3762" uniqueCount="1463">
  <si>
    <t>GR-100</t>
  </si>
  <si>
    <t>Dutos</t>
  </si>
  <si>
    <t xml:space="preserve">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t>
  </si>
  <si>
    <t xml:space="preserve">Multivac </t>
  </si>
  <si>
    <t>MPU</t>
  </si>
  <si>
    <t xml:space="preserve">Duto flexível para ventilação ou exaustão, fabricado em alumínio e poliéster com espiral de arame de aço bronzeado, anticorrosivo e indeformável. </t>
  </si>
  <si>
    <t>Multivac</t>
  </si>
  <si>
    <t>Aludec 60 CO2</t>
  </si>
  <si>
    <t>Tubulação de água e esgoto</t>
  </si>
  <si>
    <t>Tubos e conexões em PVC rígido soldável para distribuição de água fria</t>
  </si>
  <si>
    <t>Tigre</t>
  </si>
  <si>
    <t>Marrom</t>
  </si>
  <si>
    <t>Tubos e conexões em PVC soldável para esgoto</t>
  </si>
  <si>
    <t>Série Normal</t>
  </si>
  <si>
    <t>Revestimento impermeabilizante, semi-flexível, bicomponente, à base de cimentos especiais, aditivos minerais e polímeros impermeabilizantes. Estanqueidade a pressão negativa: 0,1  Mpa; estanqueidade a pressão positiva: 0,6 Mpa; resistência à aderência no concreto (método de ensaio NBR 13528): mínimo  0,3 Mpa; resistência à aderência em alvenaria (método de ensaio NBR 13528): mínimo  0,3 Mpa.</t>
  </si>
  <si>
    <t>Viapol</t>
  </si>
  <si>
    <t>Viaplus 10000</t>
  </si>
  <si>
    <t>Piso de áreas molhadas</t>
  </si>
  <si>
    <t>Solução hidrofugante. Base de silano-siloxano oligomérico, disperso em solvente orgânico, monocomponente.</t>
  </si>
  <si>
    <t>Anchortec Quartzolit</t>
  </si>
  <si>
    <t>Nitoprimer 40</t>
  </si>
  <si>
    <t>Peças de granito</t>
  </si>
  <si>
    <t>Instalações de água fria e esgoto</t>
  </si>
  <si>
    <t>Impermeabilizações e tratamentos</t>
  </si>
  <si>
    <t>Desengraxante químico</t>
  </si>
  <si>
    <t>Solepoxy</t>
  </si>
  <si>
    <t>Soleclean A/C</t>
  </si>
  <si>
    <t>*******</t>
  </si>
  <si>
    <t>Revestimento Multicamadas (Revestimento de Alto Desempenho - RAD)</t>
  </si>
  <si>
    <t xml:space="preserve">Para a limpeza e preparo das superfícies. Detergente concentrado; solvente natural e ácido orgânico, solúvel em água, pH: (Solução 1%): 2,40-3,00; alto poder desengraxante, capacidade de atacar levemente a superfície, abrindo os poros. </t>
  </si>
  <si>
    <t>Massa Epóxi (tipo clay)</t>
  </si>
  <si>
    <t>Solemass Epoxi</t>
  </si>
  <si>
    <t>Argamassa Epóxi</t>
  </si>
  <si>
    <t>Argamassa Epóxi - 40 Mpa</t>
  </si>
  <si>
    <t xml:space="preserve">Argamassa Uretano </t>
  </si>
  <si>
    <t>Argamassa UT Crete</t>
  </si>
  <si>
    <t>Primer</t>
  </si>
  <si>
    <t xml:space="preserve">Soleprimer </t>
  </si>
  <si>
    <t>Para a regularização de camadas finas e tratamentos de juntas de dilatação e bordas. Alta resistência à compressão: mínimo de 79 Mpa; Resistência a flexão: mínimo de 26 Mpa; Alta resistência à abrasão e química; Baixa permeabilidade: absorção de água  mínimo de 0,2%; Consistência modelável; Não inflamável, não tóxico.</t>
  </si>
  <si>
    <t xml:space="preserve">Regularização de camadas grossas Tratamentos de juntas de dilatação e bordas 40 Mpa; Composta de resina epoxi 100% sólidos, VOC Free, endurecedor reativo e cargas minerais (quartzo selecionado); Massa específica 2,0 ± 0,05 (g/cm3); Resistência a compressão 50 Mpa ( 6 horas) - 72 Mpa (24 horas) - 79 MPa (7dias); Resistência a flexão 26 MPa; Absorção de água 0,2 (%); Módulo de elasticidade 13.000 MPa.  </t>
  </si>
  <si>
    <t>Regularização de camadas grossas. Argamassa uretânica cimentícia, composta de resina uretano, sem solvente (VOC Free); endurecedor e cargas minerais (quartzo selecionado); cura rápida e sem retração; Massa específica: 2,10± 0,05 (g/cm3); Resistência a compressão: 70 N/mm² - ABNT 14050; Resistência de arrancamento 3,0 MPa ASTM D 4542</t>
  </si>
  <si>
    <t>Locais que receberão o revestimento multicamadas. Primer Epóxi à base d’água de alta penetração</t>
  </si>
  <si>
    <t>Revestimento de alto desempenho (multicamadas ou Multilayer); Espessura: 4mm; Alta resistência à compressão, à abrasão e química; Baixa permeabilidade; Massa  específica 1,7± 0,05 g/cm³; Resistência a compressão mínimo de 79 N/mm², Resistência a flexão mínimo de 26 MPa; Resistência a abrasão mínimo de 0.15g; Resistência de arrancamento 3.0 MPa</t>
  </si>
  <si>
    <t>SOLEDUR      QP H 4 LS EP</t>
  </si>
  <si>
    <t>SOLEDUR      QP H 4 AD EP</t>
  </si>
  <si>
    <t xml:space="preserve">Pintura </t>
  </si>
  <si>
    <t>Pintura 100% sólida e de alta espessura, aplicada em duas camadas; composição: resinas epóxi pigmentadas, endurecedores e adição de cargas minerais de alta pureza; VOC Free; Alta resistência a abrasão e compressão (formulação específica para pisos); Alto poder de aderência ao substrato de concreto/ argamassa; Resistência a solventes, óleo, graxas, ácidos e bases leves; Alto poder de cobertura, espessura aproximada de 250 a 300 micras em duas demãos; Massa específica de 1,5± 0,05 g/cm³; Resistência a compressão 61,2 MPa; Resistência a abrasão 0,15 g; Resist. de arrancamento 3,55 MPa.</t>
  </si>
  <si>
    <t>SOLEPAINT    LS EP</t>
  </si>
  <si>
    <t>SOLEPAINT    AD EP</t>
  </si>
  <si>
    <t>Tachões bidirecionais</t>
  </si>
  <si>
    <t>Dimensão:  25x15x5cm Peso:2,6kg Capacidade:15 toneladas Proposção de cola:5 peças/kg</t>
  </si>
  <si>
    <t>Safe Park</t>
  </si>
  <si>
    <t>Amarelo e branco</t>
  </si>
  <si>
    <t>Selante de Poliuretano</t>
  </si>
  <si>
    <t>Para as juntas de dilatação                           Selante elástico à base de poliuretano para juntas verticais e tampas</t>
  </si>
  <si>
    <t>Sika</t>
  </si>
  <si>
    <t>Sikaflex Construction</t>
  </si>
  <si>
    <r>
      <t>Vagas de estacionamento</t>
    </r>
    <r>
      <rPr>
        <sz val="8"/>
        <color indexed="8"/>
        <rFont val="Arial"/>
        <family val="2"/>
      </rPr>
      <t>: cinza claro monocromático (pintura com 2 demãos de SOLEPAINT LS EP); Textura lisa ( tipo casca de laranja)</t>
    </r>
  </si>
  <si>
    <r>
      <t xml:space="preserve">Circulação de veículos: </t>
    </r>
    <r>
      <rPr>
        <sz val="8"/>
        <color indexed="8"/>
        <rFont val="Arial"/>
        <family val="2"/>
      </rPr>
      <t xml:space="preserve">Cinza claro monocromático (pintura com 2 demãos de SOLEPAINT AD EP. Nas áreas de curvas:  3 demãos de SOLEPAINT AD EP); Textura semi-rugosa (antiderrapante) </t>
    </r>
  </si>
  <si>
    <r>
      <t>Pintura de vagas, faixas sinalizadoras,  demarcação de segurança:</t>
    </r>
    <r>
      <rPr>
        <sz val="8"/>
        <color indexed="8"/>
        <rFont val="Arial"/>
        <family val="2"/>
      </rPr>
      <t xml:space="preserve">                  cinza claro monocromático; Textura lisa ( tipo casca de laranja)</t>
    </r>
  </si>
  <si>
    <r>
      <t>Pintura área de circulação de veículos</t>
    </r>
    <r>
      <rPr>
        <sz val="8"/>
        <color indexed="8"/>
        <rFont val="Arial"/>
        <family val="2"/>
      </rPr>
      <t>: cinza claro monocromático; Textura antiderrapante</t>
    </r>
  </si>
  <si>
    <t>Tubo de aço inox 304, e=1,5mm, Ø1.1/2 (3,81cm)</t>
  </si>
  <si>
    <t xml:space="preserve"> 00007568 </t>
  </si>
  <si>
    <t>BUCHA DE NYLON SEM ABA S10, COM PARAFUSO DE 6,10 X 65 MM EM ACO ZINCADO COM ROSCA SOBERBA, CABECA CHATA E FENDA PHILLIPS</t>
  </si>
  <si>
    <t xml:space="preserve"> 00005104 </t>
  </si>
  <si>
    <t>REBITE DE ALUMINIO VAZADO DE REPUXO, 3,2 X 8 MM (1KG = 1025 UNIDADES)</t>
  </si>
  <si>
    <t xml:space="preserve"> CM1683 </t>
  </si>
  <si>
    <t>Suporte de parede para corrimão em aço inox</t>
  </si>
  <si>
    <t xml:space="preserve"> CM1685 </t>
  </si>
  <si>
    <t>Curva de aço inox diametro 1.1/2"</t>
  </si>
  <si>
    <t xml:space="preserve"> 00011033 </t>
  </si>
  <si>
    <t>SUPORTE PARA CALHA DE 150 MM EM FERRO GALVANIZADO</t>
  </si>
  <si>
    <t xml:space="preserve"> 00021012 </t>
  </si>
  <si>
    <t>TUBO ACO GALVANIZADO COM COSTURA, CLASSE LEVE, DN 40 MM ( 1 1/2"),  E = 3,00 MM,  *3,48* KG/M (NBR 5580)</t>
  </si>
  <si>
    <t xml:space="preserve"> CM1687 </t>
  </si>
  <si>
    <t>Suporte para corrimão, redondo com pino 1/2" P/ tubo 2" - com parafusos e buchas</t>
  </si>
  <si>
    <t xml:space="preserve"> CM1688 </t>
  </si>
  <si>
    <t>Curva de aço galvanizado 1 1/2"</t>
  </si>
  <si>
    <t xml:space="preserve"> 00034721 </t>
  </si>
  <si>
    <t>PLACA DE SINALIZACAO EM CHAPA DE ALUMINIO COM PINTURA REFLETIVA, E = 2 MM</t>
  </si>
  <si>
    <t xml:space="preserve"> 00004823 </t>
  </si>
  <si>
    <t>MASSA PLASTICA PARA MARMORE/GRANITO</t>
  </si>
  <si>
    <t xml:space="preserve"> 00011795 </t>
  </si>
  <si>
    <t>GRANITO PARA BANCADA, POLIDO, TIPO ANDORINHA/ QUARTZ/ CASTELO/ CORUMBA OU OUTROS EQUIVALENTES DA REGIAO, E=  *2,5* CM</t>
  </si>
  <si>
    <t xml:space="preserve"> 00037329 </t>
  </si>
  <si>
    <t>REJUNTE EPOXI, QUALQUER COR</t>
  </si>
  <si>
    <t xml:space="preserve"> 00037590 </t>
  </si>
  <si>
    <t>SUPORTE MAO-FRANCESA EM ACO, ABAS IGUAIS 30 CM, CAPACIDADE MINIMA 60 KG, BRANCO</t>
  </si>
  <si>
    <t xml:space="preserve"> CM0169 </t>
  </si>
  <si>
    <t>Solução hidrofugante à base de silano-siloxano Nitoprimer 40, fab. Anchortec Quartzolit</t>
  </si>
  <si>
    <t>l</t>
  </si>
  <si>
    <t xml:space="preserve"> CM1682 </t>
  </si>
  <si>
    <t>Cabide para divisória, em inox escovado, linha Alcoplac Normatizado, Fab. Neocom</t>
  </si>
  <si>
    <t xml:space="preserve"> CM1681 </t>
  </si>
  <si>
    <t>Porta objetos em laminado melamínico (0,15 x 0,4 cm), cor Polar L190, linha Alcoplac Normatizado, Fab. Neocom</t>
  </si>
  <si>
    <t xml:space="preserve"> 00036215 </t>
  </si>
  <si>
    <t>BANCO ARTICULADO PARA BANHO, EM ACO INOX POLIDO, 70* CM X 45* CM</t>
  </si>
  <si>
    <t xml:space="preserve"> 00004351 </t>
  </si>
  <si>
    <t>PARAFUSO NIQUELADO 3 1/2" COM ACABAMENTO CROMADO PARA FIXAR PECA SANITARIA, INCLUI PORCA CEGA, ARRUELA E BUCHA DE NYLON TAMANHO S-8</t>
  </si>
  <si>
    <t xml:space="preserve"> 88248 </t>
  </si>
  <si>
    <t>AUXILIAR DE ENCANADOR OU BOMBEIRO HIDRÁULICO COM ENCARGOS COMPLEMENTARES</t>
  </si>
  <si>
    <t xml:space="preserve"> CM0598 </t>
  </si>
  <si>
    <t>Barra de apoio reta 40cm, em tubo de alumínio e=2mm, Ø31,75mm, tratamento de superfície e pintura epóxi, na cor branca, fab. Leve Vida</t>
  </si>
  <si>
    <t xml:space="preserve"> CM0597 </t>
  </si>
  <si>
    <t>Barra de apoio curva lateral para lavatório 30cm, em tubo de alumínio e=2mm, Ø31,75mm, tratamento de superfície e pintura epóxi, na cor branca, fab. Leve Vida</t>
  </si>
  <si>
    <t xml:space="preserve"> 00003146 </t>
  </si>
  <si>
    <t>FITA VEDA ROSCA EM ROLOS DE 18 MM X 10 M (L X C)</t>
  </si>
  <si>
    <t xml:space="preserve"> CM0135 </t>
  </si>
  <si>
    <t>Válvula de escoamento, cromada, cod.1601C, fab. Deca</t>
  </si>
  <si>
    <t xml:space="preserve"> CM0134 </t>
  </si>
  <si>
    <t>Torneira para lavatório de mesa, cromada, fechamento automático, Decamatic Eco, Código 1173.C, fab. Deca</t>
  </si>
  <si>
    <t xml:space="preserve"> CM1674 </t>
  </si>
  <si>
    <t>Sifão regulável com tubo de saída corrugável 1x1.1/2", VSM 182, fabricação Esteves</t>
  </si>
  <si>
    <t xml:space="preserve"> CM1046 </t>
  </si>
  <si>
    <t>Ligação flexivel trançado em aço inox 40cm Marca Esteves, modelo VLL 448 - ½” x40cm</t>
  </si>
  <si>
    <t xml:space="preserve"> CM0137 </t>
  </si>
  <si>
    <t>Ligação flexível de malha de aço 50cm, ref. 4607C 050, fab. Deca</t>
  </si>
  <si>
    <t xml:space="preserve"> CM0143 </t>
  </si>
  <si>
    <t>Torneira para lavatório de mesa com alavanca, cromada, fechamento automático, Linha Pressmatic Benefit, Código 00490706, fab. Docol</t>
  </si>
  <si>
    <t xml:space="preserve"> CM1675 </t>
  </si>
  <si>
    <t>Sifão com tubo extensivo cromado 1x1/2", fabricação Astra</t>
  </si>
  <si>
    <t xml:space="preserve"> 00038633 </t>
  </si>
  <si>
    <t>FURO PARA TORNEIRA OU OUTROS ACESSORIOS  EM BANCADA DE MARMORE/ GRANITO OU OUTRO TIPO DE PEDRA NATURAL</t>
  </si>
  <si>
    <t xml:space="preserve"> 00003148 </t>
  </si>
  <si>
    <t>FITA VEDA ROSCA EM ROLOS DE 18 MM X 50 M (L X C)</t>
  </si>
  <si>
    <t xml:space="preserve"> CM1457 </t>
  </si>
  <si>
    <t>Válvula de descarga antivandalismo 1 1/2", 4900.C.DUO.PRO, fabricação Deca</t>
  </si>
  <si>
    <t xml:space="preserve"> 00012613 </t>
  </si>
  <si>
    <t>TUBO DE DESCARGA PVC, PARA LIGACAO CAIXA DE DESCARGA - EMBUTIR, 40 MM X 150 CM</t>
  </si>
  <si>
    <t xml:space="preserve"> CM1311 </t>
  </si>
  <si>
    <t>Grelha quadrada para ralo 15x15cm, em aço inox AISI 304, ref. 94535103, fab. Tramontina</t>
  </si>
  <si>
    <t xml:space="preserve"> CM1363 </t>
  </si>
  <si>
    <t>Ralo linear em alumínio com grelha, dimensões 46x900mm, com saída central vertical, anodizado fosco, fab. Sekabox / Sekapiso</t>
  </si>
  <si>
    <t xml:space="preserve"> CM1312 </t>
  </si>
  <si>
    <t>Tampa cega quadrada para ralo 15x15cm, em aço inox AISI 304</t>
  </si>
  <si>
    <t xml:space="preserve"> CM0163 </t>
  </si>
  <si>
    <t>Torneira de parede uso geral com arejador, metálica com acabamento cromado, fab. Deca, Linha Standard, código 1154.C39</t>
  </si>
  <si>
    <t xml:space="preserve"> CM0147 </t>
  </si>
  <si>
    <t>Lavatório de semi-encaixe de louça, linha Monte Carlo, cor branco gelo, código L82, fab. Deca</t>
  </si>
  <si>
    <t xml:space="preserve"> CM1048 </t>
  </si>
  <si>
    <t>Lavatório, marca Deca, Modelo Vogue Plus, código L.51.17, cor branco</t>
  </si>
  <si>
    <t xml:space="preserve"> CM1049 </t>
  </si>
  <si>
    <t>Coluna suspensa para lavatório, cor branco, código CS.1.17</t>
  </si>
  <si>
    <t xml:space="preserve"> 00006138 </t>
  </si>
  <si>
    <t>VEDACAO PVC, 100 MM, PARA SAIDA VASO SANITARIO</t>
  </si>
  <si>
    <t xml:space="preserve"> 00004384 </t>
  </si>
  <si>
    <t>PARAFUSO NIQUELADO COM ACABAMENTO CROMADO PARA FIXAR PECA SANITARIA, INCLUI PORCA CEGA, ARRUELA E BUCHA DE NYLON TAMANHO S-10</t>
  </si>
  <si>
    <t xml:space="preserve"> CM0139 </t>
  </si>
  <si>
    <t>Bacia sanitária, cor branco gelo, linha Monte Carlo, código P.8.17, fab. Deca</t>
  </si>
  <si>
    <t xml:space="preserve"> CM0765 </t>
  </si>
  <si>
    <t>Tubo de ligação para vaso sanitário, cromado, código 1968C, fabricação Deca</t>
  </si>
  <si>
    <t xml:space="preserve"> CM0045 </t>
  </si>
  <si>
    <t>Assento plástico Monte Carlo AP.80.17 Deca</t>
  </si>
  <si>
    <t xml:space="preserve"> CM0129 </t>
  </si>
  <si>
    <t>Bacia sanitária, Linha Vogue Plus Conforto, cor branco gelo, código P. 510, fab. Deca</t>
  </si>
  <si>
    <t xml:space="preserve"> CM1533 </t>
  </si>
  <si>
    <t>Assento plástico Vogue Plus AP.50.17 Deca</t>
  </si>
  <si>
    <t xml:space="preserve"> CM0184 </t>
  </si>
  <si>
    <t>Válvula para mictório de fechamento automático, fab. Deca, Linha Decamatic, código 2570 C, acabamento cromado</t>
  </si>
  <si>
    <t xml:space="preserve"> 00011686 </t>
  </si>
  <si>
    <t>CONJUNTO DE LIGACAO PARA BACIA SANITARIA EM PLASTICO BRANCO COM TUBO, CANOPLA E ANEL DE EXPANSAO (TUBO 1.1/2 '' X 20 CM)</t>
  </si>
  <si>
    <t xml:space="preserve"> 00010432 </t>
  </si>
  <si>
    <t>MICTORIO SIFONADO LOUCA BRANCA SEM COMPLEMENTOS</t>
  </si>
  <si>
    <t xml:space="preserve"> 00010842 </t>
  </si>
  <si>
    <t>PISO EM GRANITO, POLIDO, TIPO PRETO SAO GABRIEL/ TIJUCA OU OUTROS EQUIVALENTES DA REGIAO, FORMATO MENOR OU IGUAL A 3025 CM2, E=  *2* CM</t>
  </si>
  <si>
    <t xml:space="preserve"> CM0161 </t>
  </si>
  <si>
    <t>Coluna de louça para tanque TQ 03 fab. Deca, código CT25</t>
  </si>
  <si>
    <t xml:space="preserve"> CM0162 </t>
  </si>
  <si>
    <t>Válvula de escoamento (sem ladrão), 1 ½”, ref. 1606 C, cromada, fab. Deca</t>
  </si>
  <si>
    <t xml:space="preserve"> 00020262 </t>
  </si>
  <si>
    <t>SIFAO PLASTICO EXTENSIVEL UNIVERSAL, TIPO COPO</t>
  </si>
  <si>
    <t xml:space="preserve"> CM0160 </t>
  </si>
  <si>
    <t>Tanque de louça 40 litros para coluna, cor branco; fabricação Deca, código TQ.03 (tanque) cor branco gelo GE17</t>
  </si>
  <si>
    <t xml:space="preserve"> CM0121 </t>
  </si>
  <si>
    <t>Grelha para ralo quadrado em aço inox AISI 304, fab. Tramontina, código 94535002, dimensões (comprimento x largura x altura) 100 x 100 x 4 mm</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</si>
  <si>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</si>
  <si>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</si>
  <si>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</si>
  <si>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</si>
  <si>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91186 </t>
  </si>
  <si>
    <t>FIXAÇÃO DE TUBOS HORIZONTAIS DE PVC, CPVC OU COBRE DIÂMETROS MAIORES QUE 40 MM E MENORES OU IGUAIS A 75 MM COM ABRAÇADEIRA METÁLICA FLEXÍVEL 18 MM, FIXADA DIRETAMENTE NA LAJE. AF_05/2015</t>
  </si>
  <si>
    <t xml:space="preserve"> 91191 </t>
  </si>
  <si>
    <t>CHUMBAMENTO PONTUAL EM PASSAGEM DE TUBO COM DIÂMETROS ENTRE 40 MM E 75 MM. AF_05/2015</t>
  </si>
  <si>
    <t xml:space="preserve"> 89450 </t>
  </si>
  <si>
    <t>TUBO, PVC, SOLDÁVEL, DN 60MM, INSTALADO EM PRUMADA DE ÁGUA - FORNECIMENTO E INSTALAÇÃO. AF_12/2014</t>
  </si>
  <si>
    <t xml:space="preserve"> 89505 </t>
  </si>
  <si>
    <t>JOELHO 90 GRAUS, PVC, SOLDÁVEL, DN 60MM, INSTALADO EM PRUMADA DE ÁGUA - FORNECIMENTO E INSTALAÇÃO. AF_12/2014</t>
  </si>
  <si>
    <t xml:space="preserve"> 89506 </t>
  </si>
  <si>
    <t>JOELHO 45 GRAUS, PVC, SOLDÁVEL, DN 60MM, INSTALADO EM PRUMADA DE ÁGUA - FORNECIMENTO E INSTALAÇÃO. AF_12/2014</t>
  </si>
  <si>
    <t xml:space="preserve"> 89597 </t>
  </si>
  <si>
    <t>LUVA, PVC, SOLDÁVEL, DN 60MM, INSTALADO EM PRUMADA DE ÁGUA - FORNECIMENTO E INSTALAÇÃO. AF_12/2014</t>
  </si>
  <si>
    <t xml:space="preserve"> 89609 </t>
  </si>
  <si>
    <t>UNIÃO, PVC, SOLDÁVEL, DN 60MM, INSTALADO EM PRUMADA DE ÁGUA - FORNECIMENTO E INSTALAÇÃO. AF_12/2014</t>
  </si>
  <si>
    <t xml:space="preserve"> 89610 </t>
  </si>
  <si>
    <t>ADAPTADOR CURTO COM BOLSA E ROSCA PARA REGISTRO, PVC, SOLDÁVEL, DN 60MM X 2, INSTALADO EM PRUMADA DE ÁGUA - FORNECIMENTO E INSTALAÇÃO. AF_12/2014</t>
  </si>
  <si>
    <t xml:space="preserve"> 89628 </t>
  </si>
  <si>
    <t>TE, PVC, SOLDÁVEL, DN 60MM, INSTALADO EM PRUMADA DE ÁGUA - FORNECIMENTO E INSTALAÇÃO. AF_12/2014</t>
  </si>
  <si>
    <t xml:space="preserve"> 00011753 </t>
  </si>
  <si>
    <t>REGISTRO PRESSAO BRUTO EM LATAO FORJADO, BITOLA 3/4 " (REF 1400)</t>
  </si>
  <si>
    <t xml:space="preserve"> CM1810 </t>
  </si>
  <si>
    <t>Acabamento cromado para registro de gaveta ou pressão com mecanismo 1/2 volta, ref. Deca, Linha Flex Plus 4916.C21.PQ</t>
  </si>
  <si>
    <t xml:space="preserve"> 00007288 </t>
  </si>
  <si>
    <t>TINTA ESMALTE SINTETICO PREMIUM FOSCO</t>
  </si>
  <si>
    <t xml:space="preserve"> 87905 </t>
  </si>
  <si>
    <t>CHAPISCO APLICADO EM ALVENARIA (COM PRESENÇA DE VÃOS) E ESTRUTURAS DE CONCRETO DE FACHADA, COM COLHER DE PEDREIRO.  ARGAMASSA TRAÇO 1:3 COM PREPARO EM BETONEIRA 400L. AF_06/2014</t>
  </si>
  <si>
    <t xml:space="preserve"> 95957 </t>
  </si>
  <si>
    <t>(COMPOSIÇÃO REPRESENTATIVA) EXECUÇÃO DE ESTRUTURAS DE CONCRETO ARMADO, PARA EDIFICAÇÃO INSTITUCIONAL TÉRREA, FCK = 25 MPA. AF_01/2017</t>
  </si>
  <si>
    <t xml:space="preserve"> 89048 </t>
  </si>
  <si>
    <t>(COMPOSIÇÃO REPRESENTATIVA) DO SERVIÇO DE EMBOÇO/MASSA ÚNICA, TRAÇO 1:2:8, PREPARO MECÂNICO, COM BETONEIRA DE 400L, EM PAREDES DE AMBIENTES INTERNOS, COM EXECUÇÃO DE TALISCAS, PARA EDIFICAÇÃO HABITACIONAL MULTIFAMILIAR (PRÉDIO). AF_11/2014</t>
  </si>
  <si>
    <t xml:space="preserve"> CM1669 </t>
  </si>
  <si>
    <t>Tampão Esgoto Simples T33 Ferro Fundido 52x42cm</t>
  </si>
  <si>
    <t xml:space="preserve"> 88247 </t>
  </si>
  <si>
    <t>AUXILIAR DE ELETRICISTA COM ENCARGOS COMPLEMENTARES</t>
  </si>
  <si>
    <t xml:space="preserve"> 88264 </t>
  </si>
  <si>
    <t>ELETRICISTA COM ENCARGOS COMPLEMENTARES</t>
  </si>
  <si>
    <t xml:space="preserve"> CM1662 </t>
  </si>
  <si>
    <t>Campainha de sinalização de emergência com acionador e sinaleira de porta para PCD - GRA branco.</t>
  </si>
  <si>
    <t xml:space="preserve"> 91170 </t>
  </si>
  <si>
    <t>FIXAÇÃO DE TUBOS HORIZONTAIS DE PVC, CPVC OU COBRE DIÂMETROS MENORES OU IGUAIS A 40 MM OU ELETROCALHAS ATÉ 150MM DE LARGURA, COM ABRAÇADEIRA METÁLICA RÍGIDA TIPO D 1/2, FIXADA EM PERFILADO EM LAJE. AF_05/2015</t>
  </si>
  <si>
    <t xml:space="preserve"> CM0205 </t>
  </si>
  <si>
    <t>Eletrocalha perfurada, chapa mínima de 20, tipo "C", 50x50mm, fab. Mopa</t>
  </si>
  <si>
    <t xml:space="preserve"> CM0826 </t>
  </si>
  <si>
    <t>Cabo Elétrico CC, 6mm², de cobre flexível, têmpera mole, encordoamento classe 5, isolação termofixa antichama sem chumbo, tensão de operação 1,8kV, temperatura de operação de 90°C (mínimo). Fabricação Prysmian linha Afumex Solar*.</t>
  </si>
  <si>
    <t xml:space="preserve"> 95807 </t>
  </si>
  <si>
    <t>CONDULETE DE PVC, TIPO LL, PARA ELETRODUTO DE PVC SOLDÁVEL DN 20 MM (1/2''), APARENTE - FORNECIMENTO E INSTALAÇÃO. AF_11/2016</t>
  </si>
  <si>
    <t xml:space="preserve"> 91992 </t>
  </si>
  <si>
    <t>TOMADA ALTA DE EMBUTIR (1 MÓDULO), 2P+T 10 A, INCLUINDO SUPORTE E PLACA - FORNECIMENTO E INSTALAÇÃO. AF_12/2015</t>
  </si>
  <si>
    <t xml:space="preserve"> 00034618 </t>
  </si>
  <si>
    <t>CABO FLEXIVEL PVC 750 V, 3 CONDUTORES DE 1,5 MM2</t>
  </si>
  <si>
    <t xml:space="preserve"> CM0261 </t>
  </si>
  <si>
    <t>Plug macho 2P+T para tomada</t>
  </si>
  <si>
    <t xml:space="preserve"> CM1661 </t>
  </si>
  <si>
    <t xml:space="preserve"> 88277 </t>
  </si>
  <si>
    <t>MONTADOR (TUBO AÇO/EQUIPAMENTOS) COM ENCARGOS COMPLEMENTARES</t>
  </si>
  <si>
    <t xml:space="preserve"> CM1386 </t>
  </si>
  <si>
    <t>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t>
  </si>
  <si>
    <t xml:space="preserve"> CM1808 </t>
  </si>
  <si>
    <t>Duto em chapa de aço galvanizado #24 (espessura de parede 0,65mm), grau B, com revestimento de 250g/m² de zinco, conforme ABNT NBR 7008, incluindo junta TDC, tirantes, reforços e suportes, conforme ABNT 16401.</t>
  </si>
  <si>
    <t xml:space="preserve"> 88423 </t>
  </si>
  <si>
    <t>APLICAÇÃO MANUAL DE PINTURA COM TINTA TEXTURIZADA ACRÍLICA EM PAREDES EXTERNAS DE CASAS, UMA COR. AF_06/2014</t>
  </si>
  <si>
    <t xml:space="preserve"> CM1668 </t>
  </si>
  <si>
    <t>Duto flexível #100 para ventilação ou exaustão, fabricado em alumínio e poliéster com espiral de arame de aço bronzeado, anticorrosivo e indeformável.  Modelo de referência: Multivac Aludec 60 CO2</t>
  </si>
  <si>
    <t xml:space="preserve"> 100307 </t>
  </si>
  <si>
    <t>MONTADOR DE ELETROELETRÔNICOS COM ENCARGOS COMPLEMENTARES</t>
  </si>
  <si>
    <t xml:space="preserve"> 88241 </t>
  </si>
  <si>
    <t>AJUDANTE DE OPERAÇÃO EM GERAL COM ENCARGOS COMPLEMENTARES</t>
  </si>
  <si>
    <t xml:space="preserve"> CM1663 </t>
  </si>
  <si>
    <t>G1 - Grelha de exaustão, dimensões 225x125mm,  aletas fixas e horizontais, fabricada com perfis de alumínio extrudado, anodizado, na cor natural, incluindo registro de lâminas opostas e dupla deflexão. Modelo de referência: TROX AR/A</t>
  </si>
  <si>
    <t xml:space="preserve"> 88279 </t>
  </si>
  <si>
    <t>MONTADOR ELETROMECÃNICO COM ENCARGOS COMPLEMENTARES</t>
  </si>
  <si>
    <t xml:space="preserve"> CM1809 </t>
  </si>
  <si>
    <t>Grelha de exaustão, dimensões 325x225mm, aletas fixas e horizontais, fabricada com perfis de alumínio extrudado, anodizado, na cor natural, incluindo registro de lâminas opostas e dupla deflexão. Modelo de referência: TROX AR/AG</t>
  </si>
  <si>
    <t xml:space="preserve"> CM0046 </t>
  </si>
  <si>
    <t>Grelha de exaustão de plástico para duto flexível diâmetro 100mm, com lâminas inclinadas. Modelo de referência: Soler&amp;Palau OTAM GR-100</t>
  </si>
  <si>
    <t xml:space="preserve"> 97915 </t>
  </si>
  <si>
    <t>TRANSPORTE COM CAMINHÃO BASCULANTE DE 6 M³, EM VIA URBANA PAVIMENTADA, ADICIONAL PARA DMT EXCEDENTE A 30 KM (UNIDADE: M3XKM). AF_07/2020</t>
  </si>
  <si>
    <t>M3XKM</t>
  </si>
  <si>
    <t>Composição de BDI</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</si>
  <si>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</si>
  <si>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</si>
  <si>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</si>
  <si>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</si>
  <si>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</si>
  <si>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</si>
  <si>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</si>
  <si>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</si>
  <si>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</si>
  <si>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</si>
  <si>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</si>
  <si>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</si>
  <si>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</si>
  <si>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</si>
  <si>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</si>
  <si>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</si>
  <si>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</si>
  <si>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</si>
  <si>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</si>
  <si>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</si>
  <si>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</si>
  <si>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</si>
  <si>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</si>
  <si>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Composição de Encargos Sociais</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</si>
  <si>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</si>
  <si>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</si>
  <si>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</si>
  <si>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</si>
  <si>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</si>
  <si>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</si>
  <si>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</si>
  <si>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</si>
  <si>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</si>
  <si>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</si>
  <si>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</si>
  <si>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</si>
  <si>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</si>
  <si>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</si>
  <si>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</si>
  <si>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</si>
  <si>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</si>
  <si>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</si>
  <si>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</si>
  <si>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</si>
  <si>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</si>
  <si>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</si>
  <si>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</si>
  <si>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</si>
  <si>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</si>
  <si>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</si>
  <si>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</si>
  <si>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</si>
  <si>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</si>
  <si>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</si>
  <si>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</si>
  <si>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</si>
  <si>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</si>
  <si>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</si>
  <si>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</si>
  <si>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</si>
  <si>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</si>
  <si>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</si>
  <si>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</si>
  <si>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</si>
  <si>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</si>
  <si>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</si>
  <si>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</si>
  <si>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</si>
  <si>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</si>
  <si>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</si>
  <si>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</si>
  <si>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</si>
  <si>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</si>
  <si>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</si>
  <si>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</si>
  <si>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</si>
  <si>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</si>
  <si>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</si>
  <si>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</si>
  <si>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</si>
  <si>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</si>
  <si>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</si>
  <si>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</si>
  <si>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</si>
  <si>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</si>
  <si>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</si>
  <si>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 xml:space="preserve"> 953,48</t>
  </si>
  <si>
    <t>Valor Acumulado</t>
  </si>
  <si>
    <t xml:space="preserve"> 76,54</t>
  </si>
  <si>
    <t xml:space="preserve"> 418,87</t>
  </si>
  <si>
    <t xml:space="preserve"> 386,50</t>
  </si>
  <si>
    <t xml:space="preserve"> 216,48</t>
  </si>
  <si>
    <t xml:space="preserve"> 317,80</t>
  </si>
  <si>
    <t xml:space="preserve"> 158,90</t>
  </si>
  <si>
    <t xml:space="preserve"> 527,76</t>
  </si>
  <si>
    <t xml:space="preserve"> 1.251,61</t>
  </si>
  <si>
    <t xml:space="preserve"> 24,15</t>
  </si>
  <si>
    <t xml:space="preserve"> 233,58</t>
  </si>
  <si>
    <t xml:space="preserve"> 7,20</t>
  </si>
  <si>
    <t xml:space="preserve"> 15,30</t>
  </si>
  <si>
    <t xml:space="preserve"> 68,25</t>
  </si>
  <si>
    <t xml:space="preserve"> 4,65</t>
  </si>
  <si>
    <t xml:space="preserve"> 389,90</t>
  </si>
  <si>
    <t xml:space="preserve"> 35,85</t>
  </si>
  <si>
    <t xml:space="preserve"> 41,68</t>
  </si>
  <si>
    <t xml:space="preserve"> 80,79</t>
  </si>
  <si>
    <t xml:space="preserve"> 104,54</t>
  </si>
  <si>
    <t xml:space="preserve"> 40,65</t>
  </si>
  <si>
    <t xml:space="preserve"> 113,10</t>
  </si>
  <si>
    <t xml:space="preserve"> 147,02</t>
  </si>
  <si>
    <t xml:space="preserve"> 20,49</t>
  </si>
  <si>
    <t xml:space="preserve"> 121,47</t>
  </si>
  <si>
    <t xml:space="preserve"> 38,32</t>
  </si>
  <si>
    <t xml:space="preserve"> 98,77</t>
  </si>
  <si>
    <t xml:space="preserve"> 28,11</t>
  </si>
  <si>
    <t xml:space="preserve"> 65,18</t>
  </si>
  <si>
    <t xml:space="preserve"> 2,82</t>
  </si>
  <si>
    <t xml:space="preserve"> 53,90</t>
  </si>
  <si>
    <t xml:space="preserve"> 55,98</t>
  </si>
  <si>
    <t xml:space="preserve"> 41,96</t>
  </si>
  <si>
    <t xml:space="preserve"> 27,80</t>
  </si>
  <si>
    <t xml:space="preserve"> 7,06</t>
  </si>
  <si>
    <t xml:space="preserve"> 16,11</t>
  </si>
  <si>
    <t xml:space="preserve"> 8,04</t>
  </si>
  <si>
    <t>O ajuste final (última etapa) de um determinado item, deverá respeitar a fórmula inserida no último mês do cronograma, transportando-a quando necessário.</t>
  </si>
  <si>
    <r>
      <t xml:space="preserve">Os </t>
    </r>
    <r>
      <rPr>
        <b/>
        <sz val="8"/>
        <color indexed="10"/>
        <rFont val="Arial"/>
        <family val="2"/>
      </rPr>
      <t>serviços</t>
    </r>
    <r>
      <rPr>
        <sz val="8"/>
        <rFont val="Arial"/>
        <family val="2"/>
      </rPr>
      <t xml:space="preserve"> a serem executados mensalmente, deverão ser informadas na</t>
    </r>
    <r>
      <rPr>
        <b/>
        <sz val="8"/>
        <color indexed="10"/>
        <rFont val="Arial"/>
        <family val="2"/>
      </rPr>
      <t xml:space="preserve"> linha do percentual</t>
    </r>
    <r>
      <rPr>
        <sz val="8"/>
        <rFont val="Arial"/>
        <family val="2"/>
      </rPr>
      <t>, e os valores serão preenchidos automaticamente, inclusive nas etapas macro;</t>
    </r>
  </si>
  <si>
    <t>Os itens e valores desta planiha são provenientes da Planilha de Orçamento Sintético;</t>
  </si>
  <si>
    <t>SOBRE O CRONOGRAMA FÍSICO-FINANCEIRO</t>
  </si>
  <si>
    <t>F</t>
  </si>
  <si>
    <t>Esta planilha é meramente demonstrativa (não influi sobre o valor final do orçamento).</t>
  </si>
  <si>
    <t>E1</t>
  </si>
  <si>
    <t>SOBRE A PLANILHA DE COMPOSIÇÃO DE ENCARGOS SOCIAIS</t>
  </si>
  <si>
    <t>E</t>
  </si>
  <si>
    <t>O valor final da composição do BDI está vinculado, por precedência, à Planilha de Orçamento Sintético.</t>
  </si>
  <si>
    <t>O percentual aplicável do ISS está vinculado ao percentual de mão de obra informado na Planilha de Composição de Custo Total, e será automaticamente ajustado quando executado a orientação contida em 2.4;</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</si>
  <si>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</si>
  <si>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SOBRE A PLANILHA DE COMPOSIÇÃO DE BDI</t>
  </si>
  <si>
    <t>D</t>
  </si>
  <si>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</si>
  <si>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r>
      <t>Os valores unitários deverão ser preenchidos com</t>
    </r>
    <r>
      <rPr>
        <b/>
        <u/>
        <sz val="8"/>
        <color indexed="1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</si>
  <si>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t>Valide os valores constantes nesta planilha, observando as orientações contidas no edital no tocante aos valores máximos.</t>
  </si>
  <si>
    <t>Esta planilha constitui a base para estruturação dos preços unitários e totais.</t>
  </si>
  <si>
    <t>SOBRE A PLANILHA DE INSUMOS E SERVIÇOS</t>
  </si>
  <si>
    <t>Os valores unitários de serviços compostos nesta planilha, são transportados automaticamente para a Planilha de Orçamento Sintético;</t>
  </si>
  <si>
    <t>Esta planilha contem vínculos. Tornando-se dependente dos preços, descrições e unidades constantes tanto na Planilha de Insumos e Serviços quanto na Planilha de Orçamento Sintético;</t>
  </si>
  <si>
    <r>
      <t xml:space="preserve">Esta planilha é referencial, portanto os </t>
    </r>
    <r>
      <rPr>
        <b/>
        <sz val="8"/>
        <rFont val="Arial"/>
        <family val="2"/>
      </rPr>
      <t xml:space="preserve">coeficientes </t>
    </r>
    <r>
      <rPr>
        <sz val="8"/>
        <rFont val="Arial"/>
        <family val="2"/>
      </rPr>
      <t>de participação dos insumos poderão sofrer alterações;</t>
    </r>
  </si>
  <si>
    <t>SOBRE A PLANILHA DE ORÇAMENTO ANALÍTICO</t>
  </si>
  <si>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</si>
  <si>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</si>
  <si>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t>SOBRE A PLANILHA DE ORÇAMENTO SINTÉTICO</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</si>
  <si>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</si>
  <si>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t>2.5</t>
  </si>
  <si>
    <r>
      <t xml:space="preserve">Preencha o percentual referente à mão-de-obra na célula </t>
    </r>
    <r>
      <rPr>
        <b/>
        <sz val="8"/>
        <color indexed="10"/>
        <rFont val="Arial"/>
        <family val="2"/>
      </rPr>
      <t xml:space="preserve">B202 </t>
    </r>
    <r>
      <rPr>
        <sz val="8"/>
        <rFont val="Arial"/>
        <family val="2"/>
      </rPr>
      <t xml:space="preserve">da </t>
    </r>
    <r>
      <rPr>
        <b/>
        <sz val="8"/>
        <rFont val="Arial"/>
        <family val="2"/>
      </rPr>
      <t>Planilha de Orçamento Sintético</t>
    </r>
    <r>
      <rPr>
        <sz val="8"/>
        <rFont val="Arial"/>
        <family val="2"/>
      </rPr>
      <t>;</t>
    </r>
  </si>
  <si>
    <t>2.4</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</si>
  <si>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</si>
  <si>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2.3</t>
  </si>
  <si>
    <r>
      <t xml:space="preserve">Valide os coeficientes de participação dos insumos, constantes na </t>
    </r>
    <r>
      <rPr>
        <b/>
        <sz val="8"/>
        <rFont val="Arial"/>
        <family val="2"/>
      </rPr>
      <t>Planilha de Orçamento Analítico</t>
    </r>
    <r>
      <rPr>
        <sz val="8"/>
        <rFont val="Arial"/>
        <family val="2"/>
      </rPr>
      <t>.</t>
    </r>
  </si>
  <si>
    <t>2.2</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</si>
  <si>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</si>
  <si>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2.1</t>
  </si>
  <si>
    <t>Sugerimos a seguinte sequência de preenchimento de planilhas: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</si>
  <si>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</si>
  <si>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CONSIDERAÇÕES GERAIS</t>
  </si>
  <si>
    <t>Instruções de Preenchimento do Modelo de Proposta</t>
  </si>
  <si>
    <t>P. Execução:</t>
  </si>
  <si>
    <t>P. Validade:</t>
  </si>
  <si>
    <t>P. Garantia:</t>
  </si>
  <si>
    <t>Licitação:</t>
  </si>
  <si>
    <t>Razão Social:</t>
  </si>
  <si>
    <t>CNPJ:</t>
  </si>
  <si>
    <t>G</t>
  </si>
  <si>
    <t>Telefone:</t>
  </si>
  <si>
    <t>E-mail:</t>
  </si>
  <si>
    <r>
      <rPr>
        <b/>
        <sz val="8"/>
        <color indexed="8"/>
        <rFont val="Arial"/>
        <family val="2"/>
      </rPr>
      <t>Local:</t>
    </r>
    <r>
      <rPr>
        <sz val="8"/>
        <color indexed="8"/>
        <rFont val="Arial"/>
        <family val="2"/>
      </rPr>
      <t xml:space="preserve"> Quadra 4, Conjunto B, Lote 1, Grandes Áreas - Paranoá - Brasília / DF</t>
    </r>
  </si>
  <si>
    <r>
      <rPr>
        <b/>
        <sz val="8"/>
        <color indexed="8"/>
        <rFont val="Arial"/>
        <family val="2"/>
      </rPr>
      <t>Objeto:</t>
    </r>
    <r>
      <rPr>
        <sz val="8"/>
        <color indexed="8"/>
        <rFont val="Arial"/>
        <family val="2"/>
      </rPr>
      <t xml:space="preserve"> Reforma para adequações de acessibilidade nas áreas internas do edifício da PJ do Paranoá</t>
    </r>
  </si>
  <si>
    <t>Discriminação</t>
  </si>
  <si>
    <t>ISS (2% após desconto das mercadorias aplicadas)</t>
  </si>
  <si>
    <t>Insumos e Serviços</t>
  </si>
  <si>
    <t>Classificação</t>
  </si>
  <si>
    <t>Marca</t>
  </si>
  <si>
    <t>Modelo</t>
  </si>
  <si>
    <t>Valor Mensal</t>
  </si>
  <si>
    <t>CARGA, MANOBRA E DESCARGA DE ENTULHO EM CAMINHÃO BASCULANTE 6 M³ - CARGA COM ESCAVADEIRA HIDRÁULICA (CAÇAMBA DE 0,80 M³ / 111 HP) E DESCARGA LIVRE (UNIDADE: M3). AF_07/2020</t>
  </si>
  <si>
    <t>MPDFT1187</t>
  </si>
  <si>
    <t>Cópia da Sudecap (01.04.11) - Fita plástica zebrada para demarcação de áreas, fixada em estrutura, largura = 7 cm, sem adesivo</t>
  </si>
  <si>
    <t>02.01</t>
  </si>
  <si>
    <t>02.01.400</t>
  </si>
  <si>
    <t>02.01.400.1</t>
  </si>
  <si>
    <t xml:space="preserve"> CM1044 </t>
  </si>
  <si>
    <t>Fita plástica zebrada para demarcação de áreas, largura = 7 cm, sem adesivo</t>
  </si>
  <si>
    <t>SOBRE A PLANILHA DE MARCAS E MODELOS</t>
  </si>
  <si>
    <t>E2</t>
  </si>
  <si>
    <t>E3</t>
  </si>
  <si>
    <t>F1</t>
  </si>
  <si>
    <t>G1</t>
  </si>
  <si>
    <t>G2</t>
  </si>
  <si>
    <t>G3</t>
  </si>
  <si>
    <t>Planilha de Marcas e Modelos</t>
  </si>
  <si>
    <t>Revestimento</t>
  </si>
  <si>
    <t>Referência Comercial</t>
  </si>
  <si>
    <t>Produto ofertado</t>
  </si>
  <si>
    <t>Forro</t>
  </si>
  <si>
    <t>Modelo/código</t>
  </si>
  <si>
    <t>Cor</t>
  </si>
  <si>
    <t>Pintura branca</t>
  </si>
  <si>
    <t>Pintura acrílica</t>
  </si>
  <si>
    <t>Coral</t>
  </si>
  <si>
    <t>Branco neve</t>
  </si>
  <si>
    <t>Parede</t>
  </si>
  <si>
    <t>Laminado melamínico</t>
  </si>
  <si>
    <t>Acabamento texturizado (TX), espessura 1,3mm</t>
  </si>
  <si>
    <t>Fórmica</t>
  </si>
  <si>
    <t>L 190</t>
  </si>
  <si>
    <t>Polar</t>
  </si>
  <si>
    <t>Adesivo de contato</t>
  </si>
  <si>
    <t>Adesivo a base de borracha de policloropreno</t>
  </si>
  <si>
    <t>Cola de contato</t>
  </si>
  <si>
    <t>-</t>
  </si>
  <si>
    <t>Pastilha bege</t>
  </si>
  <si>
    <t>Pastilha cerâmica, dimensões 5x5cm, produto telado em 30,65x30,65cm;</t>
  </si>
  <si>
    <t>Atlas</t>
  </si>
  <si>
    <t>Linha Engenharia, código SG8414</t>
  </si>
  <si>
    <t>Bórax</t>
  </si>
  <si>
    <t>Absorção de água (%AA) =&lt;0,5;</t>
  </si>
  <si>
    <t>Resistência à abrasão superficial (PEI) = NA</t>
  </si>
  <si>
    <t>Cerâmica branca</t>
  </si>
  <si>
    <t>Cerâmica grês, dimensões 30x60 cm;</t>
  </si>
  <si>
    <t>Portobello</t>
  </si>
  <si>
    <t xml:space="preserve">Linha White Home, código 97745E </t>
  </si>
  <si>
    <t>Bianco Bold</t>
  </si>
  <si>
    <t>Absorção de água (%AA) = entre 0,5 a 3;</t>
  </si>
  <si>
    <t>Resistência à abrasão superficial (PEI) = III</t>
  </si>
  <si>
    <t>interiores e exteriores</t>
  </si>
  <si>
    <t>Branco</t>
  </si>
  <si>
    <t>Pintura preta</t>
  </si>
  <si>
    <t>Preta</t>
  </si>
  <si>
    <t>Pintura amarela</t>
  </si>
  <si>
    <t>Amarela</t>
  </si>
  <si>
    <t>Argamassa de assentamento</t>
  </si>
  <si>
    <t>Argamassa especial</t>
  </si>
  <si>
    <t>Portokoll</t>
  </si>
  <si>
    <t>Superflex AC III</t>
  </si>
  <si>
    <t>Argamassa de rejuntamento</t>
  </si>
  <si>
    <t>Rejuntamento cimentício colorido, de acabamento superfino. Resinado, siliconado e antimofo.</t>
  </si>
  <si>
    <t>Quartzolit</t>
  </si>
  <si>
    <t>Rejuntamento colorido para porcelanatos e cerâmicas</t>
  </si>
  <si>
    <t>A definir</t>
  </si>
  <si>
    <t>Textura Graffiato</t>
  </si>
  <si>
    <t>Granulação alta - Grânulos grandes; efeito rústico; hidrorrepelente e vários tipos de efeitos; multi superfícies</t>
  </si>
  <si>
    <t>Textura Rústica</t>
  </si>
  <si>
    <t>Piso</t>
  </si>
  <si>
    <t xml:space="preserve">Porcelanato cinza </t>
  </si>
  <si>
    <t>Acabamento natural, dimensões 60x60cm;</t>
  </si>
  <si>
    <t>Absorção de água (%AA)= 0,1;</t>
  </si>
  <si>
    <t>Resistência à abrasão profunda (mm³)  175</t>
  </si>
  <si>
    <t>Eliane</t>
  </si>
  <si>
    <t>Linha Minimum         código 8021651</t>
  </si>
  <si>
    <t>Cimento</t>
  </si>
  <si>
    <t>Argamassa Especial para mármores e pedras naturais</t>
  </si>
  <si>
    <t>PortoKoll</t>
  </si>
  <si>
    <t>AC II</t>
  </si>
  <si>
    <t>Argamassa de rejuntamento colorido para porcelanatos e cerâmicas</t>
  </si>
  <si>
    <t>Piso vinílico cinza</t>
  </si>
  <si>
    <t>Dimensões 50x50cm;</t>
  </si>
  <si>
    <t xml:space="preserve"> Espessura total mínima: 4,5mm - EN    428; </t>
  </si>
  <si>
    <t>Espessura mínima da capa de uso (camada de desgaste): 0,8mm - EN 429;</t>
  </si>
  <si>
    <t xml:space="preserve"> Resistência à abrasão: Classe T - EN 660-2; </t>
  </si>
  <si>
    <t>Classificação / Tráfego comercial: Classe 34 - EN 685;</t>
  </si>
  <si>
    <t xml:space="preserve">Peso: 5,195 kg/m² - EN 430; </t>
  </si>
  <si>
    <t>Resistência à abrasão: Classe T;</t>
  </si>
  <si>
    <t>Absorção do som ao impacto: até 15dB - EN ISO 717-2.</t>
  </si>
  <si>
    <t>Tarkett</t>
  </si>
  <si>
    <t>Cinza</t>
  </si>
  <si>
    <t>Adesivo</t>
  </si>
  <si>
    <t>Adesivo de tack permanente</t>
  </si>
  <si>
    <t>Tackfix</t>
  </si>
  <si>
    <t>Rodapé</t>
  </si>
  <si>
    <t>Linha Square,
Coleção acoustic,
Código 24560032</t>
  </si>
  <si>
    <t>Acabamento natural, dimensões 14,5x60cm</t>
  </si>
  <si>
    <t>Linha Minimum         código 8033328</t>
  </si>
  <si>
    <t>Soleira</t>
  </si>
  <si>
    <t xml:space="preserve">Granito Bege </t>
  </si>
  <si>
    <t>Acabamento polido, espessura 2cm, largura conforme espessura das paredes</t>
  </si>
  <si>
    <t>Bege  ipanema</t>
  </si>
  <si>
    <t>bege</t>
  </si>
  <si>
    <t>Argamassa Especial Mármores e Pedras naturais</t>
  </si>
  <si>
    <t>P-Flex tipo II</t>
  </si>
  <si>
    <t>Mãos francesas e Batentes (PM)</t>
  </si>
  <si>
    <t>Pintura Esmalte</t>
  </si>
  <si>
    <t>Tinta esmalte para metais, acabamento acetinado</t>
  </si>
  <si>
    <t>Corrimãos</t>
  </si>
  <si>
    <t>Branco, conforme cor existente no local</t>
  </si>
  <si>
    <t>Mão francesa e batente (PM)</t>
  </si>
  <si>
    <t>Louças, Metais e Acessórios Sanitários</t>
  </si>
  <si>
    <t>Peça</t>
  </si>
  <si>
    <t>Lavatório de semi-encaixe (padrão)</t>
  </si>
  <si>
    <t>Lavatório de semi-encaixe, fixado sobre a bancada</t>
  </si>
  <si>
    <t>Deca</t>
  </si>
  <si>
    <t>Linha Monte Carlo, L82.17</t>
  </si>
  <si>
    <t>Lavatório com coluna suspensa (PCD)</t>
  </si>
  <si>
    <t>Lavatório com coluna suspensa</t>
  </si>
  <si>
    <t>Vogue Plus, L.51.17</t>
  </si>
  <si>
    <t>Coluna para lavatório (PCD)</t>
  </si>
  <si>
    <t>Coluna suspensa</t>
  </si>
  <si>
    <t>CS.1.17</t>
  </si>
  <si>
    <t>Válvula de escoamento (padrão e PCD)</t>
  </si>
  <si>
    <t>Acabamento cromado</t>
  </si>
  <si>
    <t>1601 C</t>
  </si>
  <si>
    <t>Sifão (padrão)</t>
  </si>
  <si>
    <t>Regulável com tubo de saída corrugável 1x1½”</t>
  </si>
  <si>
    <t>Esteves</t>
  </si>
  <si>
    <t>VSM 182</t>
  </si>
  <si>
    <t>Sifão (PCD)</t>
  </si>
  <si>
    <t>Tubo extensivo cromado</t>
  </si>
  <si>
    <t>Astra</t>
  </si>
  <si>
    <t>1x1½”</t>
  </si>
  <si>
    <t>Torneira de mesa (padrão)</t>
  </si>
  <si>
    <t>Torneira de mesa, acabamento cromado, fechamento automático, fixada no lavatório</t>
  </si>
  <si>
    <t>Linha Decamatic Eco, Código 1173.C</t>
  </si>
  <si>
    <t>Torneira com alavanca (PCD)</t>
  </si>
  <si>
    <t>Torneira de mesa, fixada no lavatório. Acionamento hidromecânico com leve pressão na alavanca, fechamento automático em aproximadamente 6 segundos, arejador embutido e registro regulador de vazão</t>
  </si>
  <si>
    <t>Docol</t>
  </si>
  <si>
    <t>Linha Pressmatic Benefit, 00490706</t>
  </si>
  <si>
    <t>Ligação flexivel (padrão)</t>
  </si>
  <si>
    <t>Trançado de aço inox ½” x40cm</t>
  </si>
  <si>
    <t>VLL 448</t>
  </si>
  <si>
    <t>Ligação flexivel (PCD)</t>
  </si>
  <si>
    <t>Malha de aço 50cm</t>
  </si>
  <si>
    <t>4607C 050</t>
  </si>
  <si>
    <t>Bacia sanitária (padrão)</t>
  </si>
  <si>
    <t>Em louça, aparafusada no piso</t>
  </si>
  <si>
    <t>Linha Monte Carlo/ P.8.17</t>
  </si>
  <si>
    <t>Bacia sanitária (PCD)</t>
  </si>
  <si>
    <t>Aparafusada no piso</t>
  </si>
  <si>
    <t>Vogue Plus Conforto sem abertura frontal, P.510.17</t>
  </si>
  <si>
    <t>Branca</t>
  </si>
  <si>
    <t>Assento para bacia sanitária (padrão)</t>
  </si>
  <si>
    <t>Plástico com, com fixação de parafusos e fixadores de plástico</t>
  </si>
  <si>
    <t>Linha Monte Carlo AP. 80.17</t>
  </si>
  <si>
    <t>Assento para bacia sanitária (PCD)</t>
  </si>
  <si>
    <t>Vogue Plus AP.50.17</t>
  </si>
  <si>
    <t>Tubo de ligação (padrão e PCD)</t>
  </si>
  <si>
    <t>Para bacia sanitária, acabamento cromado</t>
  </si>
  <si>
    <t>1968.C</t>
  </si>
  <si>
    <t>Anel de vedação (padrão e PCD)</t>
  </si>
  <si>
    <t>Para saída de bacia sanitária, d=100mm</t>
  </si>
  <si>
    <t>Linha DECANEL, AV 90.01</t>
  </si>
  <si>
    <t>Válvula de descarga</t>
  </si>
  <si>
    <t>Acabamento cromado, duplo acionamento, antivandalismo 1 1/2”</t>
  </si>
  <si>
    <t>Linha Hidra Duo Pro 2545.C.112PRO e 4900.C.DUO.PRO</t>
  </si>
  <si>
    <t>Mictórios</t>
  </si>
  <si>
    <t>Com sifão integrado, suspenso, aparafusado à parede</t>
  </si>
  <si>
    <t>M 715.17</t>
  </si>
  <si>
    <t>Válvula para mictório</t>
  </si>
  <si>
    <t>Acabamento cromado, fechamento automático</t>
  </si>
  <si>
    <t>2570 C</t>
  </si>
  <si>
    <t>Ligação flexivel</t>
  </si>
  <si>
    <t>Trançado em aço inox 1/2” x40cm</t>
  </si>
  <si>
    <t>Registro de gaveta 3/4"</t>
  </si>
  <si>
    <t>Acabamento de registro de gaveta 3/4"</t>
  </si>
  <si>
    <t>Linha Flex, 4900.C20.PQ</t>
  </si>
  <si>
    <t>Registro de gaveta 1 1/2"</t>
  </si>
  <si>
    <t>Acabamento de registro de gaveta 1 1/2"</t>
  </si>
  <si>
    <t>Linha Flex, 4900.C20.GD</t>
  </si>
  <si>
    <t>Registro de pressão 3/4" (padrão e PCD)</t>
  </si>
  <si>
    <t xml:space="preserve">                 -</t>
  </si>
  <si>
    <t>Acabamento de registro de pressão 3/4" (padrão)</t>
  </si>
  <si>
    <t>Acabamento de registro de pressão 3/4" (PCD)</t>
  </si>
  <si>
    <t>Acabamento cromado, com mecanismo de 1/2 volta</t>
  </si>
  <si>
    <t>Linha Flex Plus, 4916.C21.PQ</t>
  </si>
  <si>
    <t>Tampa de ralo 15x15cm</t>
  </si>
  <si>
    <t>Quadrado em aço inox AISI 304</t>
  </si>
  <si>
    <t>Tramontina</t>
  </si>
  <si>
    <t>Tampa de ralo 10x10cm</t>
  </si>
  <si>
    <t>Tampa de ralo cega 15x15cm</t>
  </si>
  <si>
    <t>Quadrada em aço inox AISI 304</t>
  </si>
  <si>
    <t>291702-41</t>
  </si>
  <si>
    <t xml:space="preserve">Tampa de ralo linear </t>
  </si>
  <si>
    <t>Em alumínio, com sistema abre e fecha, 46x900 mm</t>
  </si>
  <si>
    <t>Sekapiso</t>
  </si>
  <si>
    <t xml:space="preserve">Abreseka </t>
  </si>
  <si>
    <t>Anodizado fosco</t>
  </si>
  <si>
    <t>Espelho cristal</t>
  </si>
  <si>
    <t>Espessura de 4mm, bordas lapidadas, fixação fita dupla face</t>
  </si>
  <si>
    <t>Cabide para divisória</t>
  </si>
  <si>
    <t>Em inox escovado para divisória TS</t>
  </si>
  <si>
    <t>Neocom</t>
  </si>
  <si>
    <t>Alcoplac Normatizado</t>
  </si>
  <si>
    <t>Inox escovado</t>
  </si>
  <si>
    <t>Porta objetos</t>
  </si>
  <si>
    <t>Em laminado melamínico, no padrão das divisórias</t>
  </si>
  <si>
    <t>Polar L190</t>
  </si>
  <si>
    <t>Torneira de parede</t>
  </si>
  <si>
    <t>Acabamento cromado, para uso geral, com arejador</t>
  </si>
  <si>
    <t>Linha Standard, 1154.C39</t>
  </si>
  <si>
    <t>Mão francesa 20x25cm</t>
  </si>
  <si>
    <t>Metálica, reforçada, acabamento em pintura esmalte, suporte mínimo de 150kg</t>
  </si>
  <si>
    <t>Azamar</t>
  </si>
  <si>
    <t>Barra de apoio 80cm</t>
  </si>
  <si>
    <t>Barra de apoio reta, em tubo de alumínio com espessura de 2 mm no diâmetro de 31,75mm, tratamento de superfície e pintura epóxi</t>
  </si>
  <si>
    <t>Levevida</t>
  </si>
  <si>
    <t>Polida</t>
  </si>
  <si>
    <t>Barra de apoio 70cm</t>
  </si>
  <si>
    <t>Barra de apoio 40cm</t>
  </si>
  <si>
    <t>Barras de apoio curva 30cm</t>
  </si>
  <si>
    <t>Barra de apoio curva lateral, em tubo de alumínio com espessura de 2 mm no diâmetro de 31,75mm, tratamento de superfície e pintura epóxi</t>
  </si>
  <si>
    <t>Barra de apoio em L 70x80cm</t>
  </si>
  <si>
    <t>Barra de apoio em L, em tubo de alumínio com espessura de 2 mm no diâmetro de 31,75mm, tratamento de superfície e pintura epóxi</t>
  </si>
  <si>
    <t>Ducha</t>
  </si>
  <si>
    <t>Ducha de parede, 220V/5500W, com ducha manual instalada</t>
  </si>
  <si>
    <t>Lorenzetti</t>
  </si>
  <si>
    <t>Maxi Banho Ultra</t>
  </si>
  <si>
    <t>Banco (PCD)</t>
  </si>
  <si>
    <t>Banco articulado para banho, em polietileno, esp. 30mm, com sistema de travamento vertical, dim. 700x450m</t>
  </si>
  <si>
    <t>Branco natural</t>
  </si>
  <si>
    <t>Granito com acabamento polido, espessura 2cm</t>
  </si>
  <si>
    <t>Granito branco Itaúnas</t>
  </si>
  <si>
    <t>Bancadas</t>
  </si>
  <si>
    <t>Mão francesa 20x30cm</t>
  </si>
  <si>
    <t>Metálica, reforçada, acabamento em pintura esmalte, suporte mínimo de 220kg</t>
  </si>
  <si>
    <t>DML</t>
  </si>
  <si>
    <t>Tanque</t>
  </si>
  <si>
    <t>Tanque em louça, 40L com coluna, aparafusado na parede</t>
  </si>
  <si>
    <t>TQ.03 e CT25</t>
  </si>
  <si>
    <t>Branco gelo G17</t>
  </si>
  <si>
    <t>válvula de escoamento</t>
  </si>
  <si>
    <t>Válvula sem ladrão, 1 ½”, acabamento cromado</t>
  </si>
  <si>
    <t>1606 C,</t>
  </si>
  <si>
    <t>Sifão</t>
  </si>
  <si>
    <t>Sifão sanfonado de PVC</t>
  </si>
  <si>
    <t>Bancadas e Prateleiras</t>
  </si>
  <si>
    <t>Granito preto São Gabriel</t>
  </si>
  <si>
    <t>Dimensões</t>
  </si>
  <si>
    <t>PM1</t>
  </si>
  <si>
    <t>0,85x2,10m</t>
  </si>
  <si>
    <t>Folha única</t>
  </si>
  <si>
    <t>PM1A</t>
  </si>
  <si>
    <t>Folha única, com grelha.</t>
  </si>
  <si>
    <t>PM1B</t>
  </si>
  <si>
    <t>Folha única, com grelha, sem maçaneta, com barra de apoio de 40cm e controle digital de acesso</t>
  </si>
  <si>
    <t>PM2</t>
  </si>
  <si>
    <t>0,90x2,10m</t>
  </si>
  <si>
    <t>Folha única, com grelha e barra de apoio de 40cm</t>
  </si>
  <si>
    <t>PN1</t>
  </si>
  <si>
    <t>0,70x1,95m</t>
  </si>
  <si>
    <t>PN2</t>
  </si>
  <si>
    <t>0,80x1,95m</t>
  </si>
  <si>
    <t>Portas em Madeira</t>
  </si>
  <si>
    <t>Portas de Box em TS (PN)</t>
  </si>
  <si>
    <r>
      <t>Folha única, laminado melamínico estrutural 10mm dupla face, à prova d'água</t>
    </r>
    <r>
      <rPr>
        <sz val="8"/>
        <rFont val="Arial"/>
        <family val="2"/>
      </rPr>
      <t>, no padrão das divisórias</t>
    </r>
  </si>
  <si>
    <t>PM</t>
  </si>
  <si>
    <t>Laminado melamínico texturizado</t>
  </si>
  <si>
    <t>L190 Polar</t>
  </si>
  <si>
    <t>PN</t>
  </si>
  <si>
    <t>Fechadura</t>
  </si>
  <si>
    <t xml:space="preserve">PM </t>
  </si>
  <si>
    <t>Acabamento cromado acetinado</t>
  </si>
  <si>
    <t>Papaiz</t>
  </si>
  <si>
    <t>MZ 340</t>
  </si>
  <si>
    <t>Dobradiça</t>
  </si>
  <si>
    <t>Dobradiças médias com pino e bolas em latão, dimensões 31/2x3”</t>
  </si>
  <si>
    <t>1296  aço inox</t>
  </si>
  <si>
    <t xml:space="preserve">Dobradiças automáticas, em liga especial de alumínio anodizado, com abertura permanente de 10º nas portas </t>
  </si>
  <si>
    <t xml:space="preserve">  PM</t>
  </si>
  <si>
    <t>Aletas fixas horizontais com formato V, fabricada com perfis de alumínio extrudado, anodizado, na cor natural, incluindo contra-moldura.</t>
  </si>
  <si>
    <t>Trox</t>
  </si>
  <si>
    <t>AGS-T 425x425</t>
  </si>
  <si>
    <t>Grelha para porta</t>
  </si>
  <si>
    <t>Sistema lingueta deslizante, em nylon reforçado com vibra de vidro, à prova d'água, com fechamento em policarbonato.Com sinalização livre/ocupado, puxadores anatômicos e sistema antifurto (sem fixações aparentes).</t>
  </si>
  <si>
    <t>Portas em Madeira e Portas de Box em TS (PN)</t>
  </si>
  <si>
    <t>Painel</t>
  </si>
  <si>
    <t>Laminado melamínico estrutural 10mm, à prova d'água, com acabamento texturizado dupla face</t>
  </si>
  <si>
    <t>L190</t>
  </si>
  <si>
    <t>Montantes</t>
  </si>
  <si>
    <t>Perfis estruturais de alumínio, liga 6063, têmpera T6, com encaixe para o laminado estrutural. Acabamento superior com tampas em nylon contendo batedores, evitando impacto direto da porta com o batente (alisar).</t>
  </si>
  <si>
    <t>Fixadores</t>
  </si>
  <si>
    <t>Em liga especial de alumínio e parafusos em aço inox.</t>
  </si>
  <si>
    <t>Divisórias Sanitárias</t>
  </si>
  <si>
    <t>Gesso acartonado</t>
  </si>
  <si>
    <t>Forro em placas de gesso acartonado</t>
  </si>
  <si>
    <t>Knauf</t>
  </si>
  <si>
    <t>Tipo Tetos, código D112 Unidirecional</t>
  </si>
  <si>
    <t>Luminária</t>
  </si>
  <si>
    <t>Luminária circular de embutir</t>
  </si>
  <si>
    <t>Difusor translúcido recuado. Refletor multifacetado em alumínio anodizado  alto brilho</t>
  </si>
  <si>
    <t>LED</t>
  </si>
  <si>
    <t>EF45-E12000840</t>
  </si>
  <si>
    <t xml:space="preserve">Alumínio. </t>
  </si>
  <si>
    <t>Chicote para ligação</t>
  </si>
  <si>
    <t>Em cabo 1x3#1,5mm² 70°C 450/750V, 1,5m</t>
  </si>
  <si>
    <t>Prysmian</t>
  </si>
  <si>
    <t>PP Cordplast</t>
  </si>
  <si>
    <t xml:space="preserve">Plugue </t>
  </si>
  <si>
    <t>10A/250V padrão brasileiro (ABNT NBR 14136), três pólos, saída axial</t>
  </si>
  <si>
    <t>Legrand</t>
  </si>
  <si>
    <t>Tomada fêmea</t>
  </si>
  <si>
    <t>10A/250V padrão brasileiro (ABNT NBR 14136), três pólos, corpo/fundo colorido</t>
  </si>
  <si>
    <t>Injetel/ WEG</t>
  </si>
  <si>
    <t>Tradicional 43011N1</t>
  </si>
  <si>
    <t>Preto</t>
  </si>
  <si>
    <t>Elétrica e Luminotécnica</t>
  </si>
  <si>
    <t>Pontos de tomada e interruptor</t>
  </si>
  <si>
    <t>Suporte 4x2"</t>
  </si>
  <si>
    <t>Suporte para até 3 módulos</t>
  </si>
  <si>
    <t>Pial</t>
  </si>
  <si>
    <t>Nereya 6632 99</t>
  </si>
  <si>
    <t>Espelho 4x2"</t>
  </si>
  <si>
    <t>Espelho de 3 postos</t>
  </si>
  <si>
    <t>Nereya 6632 60</t>
  </si>
  <si>
    <t>Módulo de tomada 10A</t>
  </si>
  <si>
    <t xml:space="preserve">ABNT NBR 14136 </t>
  </si>
  <si>
    <t>Nereya 6630 52</t>
  </si>
  <si>
    <t>Módulo de tomada 20A</t>
  </si>
  <si>
    <t>Nereya 6630 57</t>
  </si>
  <si>
    <t>Módulo de tomada cego</t>
  </si>
  <si>
    <t>Nereya 6632 96</t>
  </si>
  <si>
    <t>Módulo de interruptor simples</t>
  </si>
  <si>
    <t>Nereya 6630 15</t>
  </si>
  <si>
    <t>Campainha de emergência</t>
  </si>
  <si>
    <t>Campainha de sinalização de emergência</t>
  </si>
  <si>
    <t>Acionador e sinaleira de porta para PCD</t>
  </si>
  <si>
    <t>GRA</t>
  </si>
  <si>
    <t>Eletroduto para instalação aparente</t>
  </si>
  <si>
    <t>Em PVC rígido em termoplástico antichama RAL-7035</t>
  </si>
  <si>
    <t>Cemar</t>
  </si>
  <si>
    <t>Condumulti</t>
  </si>
  <si>
    <t>Cinza claro</t>
  </si>
  <si>
    <t>Eletroduto flexível</t>
  </si>
  <si>
    <t>Cabo elétrico unipolar</t>
  </si>
  <si>
    <t>Em cobre flexível, têmpera mole, encordoamento classe 5, isolação em dupla camada de PVC sem chumbo tipo antichama 70°C 450/750V</t>
  </si>
  <si>
    <t>Superastic Flex</t>
  </si>
  <si>
    <t>Diversas</t>
  </si>
  <si>
    <t>Eletrodutos e cabos</t>
  </si>
  <si>
    <t>Em PVC antichama, flexível corrugado. Resistência à compressão de 320N/5cm.</t>
  </si>
  <si>
    <t xml:space="preserve">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t>
  </si>
  <si>
    <t>Soler&amp;Palau OTAM</t>
  </si>
  <si>
    <t>TD-1300/250 Silent + MCA+MAR</t>
  </si>
  <si>
    <t>Ventilador helicocentrífugo com isolamento fono-absorvente, construído em material plástico, desmontável, motor regulável 60 Hz, 220V, potência 43W, rotação 2570rpm, vazão em descarga livre 395m³/h, nível de pressão sonora 23 dB  (A), diâmetro do duto 125mm, peso 5kg, incluindo comporta anti-retorno, acoplamento para duto retangular, damper regulador de vazão, flanges e juntas de borrachas (admissão e saída) e suporte para instalação no entreforro.</t>
  </si>
  <si>
    <t>TD-350/125 Silent + MCA+MAR</t>
  </si>
  <si>
    <t>Exaustão mecânica</t>
  </si>
  <si>
    <t>Ventilador helicocentrífugo com isolamento fono-absorvente, construído em material plástico, desmontável, motor regulável 60 Hz, 220V, potência 37W, rotação 2540rpm, vazão em descarga livre 265m³/h, nível de pressão sonora 27 dB (A), diâmetro do duto 100mm, peso 5,4kg, incluindo comporta anti-retorno, acoplamento para duto retangular, damper regulador de vazão, flanges e juntas de borrachas (admissão e saída) e suporte para instalação no entreforro.</t>
  </si>
  <si>
    <t>TD-250/100 Silent + MCA+MAR</t>
  </si>
  <si>
    <t>Grelhas</t>
  </si>
  <si>
    <t xml:space="preserve">Grelha de exaustão, aletas fixas e horizontais, fabricada com perfis de alumínio extrudado, anodizado, incluindo registro de lâminas opostas e dupla deflexão. </t>
  </si>
  <si>
    <t>TROX</t>
  </si>
  <si>
    <t>AR/AG 225x125mm</t>
  </si>
  <si>
    <t>natural</t>
  </si>
  <si>
    <t xml:space="preserve">Grelha de exaustão, aletas fixas e horizontais, fabricada com perfis de alumínio extrudado, anodizado, na cor natural, incluindo registro de lâminas opostas e dupla deflexão. </t>
  </si>
  <si>
    <t>AR/AG 225x225mm</t>
  </si>
  <si>
    <t xml:space="preserve">Grelha de exaustão de plástico para duto flexível diâmetro 100mm, com lâminas inclinadas. </t>
  </si>
  <si>
    <t>Item</t>
  </si>
  <si>
    <t>Código</t>
  </si>
  <si>
    <t>Banco</t>
  </si>
  <si>
    <t>Descrição</t>
  </si>
  <si>
    <t>Und</t>
  </si>
  <si>
    <t>Quant.</t>
  </si>
  <si>
    <t>Valor Unit</t>
  </si>
  <si>
    <t>Total</t>
  </si>
  <si>
    <t>Peso (%)</t>
  </si>
  <si>
    <t xml:space="preserve"> 01 </t>
  </si>
  <si>
    <t>SERVIÇOS TÉCNICOS 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</si>
  <si>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</si>
  <si>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</si>
  <si>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</si>
  <si>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</si>
  <si>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</si>
  <si>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</si>
  <si>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</si>
  <si>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</si>
  <si>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</si>
  <si>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02.01 </t>
  </si>
  <si>
    <t>CANTEIRO DE OBRAS</t>
  </si>
  <si>
    <t xml:space="preserve"> 02.01.400 </t>
  </si>
  <si>
    <t>Proteção e sinalização</t>
  </si>
  <si>
    <t>SINAPI</t>
  </si>
  <si>
    <t>M</t>
  </si>
  <si>
    <t xml:space="preserve"> 02.02 </t>
  </si>
  <si>
    <t>DEMOLIÇÃO</t>
  </si>
  <si>
    <t xml:space="preserve"> 02.02.100 </t>
  </si>
  <si>
    <t>Demolição convencional</t>
  </si>
  <si>
    <t xml:space="preserve"> 02.02.100.1 </t>
  </si>
  <si>
    <t xml:space="preserve"> 97622 </t>
  </si>
  <si>
    <t>DEMOLIÇÃO DE ALVENARIA DE BLOCO FURADO, DE FORMA MANUAL, SEM REAPROVEITAMENTO. AF_12/2017</t>
  </si>
  <si>
    <t>m³</t>
  </si>
  <si>
    <t xml:space="preserve"> 02.02.100.2 </t>
  </si>
  <si>
    <t xml:space="preserve"> 97634 </t>
  </si>
  <si>
    <t>DEMOLIÇÃO DE REVESTIMENTO CERÂMICO, DE FORMA MECANIZADA COM MARTELETE, SEM REAPROVEITAMENTO. AF_12/2017</t>
  </si>
  <si>
    <t>m²</t>
  </si>
  <si>
    <t xml:space="preserve"> 02.02.100.3 </t>
  </si>
  <si>
    <t xml:space="preserve"> MPDFT0922 </t>
  </si>
  <si>
    <t>Cópia da Orse (35) - Demolição de piso vinílico, exclusive contrapiso</t>
  </si>
  <si>
    <t xml:space="preserve"> 02.02.100.4 </t>
  </si>
  <si>
    <t xml:space="preserve"> 97632 </t>
  </si>
  <si>
    <t>DEMOLIÇÃO DE RODAPÉ CERÂMICO, DE FORMA MANUAL, SEM REAPROVEITAMENTO. AF_12/2017</t>
  </si>
  <si>
    <t xml:space="preserve"> 02.02.100.5 </t>
  </si>
  <si>
    <t xml:space="preserve"> 97631 </t>
  </si>
  <si>
    <t>DEMOLIÇÃO DE ARGAMASSAS, DE FORMA MANUAL, SEM REAPROVEITAMENTO. AF_12/2017</t>
  </si>
  <si>
    <t xml:space="preserve"> 02.02.300 </t>
  </si>
  <si>
    <t>Remoções</t>
  </si>
  <si>
    <t xml:space="preserve"> 02.02.300.1 </t>
  </si>
  <si>
    <t xml:space="preserve"> MPDFT0784 </t>
  </si>
  <si>
    <t>Copia da SINAPI (100717) - Retirada de laminado melamínico e lixamento manual de superfície</t>
  </si>
  <si>
    <t xml:space="preserve"> 02.02.300.2 </t>
  </si>
  <si>
    <t xml:space="preserve"> 97644 </t>
  </si>
  <si>
    <t>REMOÇÃO DE PORTAS, DE FORMA MANUAL, SEM REAPROVEITAMENTO. AF_12/2017</t>
  </si>
  <si>
    <t xml:space="preserve"> 02.02.300.3 </t>
  </si>
  <si>
    <t xml:space="preserve"> 97645 </t>
  </si>
  <si>
    <t>REMOÇÃO DE JANELAS, DE FORMA MANUAL, SEM REAPROVEITAMENTO. AF_12/2017</t>
  </si>
  <si>
    <t xml:space="preserve"> 02.02.300.4 </t>
  </si>
  <si>
    <t xml:space="preserve"> MPDFT0903 </t>
  </si>
  <si>
    <t>Copia da SBC (022441) - REMOÇÃO DE DIVISÓRIAS SANITÁRIA DE MADEIRA</t>
  </si>
  <si>
    <t xml:space="preserve"> 02.02.300.5 </t>
  </si>
  <si>
    <t xml:space="preserve"> MPDFT0888 </t>
  </si>
  <si>
    <t>Cópia da Iopes (010225) - Retirada de peças de granito - bancada, banca, balcão, prateleira</t>
  </si>
  <si>
    <t xml:space="preserve"> 02.02.300.6 </t>
  </si>
  <si>
    <t xml:space="preserve"> 97663 </t>
  </si>
  <si>
    <t>REMOÇÃO DE LOUÇAS, DE FORMA MANUAL, SEM REAPROVEITAMENTO. AF_12/2017</t>
  </si>
  <si>
    <t>UN</t>
  </si>
  <si>
    <t xml:space="preserve"> 02.02.300.7 </t>
  </si>
  <si>
    <t xml:space="preserve"> 97666 </t>
  </si>
  <si>
    <t>REMOÇÃO DE METAIS SANITÁRIOS, DE FORMA MANUAL, SEM REAPROVEITAMENTO. AF_12/2017</t>
  </si>
  <si>
    <t xml:space="preserve"> 02.02.300.8 </t>
  </si>
  <si>
    <t xml:space="preserve"> MPDFT0601 </t>
  </si>
  <si>
    <t>Copia da CPOS (04.09.080) - Retirada de batente, corrimão ou peças lineares metálicas, fixados</t>
  </si>
  <si>
    <t>m</t>
  </si>
  <si>
    <t xml:space="preserve"> 02.02.300.9 </t>
  </si>
  <si>
    <t xml:space="preserve"> MPDFT0105 </t>
  </si>
  <si>
    <t>Copia da ORSE (227) - Remoção de estrutura metálica chumbada em concreto (alambrado, guarda-corpo)</t>
  </si>
  <si>
    <t xml:space="preserve"> 02.02.300.10 </t>
  </si>
  <si>
    <t xml:space="preserve"> 97641 </t>
  </si>
  <si>
    <t>REMOÇÃO DE FORRO DE GESSO, DE FORMA MANUAL, SEM REAPROVEITAMENTO. AF_12/2017</t>
  </si>
  <si>
    <t xml:space="preserve"> 04 </t>
  </si>
  <si>
    <t>ARQUITETURA E ELEMENTOS DE URBANISMO</t>
  </si>
  <si>
    <t xml:space="preserve"> 04.01 </t>
  </si>
  <si>
    <t>ARQUITETURA</t>
  </si>
  <si>
    <t xml:space="preserve"> 04.01.100 </t>
  </si>
  <si>
    <t>Paredes</t>
  </si>
  <si>
    <t xml:space="preserve"> 04.01.100.1 </t>
  </si>
  <si>
    <t xml:space="preserve"> 87515 </t>
  </si>
  <si>
    <t>ALVENARIA DE VEDAÇÃO DE BLOCOS CERÂMICOS FURADOS NA HORIZONTAL DE 9X14X19CM (ESPESSURA 9CM) DE PAREDES COM ÁREA LÍQUIDA MENOR QUE 6M² COM VÃOS E ARGAMASSA DE ASSENTAMENTO COM PREPARO EM BETONEIRA. AF_06/2014</t>
  </si>
  <si>
    <t xml:space="preserve"> 04.01.100.2 </t>
  </si>
  <si>
    <t xml:space="preserve"> 87517 </t>
  </si>
  <si>
    <t>ALVENARIA DE VEDAÇÃO DE BLOCOS CERÂMICOS FURADOS NA HORIZONTAL DE 14X9X19CM (ESPESSURA 14CM, BLOCO DEITADO) DE PAREDES COM ÁREA LÍQUIDA MENOR QUE 6M² COM VÃOS E ARGAMASSA DE ASSENTAMENTO COM PREPARO EM BETONEIRA. AF_06/2014</t>
  </si>
  <si>
    <t xml:space="preserve"> 04.01.100.3 </t>
  </si>
  <si>
    <t xml:space="preserve"> 87487 </t>
  </si>
  <si>
    <t>ALVENARIA DE VEDAÇÃO DE BLOCOS CERÂMICOS FURADOS NA VERTICAL DE 19X19X39CM (ESPESSURA 19CM) DE PAREDES COM ÁREA LÍQUIDA MENOR QUE 6M² COM VÃOS E ARGAMASSA DE ASSENTAMENTO COM PREPARO EM BETONEIRA. AF_06/2014</t>
  </si>
  <si>
    <t xml:space="preserve"> 04.01.100.4 </t>
  </si>
  <si>
    <t xml:space="preserve"> 93202 </t>
  </si>
  <si>
    <t>FIXAÇÃO (ENCUNHAMENTO) DE ALVENARIA DE VEDAÇÃO COM TIJOLO MACIÇO. AF_03/2016</t>
  </si>
  <si>
    <t xml:space="preserve"> 04.01.100.5 </t>
  </si>
  <si>
    <t xml:space="preserve"> 101159 </t>
  </si>
  <si>
    <t>ALVENARIA DE VEDAÇÃO DE BLOCOS CERÂMICOS MACIÇOS DE 5X10X20CM (ESPESSURA 10CM) E ARGAMASSA DE ASSENTAMENTO COM PREPARO EM BETONEIRA. AF_05/2020</t>
  </si>
  <si>
    <t xml:space="preserve"> 04.01.100.6 </t>
  </si>
  <si>
    <t xml:space="preserve"> 93188 </t>
  </si>
  <si>
    <t>VERGA MOLDADA IN LOCO EM CONCRETO PARA PORTAS COM ATÉ 1,5 M DE VÃO. AF_03/2016</t>
  </si>
  <si>
    <t xml:space="preserve"> 04.01.100.7 </t>
  </si>
  <si>
    <t xml:space="preserve"> MPDFT0119 </t>
  </si>
  <si>
    <t>Divisória sanitários e vestiários em laminado estrutural TS (maciço), branco, com e = 10 mm, dupla face decorativa texturizada, modelo Alcoplac Normatizado, fab. Neocom incluindo portas e conjunto de ferragens</t>
  </si>
  <si>
    <t xml:space="preserve"> 04.01.230 </t>
  </si>
  <si>
    <t>Esquadria de madeira</t>
  </si>
  <si>
    <t xml:space="preserve"> 04.01.230.1 </t>
  </si>
  <si>
    <t xml:space="preserve"> MPDFT1161 </t>
  </si>
  <si>
    <t>Porta de madeira (PM1A), DM 0,85 x 2,10 m, acabamento em laminado melamínico texturizado, inclusive batente em chapa de aço dobrada, dobradiça, fechadura e grelha 425x425mm</t>
  </si>
  <si>
    <t>un</t>
  </si>
  <si>
    <t xml:space="preserve"> 04.01.230.2 </t>
  </si>
  <si>
    <t xml:space="preserve"> MPDFT1160 </t>
  </si>
  <si>
    <t>Porta de madeira (PM2), DM 0,90 x 2,10 m, acabamento em laminado melamínico texturizado, inclusive batente em chapa de aço dobrada, dobradiça, fechadura, barra de apoio de 40cm e grelha 425x425mm</t>
  </si>
  <si>
    <t xml:space="preserve"> 04.01.300 </t>
  </si>
  <si>
    <t>Vidros e Plásticos</t>
  </si>
  <si>
    <t xml:space="preserve"> 04.01.300.1 </t>
  </si>
  <si>
    <t xml:space="preserve"> MPDFT1027 </t>
  </si>
  <si>
    <t>Copia da SINAPI (85005) - ESPELHO CRISTAL, ESPESSURA 4MM, COM PARAFUSOS DE FIXACAO, SEM MOLDURA</t>
  </si>
  <si>
    <t xml:space="preserve"> 04.01.510 </t>
  </si>
  <si>
    <t>Revestimentos de pisos</t>
  </si>
  <si>
    <t xml:space="preserve"> 04.01.510.1 </t>
  </si>
  <si>
    <t xml:space="preserve"> MPDFT0029 </t>
  </si>
  <si>
    <t>Copia da SINAPI (87640) - Regularização / preparação de superfície horizontal com argamassa, traço 1:3 (cimento e areia), preparo mecânico, espessura média 4cm</t>
  </si>
  <si>
    <t xml:space="preserve"> 04.01.510.2 </t>
  </si>
  <si>
    <t xml:space="preserve"> MPDFT1043 </t>
  </si>
  <si>
    <t>Copia da CPOS (21.02.311) - Piso vinílico autoportante em placas de 50x50cm, linha Square, Coleção Acoustic, cor cinza, ref. 24560032, fab. Tarkett, inclusive massa autonivelante e=3mm</t>
  </si>
  <si>
    <t xml:space="preserve"> 04.01.510.3 </t>
  </si>
  <si>
    <t xml:space="preserve"> MPDFT0779 </t>
  </si>
  <si>
    <t>Revestimento de Alto Desempenho (RAD) monolítico, com camadas múltiplas à base de resinas epoxídicas e agregados minerais; e = 4mm, inclusive pinturas de sinalização e demais serviços acessórios</t>
  </si>
  <si>
    <t xml:space="preserve"> 04.01.510.4 </t>
  </si>
  <si>
    <t xml:space="preserve"> MPDFT1181 </t>
  </si>
  <si>
    <t>Copia da SINAPI (88650) - Rodapé em porcelanato cinza claro, acabamento natural, dimensões 14,5x60cm, ref. Eliane, Linha Minimum, cor cimento</t>
  </si>
  <si>
    <t xml:space="preserve"> 04.01.510.5 </t>
  </si>
  <si>
    <t xml:space="preserve"> MPDFT1177 </t>
  </si>
  <si>
    <t>Copia da SINAPI (87263) - Porcelanato cinza claro 60x60cm, acabamento natural, ref. Eliane, Linha Minimum, cor cimento</t>
  </si>
  <si>
    <t xml:space="preserve"> 04.01.530 </t>
  </si>
  <si>
    <t>Revestimentos de paredes</t>
  </si>
  <si>
    <t xml:space="preserve"> 04.01.530.1 </t>
  </si>
  <si>
    <t xml:space="preserve"> 87879 </t>
  </si>
  <si>
    <t>CHAPISCO APLICADO EM ALVENARIAS E ESTRUTURAS DE CONCRETO INTERNAS, COM COLHER DE PEDREIRO.  ARGAMASSA TRAÇO 1:3 COM PREPARO EM BETONEIRA 400L. AF_06/2014</t>
  </si>
  <si>
    <t xml:space="preserve"> 04.01.530.2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</si>
  <si>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</si>
  <si>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</si>
  <si>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04.01.530.3 </t>
  </si>
  <si>
    <t xml:space="preserve"> MPDFT0921 </t>
  </si>
  <si>
    <t>Copia da SINAPI (87242) - Cerâmica grês, 30x60cm, linha White Home 97745E, cor Bianco Bold, fab. Portobello</t>
  </si>
  <si>
    <t xml:space="preserve"> 04.01.530.4 </t>
  </si>
  <si>
    <t xml:space="preserve"> MPDFT1045 </t>
  </si>
  <si>
    <t>Cópia SINAPI (87242) - Pastilha de porcelana 5,0x5,0cm, linha Engenharia, cor Boráx, fab. Atlas (ref.SG8414), assentada com argamassa pré-fabricada, incluindo rejuntamento</t>
  </si>
  <si>
    <t xml:space="preserve"> 04.01.530.5 </t>
  </si>
  <si>
    <t xml:space="preserve"> MPDFT1049 </t>
  </si>
  <si>
    <t>Cópia SINAPI (72200) - Laminado melamínico, acabamento texturizado, Polar, espessura 1,3mm, referência L190, fab. Fórmica</t>
  </si>
  <si>
    <t xml:space="preserve"> 04.01.550 </t>
  </si>
  <si>
    <t>Revestimentos de forro</t>
  </si>
  <si>
    <t xml:space="preserve"> 04.01.550.1 </t>
  </si>
  <si>
    <t xml:space="preserve"> 96114 </t>
  </si>
  <si>
    <t>FORRO EM DRYWALL, PARA AMBIENTES COMERCIAIS, INCLUSIVE ESTRUTURA DE FIXAÇÃO. AF_05/2017_P</t>
  </si>
  <si>
    <t xml:space="preserve"> 04.01.550.2 </t>
  </si>
  <si>
    <t xml:space="preserve"> MPDFT0015 </t>
  </si>
  <si>
    <t>Copia da SINAPI (96121) - Perfil tabica fechada, lisa, formato z, em aço galvanizado natural, largura total na horizontal 40mm, para estrutura forro drywall</t>
  </si>
  <si>
    <t xml:space="preserve"> 04.01.560 </t>
  </si>
  <si>
    <t>Pinturas</t>
  </si>
  <si>
    <t xml:space="preserve"> 04.01.560.1 </t>
  </si>
  <si>
    <t xml:space="preserve"> 88488 </t>
  </si>
  <si>
    <t>APLICAÇÃO MANUAL DE PINTURA COM TINTA LÁTEX ACRÍLICA EM TETO, DUAS DEMÃOS. AF_06/2014</t>
  </si>
  <si>
    <t xml:space="preserve"> 04.01.560.2 </t>
  </si>
  <si>
    <t xml:space="preserve"> 88489 </t>
  </si>
  <si>
    <t>APLICAÇÃO MANUAL DE PINTURA COM TINTA LÁTEX ACRÍLICA EM PAREDES, DUAS DEMÃOS. AF_06/2014</t>
  </si>
  <si>
    <t xml:space="preserve"> 04.01.560.3 </t>
  </si>
  <si>
    <t xml:space="preserve"> 102520 </t>
  </si>
  <si>
    <t>PINTURA DE SINALIZAÇÃO VERTICAL DE SEGURANÇA, FAIXAS AMARELA E PRETA, APLICAÇÃO MANUAL, 2 DEMÃOS. AF_05/2021</t>
  </si>
  <si>
    <t xml:space="preserve"> 04.01.560.4 </t>
  </si>
  <si>
    <t xml:space="preserve"> 88417 </t>
  </si>
  <si>
    <t>APLICAÇÃO MANUAL DE PINTURA COM TINTA TEXTURIZADA ACRÍLICA EM PANOS CEGOS DE FACHADA (SEM PRESENÇA DE VÃOS) DE EDIFÍCIOS DE MÚLTIPLOS PAVIMENTOS, UMA COR. AF_06/2014</t>
  </si>
  <si>
    <t xml:space="preserve"> 04.01.560.5 </t>
  </si>
  <si>
    <t xml:space="preserve"> 100758 </t>
  </si>
  <si>
    <t>PINTURA COM TINTA ALQUÍDICA DE ACABAMENTO (ESMALTE SINTÉTICO ACETINADO) APLICADA A ROLO OU PINCEL SOBRE SUPERFÍCIES METÁLICAS (EXCETO PERFIL) EXECUTADO EM OBRA (02 DEMÃOS). AF_01/2020</t>
  </si>
  <si>
    <t xml:space="preserve"> 04.01.560.6 </t>
  </si>
  <si>
    <t xml:space="preserve"> 100722 </t>
  </si>
  <si>
    <t>PINTURA COM TINTA ALQUÍDICA DE FUNDO (TIPO ZARCÃO) APLICADA A ROLO OU PINCEL SOBRE SUPERFÍCIES METÁLICAS (EXCETO PERFIL) EXECUTADO EM OBRA (POR DEMÃO). AF_01/2020</t>
  </si>
  <si>
    <t xml:space="preserve"> 04.01.560.7 </t>
  </si>
  <si>
    <t xml:space="preserve"> 88497 </t>
  </si>
  <si>
    <t>APLICAÇÃO E LIXAMENTO DE MASSA LÁTEX EM PAREDES, DUAS DEMÃOS. AF_06/2014</t>
  </si>
  <si>
    <t xml:space="preserve"> 04.01.560.8 </t>
  </si>
  <si>
    <t xml:space="preserve"> 88496 </t>
  </si>
  <si>
    <t>APLICAÇÃO E LIXAMENTO DE MASSA LÁTEX EM TETO, DUAS DEMÃOS. AF_06/2014</t>
  </si>
  <si>
    <t xml:space="preserve"> 04.01.600 </t>
  </si>
  <si>
    <t>Impermeabilizações</t>
  </si>
  <si>
    <t xml:space="preserve"> 04.01.600.1 </t>
  </si>
  <si>
    <t xml:space="preserve"> 98555 </t>
  </si>
  <si>
    <t>IMPERMEABILIZAÇÃO DE SUPERFÍCIE COM ARGAMASSA POLIMÉRICA / MEMBRANA ACRÍLICA, 3 DEMÃOS. AF_06/2018</t>
  </si>
  <si>
    <t xml:space="preserve"> 04.01.700 </t>
  </si>
  <si>
    <t>Acabamentos e arremates</t>
  </si>
  <si>
    <t xml:space="preserve"> 04.01.700.1 </t>
  </si>
  <si>
    <t xml:space="preserve"> 98689 </t>
  </si>
  <si>
    <t>SOLEIRA EM GRANITO, LARGURA 15 CM, ESPESSURA 2,0 CM. AF_09/2020</t>
  </si>
  <si>
    <t xml:space="preserve"> 04.01.700.2 </t>
  </si>
  <si>
    <t xml:space="preserve"> MPDFT1159 </t>
  </si>
  <si>
    <t>Copia da SINAPI (98689) - SOLEIRA EM GRANITO, LARGURA 25 CM, ESPESSURA 2,0 CM.</t>
  </si>
  <si>
    <t xml:space="preserve"> 04.01.800 </t>
  </si>
  <si>
    <t>Equipamentos, metais e acessórios</t>
  </si>
  <si>
    <t xml:space="preserve"> 04.01.800.1 </t>
  </si>
  <si>
    <t xml:space="preserve"> MPDFT0917 </t>
  </si>
  <si>
    <t>Guarda-corpo h=1,10m, em tubo de aço inox, acab. escovado, Ø2" (5,08cm) e vidro temperado laminado de segurança 10mm incolor</t>
  </si>
  <si>
    <t xml:space="preserve"> 04.01.800.2 </t>
  </si>
  <si>
    <t xml:space="preserve"> MPDFT0913 </t>
  </si>
  <si>
    <t>Corrimão duplo em tubo de aço inox acab. escovado Ø1,5" (3,81cm) - fixado em alvenaria ou guarda-corpo</t>
  </si>
  <si>
    <t xml:space="preserve"> 04.01.800.3 </t>
  </si>
  <si>
    <t xml:space="preserve"> MPDFT0914 </t>
  </si>
  <si>
    <t>Cópia da Sinapi (99855) - Corrimão simples em tubo de aço inox acab. escovado Ø1,5" (3,81cm) - fixado em alvenaria ou guarda corpo</t>
  </si>
  <si>
    <t xml:space="preserve"> 04.01.800.4 </t>
  </si>
  <si>
    <t xml:space="preserve"> MPDFT1075 </t>
  </si>
  <si>
    <t>Cópia SINAPI 99855 -Corrimão duplo de Ø 1.1/2" (38,1mm) em tubo de aço industrial, para pintura esmalte. Instalado em alvenaria</t>
  </si>
  <si>
    <t xml:space="preserve"> 04.01.800.5 </t>
  </si>
  <si>
    <t xml:space="preserve"> MPDFT0918 </t>
  </si>
  <si>
    <t>Complemento de corrimão simples para duplo 1 1/2", de aço galvanizado para pintura, fixado em alvenaria ou guarda corpo</t>
  </si>
  <si>
    <t xml:space="preserve"> 04.01.800.6 </t>
  </si>
  <si>
    <t xml:space="preserve"> MPDFT1169 </t>
  </si>
  <si>
    <t>Cópia da CPOS (97.02.210) - Placa de sinalização, em PVC 2mm / Acrílico 6mm / Alumínio 2mm / Aço 2mm, dimensões de 50x70 cm, com  inscrição, símbolos e cores</t>
  </si>
  <si>
    <t xml:space="preserve"> 04.01.810 </t>
  </si>
  <si>
    <t>Sanitários e vestiários</t>
  </si>
  <si>
    <t xml:space="preserve"> 04.01.810.1 </t>
  </si>
  <si>
    <t xml:space="preserve"> MPDFT0273 </t>
  </si>
  <si>
    <t>Copia - Copia da SINAPI (86895) - Banco em granito, incluindo mão francesa</t>
  </si>
  <si>
    <t xml:space="preserve"> 04.01.810.2 </t>
  </si>
  <si>
    <t xml:space="preserve"> MPDFT0912 </t>
  </si>
  <si>
    <t>Copia da SBC (190085) - Cabide para divisória, em inox escovado, linha Alcoplac Normatizado, Fab. Neocom</t>
  </si>
  <si>
    <t xml:space="preserve"> 04.01.810.3 </t>
  </si>
  <si>
    <t xml:space="preserve"> MPDFT0911 </t>
  </si>
  <si>
    <t>Copia da ORSE (2425) - Porta objetos em laminado melamínico (0,15 x 0,4 cm), cor Polar L190, linha Alcoplac Normatizado, Fab. Neocom</t>
  </si>
  <si>
    <t xml:space="preserve"> 04.01.810.4 </t>
  </si>
  <si>
    <t xml:space="preserve"> MPDFT1154 </t>
  </si>
  <si>
    <t>Copia da SEINFRA (C4642) - Banco articulado para banho, DM 70x45cm, assento em polipropileno com espessura de 30mm, articulações em aço inoxidável e sistema de travamento vertical, cor branco, Linha Acessibilidade, fab. Leve Vida</t>
  </si>
  <si>
    <t xml:space="preserve"> 04.01.810.5 </t>
  </si>
  <si>
    <t xml:space="preserve"> 100872 </t>
  </si>
  <si>
    <t>BARRA DE APOIO RETA, EM ALUMINIO, COMPRIMENTO 80 CM,  FIXADA NA PAREDE - FORNECIMENTO E INSTALAÇÃO. AF_01/2020</t>
  </si>
  <si>
    <t xml:space="preserve"> 04.01.810.6 </t>
  </si>
  <si>
    <t xml:space="preserve"> 100871 </t>
  </si>
  <si>
    <t>BARRA DE APOIO RETA, EM ALUMINIO, COMPRIMENTO 70 CM,  FIXADA NA PAREDE - FORNECIMENTO E INSTALAÇÃO. AF_01/2020</t>
  </si>
  <si>
    <t xml:space="preserve"> 04.01.810.7 </t>
  </si>
  <si>
    <t xml:space="preserve"> MPDFT0276 </t>
  </si>
  <si>
    <t>Copia da ORSE (12122) - Barra de apoio tubular reta 40cm, Ø31,75mm e=2mm, em alumínio, acabamento com pintura epóxi branca, Linha Acessibilidade, fab. Leve Vida</t>
  </si>
  <si>
    <t xml:space="preserve"> 04.01.810.8 </t>
  </si>
  <si>
    <t xml:space="preserve"> MPDFT0277 </t>
  </si>
  <si>
    <t>Copia - Copia da ORSE (12123) - Barra de apoio tubular curva de 30cm para lavatório, Ø31,75mm e=2mm, em alumínio, acabamento com pintura epóxi branca, Linha Acessibilidade, fab. Leve Vida ou similar equivalente</t>
  </si>
  <si>
    <t xml:space="preserve"> 04.01.810.9 </t>
  </si>
  <si>
    <t xml:space="preserve"> 100864 </t>
  </si>
  <si>
    <t>BARRA DE APOIO EM "L", EM ACO INOX POLIDO 80 X 80 CM, FIXADA NA PAREDE - FORNECIMENTO E INSTALACAO. AF_01/2020</t>
  </si>
  <si>
    <t xml:space="preserve"> 04.01.810.10 </t>
  </si>
  <si>
    <t xml:space="preserve"> 100860 </t>
  </si>
  <si>
    <t>CHUVEIRO ELÉTRICO COMUM CORPO PLÁSTICO, TIPO DUCHA  FORNECIMENTO E INSTALAÇÃO. AF_01/2020</t>
  </si>
  <si>
    <t xml:space="preserve"> 04.01.810.11 </t>
  </si>
  <si>
    <t xml:space="preserve"> MPDFT0270 </t>
  </si>
  <si>
    <t>Conjunto de metais para lavatório em bancada de granito</t>
  </si>
  <si>
    <t>cj</t>
  </si>
  <si>
    <t xml:space="preserve"> 04.01.810.12 </t>
  </si>
  <si>
    <t xml:space="preserve"> MPDFT0260 </t>
  </si>
  <si>
    <t>Conjunto de metais para lavatório com coluna suspensa (PCD) ou semi-encaixe, inclusive torneira de mesa com alavanca</t>
  </si>
  <si>
    <t xml:space="preserve"> 04.01.810.13 </t>
  </si>
  <si>
    <t xml:space="preserve"> MPDFT0259 </t>
  </si>
  <si>
    <t>Copia da (SINAPI 99635+SBC 190802) - Válvula de descarga com acabamento cromado duplo acionamento, antivandalismo, Linha Hidra Duo 1 1/2”, cód. 2545.C.112PRO e 4900.C.DUO.PRO, fab. Deca ou similar equivalente</t>
  </si>
  <si>
    <t xml:space="preserve"> 04.01.810.14 </t>
  </si>
  <si>
    <t xml:space="preserve"> MPDFT0920 </t>
  </si>
  <si>
    <t>Cópia da CAERN (1070207) - Grelha quadrada para ralo 15x15cm, em aço inox AISI 304, ref. 94535103, fab. Tramontina</t>
  </si>
  <si>
    <t xml:space="preserve"> 04.01.810.15 </t>
  </si>
  <si>
    <t xml:space="preserve"> MPDFT0904 </t>
  </si>
  <si>
    <t>Cópia da CPOS (49.11.140) - Ralo linear em alumínio com grelha, dimensões 46x900mm, com saída central vertical, anodizado fosco, fab. Sekabox / Sekapiso</t>
  </si>
  <si>
    <t xml:space="preserve"> 04.01.810.16 </t>
  </si>
  <si>
    <t xml:space="preserve"> MPDFT1158 </t>
  </si>
  <si>
    <t>Copia da SBC (053528) - Tampa cega quadrada para ralo 15x15cm, em aço inox AISI 304</t>
  </si>
  <si>
    <t xml:space="preserve"> 04.01.810.17 </t>
  </si>
  <si>
    <t xml:space="preserve"> MPDFT0138 </t>
  </si>
  <si>
    <t>Copia da SINAPI (86914) - Torneira de parede uso geral com arejador, metálica com acabamento cromado, Linha Standard, cód. 1154.C39, fab. Deca ou similar</t>
  </si>
  <si>
    <t xml:space="preserve"> 04.01.810.18 </t>
  </si>
  <si>
    <t xml:space="preserve"> MPDFT0304 </t>
  </si>
  <si>
    <t>Copia da SINAPI (86904) - Lavatório de semi-encaixe (padrão), branco, fixado sobre a bancada. Linha Monte Carlo, cód.:L82.17, fab. Deca ou similar equivalante</t>
  </si>
  <si>
    <t xml:space="preserve"> 04.01.810.19 </t>
  </si>
  <si>
    <t xml:space="preserve"> MPDFT0303 </t>
  </si>
  <si>
    <t>Copia da SINAPI (86903) - Lavatório com coluna suspensa (PCD), branco. Linha Vogue Plus, cód.:L51.17 (lavatório) e cód.: CS1.17 (coluna suspensa), fab. Deca</t>
  </si>
  <si>
    <t xml:space="preserve"> 04.01.810.20 </t>
  </si>
  <si>
    <t xml:space="preserve"> MPDFT0148 </t>
  </si>
  <si>
    <t>Copia - Copia da SINAPI (95470) - Bacia sanitária, cor branco gelo, Linha Monte Carlo cód. P.8.17, fab. Deca com assento PLÁSTICO</t>
  </si>
  <si>
    <t xml:space="preserve"> 04.01.810.21 </t>
  </si>
  <si>
    <t xml:space="preserve"> MPDFT0149 </t>
  </si>
  <si>
    <t>Copia da SINAPI (95471) - Bacia sanitária, Linha Vogue Plus Conforto, cor branco gelo, código P. 510, fabricação Deca com assento PLÁSTICO</t>
  </si>
  <si>
    <t xml:space="preserve"> 04.01.810.22 </t>
  </si>
  <si>
    <t xml:space="preserve"> MPDFT0261 </t>
  </si>
  <si>
    <t>Copia da Sinapi (100858) - Mictório branco com sifão integrado, cód. M 715.17, fab. Deca - completo</t>
  </si>
  <si>
    <t xml:space="preserve"> 04.01.810.23 </t>
  </si>
  <si>
    <t xml:space="preserve"> MPDFT0908 </t>
  </si>
  <si>
    <t>Copia da SINAPI (86895) - Bancada para lavatório em granito Branco Itaúnas, largura 0,30m, com saia e rodabanca, inclusive mão francesa</t>
  </si>
  <si>
    <t xml:space="preserve"> 04.01.811 </t>
  </si>
  <si>
    <t>Cozinha, copa e lavanderia</t>
  </si>
  <si>
    <t xml:space="preserve"> 04.01.811.1 </t>
  </si>
  <si>
    <t xml:space="preserve"> MPDFT0272 </t>
  </si>
  <si>
    <t>Copia da SINAPI (86895) - Prateleira em granito, L=0,30m, incluindo mão francesa</t>
  </si>
  <si>
    <t xml:space="preserve"> 04.01.811.2 </t>
  </si>
  <si>
    <t xml:space="preserve"> MPDFT0263 </t>
  </si>
  <si>
    <t>Copia da SINAPI (86872 + 86914 + 86883 + 86877) - Tanque de louça 40 litros com coluna e acessórios de metal, cor branco gelo GE17, cód. TQ.03 (tanque) e CT25 (coluna), fab. Deca</t>
  </si>
  <si>
    <t xml:space="preserve"> 04.01.811.3 </t>
  </si>
  <si>
    <t xml:space="preserve"> MPDFT0919 </t>
  </si>
  <si>
    <t>Cópia da CAERN (1070222) - Grelha para ralo quadrado em aço inox AISI 304, fab. Tramontina, código 94535002, dimensões (comprimento x largura x altura) 100 x 100 x 4 mm</t>
  </si>
  <si>
    <t xml:space="preserve"> 05 </t>
  </si>
  <si>
    <t>INSTALAÇÕES HIDRÁULICAS E SANITÁRIAS</t>
  </si>
  <si>
    <t xml:space="preserve"> 05.01 </t>
  </si>
  <si>
    <t>ÁGUA FRIA</t>
  </si>
  <si>
    <t xml:space="preserve"> 05.01.200 </t>
  </si>
  <si>
    <t>Tubulações e conexões de PVC rígido</t>
  </si>
  <si>
    <t xml:space="preserve"> 05.01.200.1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</si>
  <si>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</si>
  <si>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</si>
  <si>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05.01.200.2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</si>
  <si>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</si>
  <si>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</si>
  <si>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05.01.200.3 </t>
  </si>
  <si>
    <t xml:space="preserve"> 91788 </t>
  </si>
  <si>
    <t>(COMPOSIÇÃO REPRESENTATIVA) DO SERVIÇO DE INSTALAÇÃO DE TUBOS DE PVC, SOLDÁVEL, ÁGUA FRIA, DN 50 MM (INSTALADO EM PRUMADA), INCLUSIVE CONEXÕES, CORTES E FIXAÇÕES, PARA PRÉDIOS. AF_10/2015</t>
  </si>
  <si>
    <t xml:space="preserve"> 05.01.200.4 </t>
  </si>
  <si>
    <t xml:space="preserve"> MPDFT0513 </t>
  </si>
  <si>
    <t>Cópia da Sinapi (91794) - (Composição representativa) do serviço de instalação de tubos de PVC, soldável, água fria, DN 60mm (instalado em prumada), inclusive conexões, cortes e fixações, para prédios.</t>
  </si>
  <si>
    <t xml:space="preserve"> 05.01.500 </t>
  </si>
  <si>
    <t>Aparelhos, metais e acessórios sanitários</t>
  </si>
  <si>
    <t xml:space="preserve"> 05.01.500.1 </t>
  </si>
  <si>
    <t xml:space="preserve"> 89987 </t>
  </si>
  <si>
    <t>REGISTRO DE GAVETA BRUTO, LATÃO, ROSCÁVEL, 3/4", COM ACABAMENTO E CANOPLA CROMADOS. FORNECIDO E INSTALADO EM RAMAL DE ÁGUA. AF_12/2014</t>
  </si>
  <si>
    <t xml:space="preserve"> 05.01.500.2 </t>
  </si>
  <si>
    <t xml:space="preserve"> 89985 </t>
  </si>
  <si>
    <t>REGISTRO DE PRESSÃO BRUTO, LATÃO, ROSCÁVEL, 3/4", COM ACABAMENTO E CANOPLA CROMADOS. FORNECIDO E INSTALADO EM RAMAL DE ÁGUA. AF_12/2014</t>
  </si>
  <si>
    <t xml:space="preserve"> 05.01.500.3 </t>
  </si>
  <si>
    <t xml:space="preserve"> MPDFT1157 </t>
  </si>
  <si>
    <t>Copia da SINAPI (89985) - REGISTRO DE PRESSÃO BRUTO, LATÃO, ROSCÁVEL, 3/4", COM ACABAMENTO E CANOPLA CROMADOS COM MECANISMO DE 1/2 VOLTA, REF. DECA, LINHA FLEX PLUS 4916.C21.PQ</t>
  </si>
  <si>
    <t xml:space="preserve"> 05.01.500.4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</si>
  <si>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</si>
  <si>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</si>
  <si>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05.01.500.5 </t>
  </si>
  <si>
    <t xml:space="preserve"> 94498 </t>
  </si>
  <si>
    <t>REGISTRO DE GAVETA BRUTO, LATÃO, ROSCÁVEL, 2, INSTALADO EM RESERVAÇÃO DE ÁGUA DE EDIFICAÇÃO QUE POSSUA RESERVATÓRIO DE FIBRA/FIBROCIMENTO  FORNECIMENTO E INSTALAÇÃO. AF_06/2016</t>
  </si>
  <si>
    <t xml:space="preserve"> 05.01.700 </t>
  </si>
  <si>
    <t>Serviços diversos</t>
  </si>
  <si>
    <t xml:space="preserve"> 05.01.700.1 </t>
  </si>
  <si>
    <t xml:space="preserve"> MPDFT0109 </t>
  </si>
  <si>
    <t>Copia da CPOS (04.30.060) - Remoção de tubulação hidráulica em geral, incluindo conexões, caixas e ralos</t>
  </si>
  <si>
    <t xml:space="preserve"> 05.01.700.2 </t>
  </si>
  <si>
    <t xml:space="preserve"> 91179 </t>
  </si>
  <si>
    <t>FIXAÇÃO DE TUBOS HORIZONTAIS DE PVC, CPVC OU COBRE DIÂMETROS MENORES OU IGUAIS A 40 MM COM ABRAÇADEIRA METÁLICA RÍGIDA TIPO  D  1/2" , FIXADA DIRETAMENTE NA LAJE. AF_05/2015</t>
  </si>
  <si>
    <t xml:space="preserve"> 05.01.700.3 </t>
  </si>
  <si>
    <t xml:space="preserve"> 91180 </t>
  </si>
  <si>
    <t>FIXAÇÃO DE TUBOS HORIZONTAIS DE PVC, CPVC OU COBRE DIÂMETROS MAIORES QUE 40 MM E MENORES OU IGUAIS A 75 MM COM ABRAÇADEIRA METÁLICA RÍGIDA TIPO D 1 1/2, FIXADA DIRETAMENTE NA LAJE. AF_05/2015</t>
  </si>
  <si>
    <t xml:space="preserve"> 05.01.700.4 </t>
  </si>
  <si>
    <t xml:space="preserve"> MPDFT1180 </t>
  </si>
  <si>
    <t>Copia da SINAPI (100762) - Pintura esmalte sobre tubulação de PVC, intervalo de Ø 25mm - 60mm, 2 demãos</t>
  </si>
  <si>
    <t xml:space="preserve"> 05.04 </t>
  </si>
  <si>
    <t>ESGOTOS SANITÁRIOS</t>
  </si>
  <si>
    <t xml:space="preserve"> 05.04.300 </t>
  </si>
  <si>
    <t>Tubulações e conexões de PVC</t>
  </si>
  <si>
    <t xml:space="preserve"> 05.04.300.1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</si>
  <si>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</si>
  <si>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</si>
  <si>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05.04.300.2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</si>
  <si>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</si>
  <si>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</si>
  <si>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05.04.300.3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</si>
  <si>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</si>
  <si>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</si>
  <si>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05.04.300.4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</si>
  <si>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</si>
  <si>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</si>
  <si>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05.04.300.5 </t>
  </si>
  <si>
    <t xml:space="preserve"> 91796 </t>
  </si>
  <si>
    <t>(COMPOSIÇÃO REPRESENTATIVA) DO SERVIÇO DE INSTALAÇÃO DE TUBO DE PVC, SÉRIE NORMAL, ESGOTO PREDIAL, DN 150 MM (INSTALADO EM SUB-COLETOR AÉREO), INCLUSIVE CONEXÕES, CORTES E FIXAÇÕES, PARA PRÉDIOS. AF_10/2015</t>
  </si>
  <si>
    <t xml:space="preserve"> 05.04.800 </t>
  </si>
  <si>
    <t>Acessórios</t>
  </si>
  <si>
    <t xml:space="preserve"> 05.04.800.1 </t>
  </si>
  <si>
    <t xml:space="preserve"> 89707 </t>
  </si>
  <si>
    <t>CAIXA SIFONADA, PVC, DN 100 X 100 X 50 MM, JUNTA ELÁSTICA, FORNECIDA E INSTALADA EM RAMAL DE DESCARGA OU EM RAMAL DE ESGOTO SANITÁRIO. AF_12/2014</t>
  </si>
  <si>
    <t xml:space="preserve"> 05.04.800.2 </t>
  </si>
  <si>
    <t xml:space="preserve"> 89708 </t>
  </si>
  <si>
    <t>CAIXA SIFONADA, PVC, DN 150 X 185 X 75 MM, JUNTA ELÁSTICA, FORNECIDA E INSTALADA EM RAMAL DE DESCARGA OU EM RAMAL DE ESGOTO SANITÁRIO. AF_12/2014</t>
  </si>
  <si>
    <t xml:space="preserve"> 05.04.800.3 </t>
  </si>
  <si>
    <t xml:space="preserve"> MPDFT0878 </t>
  </si>
  <si>
    <t>Caixa de inspeção em alvenaria 60x60 com tampa em ferro fundido T33, fundo e laje em concreto.</t>
  </si>
  <si>
    <t xml:space="preserve"> 05.04.900 </t>
  </si>
  <si>
    <t xml:space="preserve"> 05.04.900.1 </t>
  </si>
  <si>
    <t xml:space="preserve"> 05.04.900.2 </t>
  </si>
  <si>
    <t xml:space="preserve"> 05.04.900.3 </t>
  </si>
  <si>
    <t xml:space="preserve"> 91181 </t>
  </si>
  <si>
    <t>FIXAÇÃO DE TUBOS HORIZONTAIS DE PVC, CPVC OU COBRE DIÂMETROS MAIORES QUE 75 MM COM ABRAÇADEIRA METÁLICA RÍGIDA TIPO  D  3" , FIXADA DIRETAMENTE NA LAJE. AF_05/2015</t>
  </si>
  <si>
    <t xml:space="preserve"> 05.04.900.4 </t>
  </si>
  <si>
    <t xml:space="preserve"> 93358 </t>
  </si>
  <si>
    <t>ESCAVAÇÃO MANUAL DE VALA COM PROFUNDIDADE MENOR OU IGUAL A 1,30 M. AF_02/2021</t>
  </si>
  <si>
    <t xml:space="preserve"> 05.04.900.5 </t>
  </si>
  <si>
    <t xml:space="preserve"> 93382 </t>
  </si>
  <si>
    <t>REATERRO MANUAL DE VALAS COM COMPACTAÇÃO MECANIZADA. AF_04/2016</t>
  </si>
  <si>
    <t xml:space="preserve"> 05.04.900.6 </t>
  </si>
  <si>
    <t xml:space="preserve"> MPDFT1179 </t>
  </si>
  <si>
    <t>Copia da SINAPI (100762) - Pintura esmalte sobre tubulação de PVC, intervalo de Ø 40mm - 100mm, 2 demãos</t>
  </si>
  <si>
    <t xml:space="preserve"> 06 </t>
  </si>
  <si>
    <t>INSTALAÇÕES ELÉTRICAS E ELETRÔNICAS</t>
  </si>
  <si>
    <t xml:space="preserve"> 06.01 </t>
  </si>
  <si>
    <t>INSTALAÇÕES ELÉTRICAS</t>
  </si>
  <si>
    <t xml:space="preserve"> 06.01.400 </t>
  </si>
  <si>
    <t>Rede elétrica secundária</t>
  </si>
  <si>
    <t xml:space="preserve"> 06.01.400.1 </t>
  </si>
  <si>
    <t xml:space="preserve"> MPDFT0874 </t>
  </si>
  <si>
    <t>Cópia da SBC (061790) - Campainha de sinalização de emergência com acionador e sinaleira de porta para PCD - GRA branco.</t>
  </si>
  <si>
    <t xml:space="preserve"> 92027 </t>
  </si>
  <si>
    <t>INTERRUPTOR SIMPLES (2 MÓDULOS) COM 1 TOMADA DE EMBUTIR 2P+T 10 A,  INCLUINDO SUPORTE E PLACA - FORNECIMENTO E INSTALAÇÃO. AF_12/2015</t>
  </si>
  <si>
    <t xml:space="preserve"> 92000 </t>
  </si>
  <si>
    <t>TOMADA BAIXA DE EMBUTIR (1 MÓDULO), 2P+T 10 A, INCLUINDO SUPORTE E PLACA - FORNECIMENTO E INSTALAÇÃO. AF_12/2015</t>
  </si>
  <si>
    <t xml:space="preserve"> 97597 </t>
  </si>
  <si>
    <t>SENSOR DE PRESENÇA COM FOTOCÉLULA, FIXAÇÃO EM TETO - FORNECIMENTO E INSTALAÇÃO. AF_02/2020</t>
  </si>
  <si>
    <t xml:space="preserve"> 91993 </t>
  </si>
  <si>
    <t>TOMADA ALTA DE EMBUTIR (1 MÓDULO), 2P+T 20 A, INCLUINDO SUPORTE E PLACA - FORNECIMENTO E INSTALAÇÃO. AF_12/2015</t>
  </si>
  <si>
    <t xml:space="preserve"> 91863 </t>
  </si>
  <si>
    <t>ELETRODUTO RÍGIDO ROSCÁVEL, PVC, DN 25 MM (3/4"), PARA CIRCUITOS TERMINAIS, INSTALADO EM FORRO - FORNECIMENTO E INSTALAÇÃO. AF_12/2015</t>
  </si>
  <si>
    <t xml:space="preserve"> 91902 </t>
  </si>
  <si>
    <t>CURVA 90 GRAUS PARA ELETRODUTO, PVC, ROSCÁVEL, DN 25 MM (3/4"), PARA CIRCUITOS TERMINAIS, INSTALADA EM LAJE - FORNECIMENTO E INSTALAÇÃO. AF_12/2015</t>
  </si>
  <si>
    <t xml:space="preserve"> 91864 </t>
  </si>
  <si>
    <t>ELETRODUTO RÍGIDO ROSCÁVEL, PVC, DN 32 MM (1"), PARA CIRCUITOS TERMINAIS, INSTALADO EM FORRO - FORNECIMENTO E INSTALAÇÃO. AF_12/2015</t>
  </si>
  <si>
    <t xml:space="preserve"> MPDFT0266 </t>
  </si>
  <si>
    <t>Copia da SETOP (ELE-CAL-005) - Eletrocalha perfurada, chapa mínima de 20, tipo "C", 50x50mm, inclusive conexões e fixações, fab. Mopa</t>
  </si>
  <si>
    <t xml:space="preserve"> MPDFT0560 </t>
  </si>
  <si>
    <t>Copia da SBC (063214) - Cabo Elétrico CC, 6mm², de cobre flexível, têmpera mole, encordoamento classe 5, isolação termofixa antichama sem chumbo, tensão de operação 1,8kV, temperatura de operação de 90°C (mínimo). Fabricação Prysmian linha Afumex Solar</t>
  </si>
  <si>
    <t xml:space="preserve"> 93657 </t>
  </si>
  <si>
    <t>DISJUNTOR MONOPOLAR TIPO DIN, CORRENTE NOMINAL DE 32A - FORNECIMENTO E INSTALAÇÃO. AF_10/2020</t>
  </si>
  <si>
    <t xml:space="preserve"> MPDFT1176 </t>
  </si>
  <si>
    <t>Cópia da Orse (7871) - Dispositivo / disjuntor de proteção diferencial residual - 40mA/ 240V - bipolar - 30A</t>
  </si>
  <si>
    <t xml:space="preserve"> 95809 </t>
  </si>
  <si>
    <t>CONDULETE DE PVC, TIPO LL, PARA ELETRODUTO DE PVC SOLDÁVEL DN 32 MM (1''), APARENTE - FORNECIMENTO E INSTALAÇÃO. AF_11/2016</t>
  </si>
  <si>
    <t xml:space="preserve"> 95815 </t>
  </si>
  <si>
    <t>CONDULETE DE PVC, TIPO TB, PARA ELETRODUTO DE PVC SOLDÁVEL DN 32 MM (1''), APARENTE - FORNECIMENTO E INSTALAÇÃO. AF_11/2016</t>
  </si>
  <si>
    <t xml:space="preserve"> 91890 </t>
  </si>
  <si>
    <t>CURVA 90 GRAUS PARA ELETRODUTO, PVC, ROSCÁVEL, DN 25 MM (3/4"), PARA CIRCUITOS TERMINAIS, INSTALADA EM FORRO - FORNECIMENTO E INSTALAÇÃO. AF_12/2015</t>
  </si>
  <si>
    <t xml:space="preserve"> MPDFT0873 </t>
  </si>
  <si>
    <t>Luminária circular de embutir, com difusor translúcido recuado, refletor multifacetado em alumínio anodizado  alto brilho LED EF45-E12000840, cor alumínio - Lumicenter LED Solution</t>
  </si>
  <si>
    <t xml:space="preserve"> 91917 </t>
  </si>
  <si>
    <t>CURVA 90 GRAUS PARA ELETRODUTO, PVC, ROSCÁVEL, DN 32 MM (1"), PARA CIRCUITOS TERMINAIS, INSTALADA EM PAREDE - FORNECIMENTO E INSTALAÇÃO. AF_12/2015</t>
  </si>
  <si>
    <t xml:space="preserve"> 07 </t>
  </si>
  <si>
    <t>INSTALAÇÕES MECÂNICAS E DE UTILIDADES</t>
  </si>
  <si>
    <t xml:space="preserve"> 07.04 </t>
  </si>
  <si>
    <t>VENTILAÇÃO MECÂNICA</t>
  </si>
  <si>
    <t xml:space="preserve"> 07.04.100 </t>
  </si>
  <si>
    <t>Ventiladores</t>
  </si>
  <si>
    <t xml:space="preserve"> 07.04.100.1 </t>
  </si>
  <si>
    <t xml:space="preserve"> MPDFT0883 </t>
  </si>
  <si>
    <t>Ventilador helicocentrífugo com isolamento fono-absorvente, construído em material plástico, desmontável, motor regulável 60 Hz, 220V, potência 37W, rotação 2540rpm,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t>
  </si>
  <si>
    <t xml:space="preserve"> 07.04.200 </t>
  </si>
  <si>
    <t>Redes de Dutos</t>
  </si>
  <si>
    <t xml:space="preserve"> 07.04.200.1 </t>
  </si>
  <si>
    <t xml:space="preserve"> MPDFT1155 </t>
  </si>
  <si>
    <t>Copia da ORSE (11501) - Duto em chapa de aço galvanizado nº. 24, para ar condicionado. Fornecimento, montagem e instalação</t>
  </si>
  <si>
    <t xml:space="preserve"> 07.04.200.2 </t>
  </si>
  <si>
    <t xml:space="preserve"> MPDFT0886 </t>
  </si>
  <si>
    <t>Cópia da SBC (070473) - Duto flexível #100 para ventilação ou exaustão, fabricado em alumínio e poliéster com espiral de arame de aço bronzeado, anticorrosivo e indeformável.  Modelo de referência: Multivac Aludec 60 CO2</t>
  </si>
  <si>
    <t xml:space="preserve"> 07.04.400 </t>
  </si>
  <si>
    <t xml:space="preserve"> 07.04.400.1 </t>
  </si>
  <si>
    <t xml:space="preserve"> MPDFT0880 </t>
  </si>
  <si>
    <t>Cópia da CPOS (61.10.574) - G1 - Grelha de exaustão, dimensões 225x125mm,  aletas fixas e horizontais, fabricada com perfis de alumínio extrudado, anodizado, na cor natural, incluindo registro de lâminas opostas e dupla deflexão. Modelo de referência: TROX AR/AG</t>
  </si>
  <si>
    <t xml:space="preserve"> 07.04.400.2 </t>
  </si>
  <si>
    <t xml:space="preserve"> MPDFT1156 </t>
  </si>
  <si>
    <t>Grelha de exaustão, dimensões 325x225mm, aletas verticais ajustadas individualmente, fabricada com perfis de alumínio extrudado, anodizado, na cor natural, incluindo registro de lâminas opostas e dupla deflexão. Modelo de referência: TROX AR-AG</t>
  </si>
  <si>
    <t xml:space="preserve"> 07.04.400.3 </t>
  </si>
  <si>
    <t xml:space="preserve"> MPDFT0881 </t>
  </si>
  <si>
    <t>Cópia da SBC (073893) - G3 - Grelha de exaustão de plástico para duto flexível diâmetro 100mm, com lâminas inclinadas. Modelo de referência: Soler&amp;Palau OTAM GR-100 ou similar equivalente.</t>
  </si>
  <si>
    <t xml:space="preserve"> 09 </t>
  </si>
  <si>
    <t>SERVIÇOS COMPLEMENTARES</t>
  </si>
  <si>
    <t xml:space="preserve"> 09.02 </t>
  </si>
  <si>
    <t>Limpeza de obra</t>
  </si>
  <si>
    <t xml:space="preserve"> 09.02.1 </t>
  </si>
  <si>
    <t xml:space="preserve"> 99811 </t>
  </si>
  <si>
    <t>LIMPEZA DE CONTRAPISO COM VASSOURA A SECO. AF_04/2019</t>
  </si>
  <si>
    <t xml:space="preserve"> 09.02.2 </t>
  </si>
  <si>
    <t xml:space="preserve"> 99805 </t>
  </si>
  <si>
    <t>LIMPEZA DE PISO CERÂMICO OU COM PEDRAS RÚSTICAS UTILIZANDO ÁCIDO MURIÁTICO. AF_04/2019</t>
  </si>
  <si>
    <t xml:space="preserve"> 09.02.3 </t>
  </si>
  <si>
    <t xml:space="preserve"> 99806 </t>
  </si>
  <si>
    <t>LIMPEZA DE REVESTIMENTO CERÂMICO EM PAREDE COM PANO ÚMIDO AF_04/2019</t>
  </si>
  <si>
    <t xml:space="preserve"> 09.02.4 </t>
  </si>
  <si>
    <t xml:space="preserve"> MPDFT0825 </t>
  </si>
  <si>
    <t>Transporte de material – bota-fora, D.M.T = 80,0 km</t>
  </si>
  <si>
    <t xml:space="preserve"> 10 </t>
  </si>
  <si>
    <t>SERVIÇOS AUXILIARES E ADMINISTRATIVOS</t>
  </si>
  <si>
    <t xml:space="preserve"> 10.01 </t>
  </si>
  <si>
    <t>Pessoal</t>
  </si>
  <si>
    <t xml:space="preserve"> 10.01.1 </t>
  </si>
  <si>
    <t xml:space="preserve"> 93572 </t>
  </si>
  <si>
    <t>ENCARREGADO GERAL DE OBRAS COM ENCARGOS COMPLEMENTARES</t>
  </si>
  <si>
    <t>MES</t>
  </si>
  <si>
    <t xml:space="preserve"> 10.01.2 </t>
  </si>
  <si>
    <t xml:space="preserve"> 90778 </t>
  </si>
  <si>
    <t>ENGENHEIRO CIVIL DE OBRA PLENO COM ENCARGOS COMPLEMENTARES</t>
  </si>
  <si>
    <t>H</t>
  </si>
  <si>
    <t>Total sem BDI</t>
  </si>
  <si>
    <t>Total do BDI</t>
  </si>
  <si>
    <t>Total Geral</t>
  </si>
  <si>
    <t>Data:</t>
  </si>
  <si>
    <t>Planilha Orçamentária Sintética</t>
  </si>
  <si>
    <t xml:space="preserve"> 06.01.400.2</t>
  </si>
  <si>
    <t xml:space="preserve"> 06.01.400.3</t>
  </si>
  <si>
    <t xml:space="preserve"> 06.01.400.4</t>
  </si>
  <si>
    <t xml:space="preserve"> 06.01.400.5</t>
  </si>
  <si>
    <t xml:space="preserve"> 06.01.400.6</t>
  </si>
  <si>
    <t xml:space="preserve"> 06.01.400.7</t>
  </si>
  <si>
    <t xml:space="preserve"> 06.01.400.8</t>
  </si>
  <si>
    <t xml:space="preserve"> 06.01.400.9</t>
  </si>
  <si>
    <t xml:space="preserve"> 06.01.400.10</t>
  </si>
  <si>
    <t xml:space="preserve"> 06.01.400.11</t>
  </si>
  <si>
    <t xml:space="preserve"> 06.01.400.12</t>
  </si>
  <si>
    <t xml:space="preserve"> 06.01.400.13</t>
  </si>
  <si>
    <t xml:space="preserve"> 06.01.400.14</t>
  </si>
  <si>
    <t xml:space="preserve"> 06.01.400.15</t>
  </si>
  <si>
    <t xml:space="preserve"> 06.01.400.16</t>
  </si>
  <si>
    <t xml:space="preserve"> 06.01.400.17</t>
  </si>
  <si>
    <t>Material</t>
  </si>
  <si>
    <t>Mão de Obra</t>
  </si>
  <si>
    <t>Planilha Orçamentária Resumida</t>
  </si>
  <si>
    <t>Cronograma Físico e Financeiro</t>
  </si>
  <si>
    <t>Total Por Etapa</t>
  </si>
  <si>
    <t>30 DIAS</t>
  </si>
  <si>
    <t>60 DIAS</t>
  </si>
  <si>
    <t>90 DIAS</t>
  </si>
  <si>
    <t>120 DIAS</t>
  </si>
  <si>
    <t>Porcentagem</t>
  </si>
  <si>
    <t>Custo</t>
  </si>
  <si>
    <t>Porcentagem Acumulado</t>
  </si>
  <si>
    <t>Custo Acumulado</t>
  </si>
  <si>
    <t>Planilha Orçamentária Analítica</t>
  </si>
  <si>
    <t>Composição</t>
  </si>
  <si>
    <t>Insumo</t>
  </si>
  <si>
    <t xml:space="preserve"> CM0645 </t>
  </si>
  <si>
    <t>Anotação de Resposanbilidade Técnica (Faixa 3 - Tabela A - CONFEA)</t>
  </si>
  <si>
    <t xml:space="preserve"> 88262 </t>
  </si>
  <si>
    <t>CARPINTEIRO DE FORMAS COM ENCARGOS COMPLEMENTARES</t>
  </si>
  <si>
    <t xml:space="preserve"> 88239 </t>
  </si>
  <si>
    <t>AJUDANTE DE CARPINTEIRO COM ENCARGOS COMPLEMENTARES</t>
  </si>
  <si>
    <t xml:space="preserve"> 88309 </t>
  </si>
  <si>
    <t>PEDREIRO COM ENCARGOS COMPLEMENTARES</t>
  </si>
  <si>
    <t xml:space="preserve"> 88316 </t>
  </si>
  <si>
    <t>SERVENTE COM ENCARGOS COMPLEMENTARES</t>
  </si>
  <si>
    <t xml:space="preserve"> 88256 </t>
  </si>
  <si>
    <t>AZULEJISTA OU LADRILHISTA COM ENCARGOS COMPLEMENTARES</t>
  </si>
  <si>
    <t xml:space="preserve"> 88310 </t>
  </si>
  <si>
    <t>PINTOR COM ENCARGOS COMPLEMENTARES</t>
  </si>
  <si>
    <t xml:space="preserve"> 00003768 </t>
  </si>
  <si>
    <t>LIXA EM FOLHA PARA FERRO, NUMERO 150</t>
  </si>
  <si>
    <t>KG</t>
  </si>
  <si>
    <t xml:space="preserve"> 88267 </t>
  </si>
  <si>
    <t>ENCANADOR OU BOMBEIRO HIDRÁULICO COM ENCARGOS COMPLEMENTARES</t>
  </si>
  <si>
    <t>CENTO</t>
  </si>
  <si>
    <t>L</t>
  </si>
  <si>
    <t xml:space="preserve"> CM0174 </t>
  </si>
  <si>
    <t>Divisória sanitários e vestiários em laminado estrutural TS (maciço), branco, com e=10 mm, dupla face decorativa texturizada, modelo Alcoplac Normatizado, fab. Neocom, incluindo portas e conjunto de ferragens</t>
  </si>
  <si>
    <t xml:space="preserve"> 88261 </t>
  </si>
  <si>
    <t>CARPINTEIRO DE ESQUADRIA COM ENCARGOS COMPLEMENTARES</t>
  </si>
  <si>
    <t xml:space="preserve"> 91012 </t>
  </si>
  <si>
    <t>PORTA DE MADEIRA PARA VERNIZ, SEMI-OCA (LEVE OU MÉDIA), 90X210CM, ESPESSURA DE 3,5CM, INCLUSO DOBRADIÇAS - FORNECIMENTO E INSTALAÇÃO. AF_12/2019</t>
  </si>
  <si>
    <t xml:space="preserve"> 100721 </t>
  </si>
  <si>
    <t>PINTURA COM TINTA ALQUÍDICA DE FUNDO (TIPO ZARCÃO) PULVERIZADA SOBRE SUPERFÍCIES METÁLICAS (EXCETO PERFIL) EXECUTADO EM OBRA (POR DEMÃO). AF_01/2020_P</t>
  </si>
  <si>
    <t xml:space="preserve"> 100757 </t>
  </si>
  <si>
    <t>PINTURA COM TINTA ALQUÍDICA DE ACABAMENTO (ESMALTE SINTÉTICO ACETINADO) PULVERIZADA SOBRE SUPERFÍCIES METÁLICAS (EXCETO PERFIL) EXECUTADO EM OBRA (02 DEMÃOS). AF_01/2020_P</t>
  </si>
  <si>
    <t xml:space="preserve"> 00001322 </t>
  </si>
  <si>
    <t>CHAPA DE ACO FINA A QUENTE BITOLA MSG 16, E = 1,50 MM (12,00 KG/M2)</t>
  </si>
  <si>
    <t xml:space="preserve"> 00038124 </t>
  </si>
  <si>
    <t>ESPUMA EXPANSIVA DE POLIURETANO, APLICACAO MANUAL - 500 ML</t>
  </si>
  <si>
    <t xml:space="preserve"> 00038152 </t>
  </si>
  <si>
    <t>FECHADURA ROSETA REDONDA PARA PORTA EXTERNA, EM ACO INOX (MAQUINA, TESTA E CONTRA-TESTA) E EM ZAMAC (MACANETA, LINGUETA E TRINCOS) COM ACABAMENTO CROMADO, MAQUINA DE 55 MM, INCLUINDO CHAVE TIPO CILINDRO</t>
  </si>
  <si>
    <t>CJ</t>
  </si>
  <si>
    <t xml:space="preserve"> CM0190 </t>
  </si>
  <si>
    <t>Laminado melamínico, acabamento texturizado, cor branca, espessura 1,3mm, referência L190, fab. Fórmica</t>
  </si>
  <si>
    <t xml:space="preserve"> 00001339 </t>
  </si>
  <si>
    <t>COLA A BASE DE RESINA SINTETICA PARA CHAPA DE LAMINADO MELAMINICO</t>
  </si>
  <si>
    <t xml:space="preserve"> CM0861 </t>
  </si>
  <si>
    <t>Grelha em alumínio extrudado anodizado 425 x 425 mm, ref. AGS-T (com contra-moldura), Trox do Brasil</t>
  </si>
  <si>
    <t xml:space="preserve"> CM1305 </t>
  </si>
  <si>
    <t>Barra de apoio tubular reta 40cm, Ø31,75mm e=2mm, em alumínio, cor polida, Linha Acessibilidade, fab. Leve Vida</t>
  </si>
  <si>
    <t xml:space="preserve"> 95541 </t>
  </si>
  <si>
    <t>FIXAÇÃO UTILIZANDO PARAFUSO E BUCHA DE NYLON, SOMENTE MÃO DE OBRA. AF_10/2016</t>
  </si>
  <si>
    <t xml:space="preserve"> 00000442 </t>
  </si>
  <si>
    <t>PARAFUSO FRANCES M16 EM ACO GALVANIZADO, COMPRIMENTO = 45 MM, DIAMETRO = 16 MM, CABECA ABAULADA</t>
  </si>
  <si>
    <t xml:space="preserve"> 00011186 </t>
  </si>
  <si>
    <t>ESPELHO CRISTAL E = 4 MM</t>
  </si>
  <si>
    <t xml:space="preserve"> 87298 </t>
  </si>
  <si>
    <t>ARGAMASSA TRAÇO 1:3 (EM VOLUME DE CIMENTO E AREIA MÉDIA ÚMIDA) PARA CONTRAPISO, PREPARO MECÂNICO COM BETONEIRA 400 L. AF_08/2019</t>
  </si>
  <si>
    <t xml:space="preserve"> 00001379 </t>
  </si>
  <si>
    <t>CIMENTO PORTLAND COMPOSTO CP II-32</t>
  </si>
  <si>
    <t xml:space="preserve"> 00007334 </t>
  </si>
  <si>
    <t>ADITIVO ADESIVO LIQUIDO PARA ARGAMASSAS DE REVESTIMENTOS CIMENTICIOS</t>
  </si>
  <si>
    <t xml:space="preserve"> CM1275 </t>
  </si>
  <si>
    <t>Piso vinílico autoportante em placas de 50x50cm, linha Square, Coleção Acoustic, cor cinza, ref. 24560032, fab. Tarkett</t>
  </si>
  <si>
    <t xml:space="preserve"> CM1474 </t>
  </si>
  <si>
    <t>Adesivo de tack pemanente, para piso vinílico autoportante. Fab. Tarkett, ref. Tackfix</t>
  </si>
  <si>
    <t>kg</t>
  </si>
  <si>
    <t xml:space="preserve"> CM1690 </t>
  </si>
  <si>
    <t>Argamassa autonivelante de secagem rápida para posterior aplicação de pisos vinílicos - uso interno - Tarkomassa</t>
  </si>
  <si>
    <t xml:space="preserve"> 00040649 </t>
  </si>
  <si>
    <t>PISO EPOXI MULTILAYER, ESPESSURA *2* MM (INCLUSO EXECUCAO)</t>
  </si>
  <si>
    <t xml:space="preserve"> 00001381 </t>
  </si>
  <si>
    <t>ARGAMASSA COLANTE AC I PARA CERAMICAS</t>
  </si>
  <si>
    <t xml:space="preserve"> 00034357 </t>
  </si>
  <si>
    <t>REJUNTE CIMENTICIO, QUALQUER COR</t>
  </si>
  <si>
    <t xml:space="preserve"> CM1814 </t>
  </si>
  <si>
    <t>Rodapé em porcelanato 14,5x60cm, acabamento natural, ref. Eliane, Linha Minimum, cor cimento</t>
  </si>
  <si>
    <t xml:space="preserve"> 00037595 </t>
  </si>
  <si>
    <t>ARGAMASSA COLANTE TIPO AC III</t>
  </si>
  <si>
    <t xml:space="preserve"> CM1812 </t>
  </si>
  <si>
    <t>Porcelanato cinza claro 60x60cm, acabamento natural, ref. Eliane, Linha Minimum, cor cimento</t>
  </si>
  <si>
    <t xml:space="preserve"> 00037596 </t>
  </si>
  <si>
    <t>ARGAMASSA COLANTE TIPO AC III E</t>
  </si>
  <si>
    <t xml:space="preserve"> CM0152 </t>
  </si>
  <si>
    <t>Cerâmica grês, 30x60cm, linha White Home, cor Idea Bianco Bold, fab. Portobello</t>
  </si>
  <si>
    <t xml:space="preserve"> CM0070 </t>
  </si>
  <si>
    <t>Pastilha de porcelana 5,0x5,0cm, linha Engenharia, cor Boráx, fab. Atlas (ref.SG8414)</t>
  </si>
  <si>
    <t xml:space="preserve"> 00004791 </t>
  </si>
  <si>
    <t>ADESIVO ACRILICO/COLA DE CONTATO</t>
  </si>
  <si>
    <t xml:space="preserve"> 88278 </t>
  </si>
  <si>
    <t>MONTADOR DE ESTRUTURA METÁLICA COM ENCARGOS COMPLEMENTARES</t>
  </si>
  <si>
    <t xml:space="preserve"> 00039443 </t>
  </si>
  <si>
    <t>PARAFUSO DRY WALL, EM ACO ZINCADO, CABECA LENTILHA E PONTA BROCA (LB), LARGURA 4,2 MM, COMPRIMENTO 13 MM</t>
  </si>
  <si>
    <t xml:space="preserve"> 00040552 </t>
  </si>
  <si>
    <t>PARAFUSO, AUTO ATARRACHANTE, CABECA CHATA, FENDA SIMPLES, 1/4 (6,35 MM) X 25 MM</t>
  </si>
  <si>
    <t xml:space="preserve"> 00039428 </t>
  </si>
  <si>
    <t>PERFIL TABICA FECHADA, LISA, FORMATO Z, EM ACO GALVANIZADO NATURAL, LARGURA TOTAL NA HORIZONTAL *40* MM, PARA ESTRUTURA FORRO DRYWALL</t>
  </si>
  <si>
    <t xml:space="preserve"> 00005318 </t>
  </si>
  <si>
    <t>SOLVENTE DILUENTE A BASE DE AGUARRAS</t>
  </si>
  <si>
    <t xml:space="preserve"> 88270 </t>
  </si>
  <si>
    <t>IMPERMEABILIZADOR COM ENCARGOS COMPLEMENTARES</t>
  </si>
  <si>
    <t xml:space="preserve"> 88243 </t>
  </si>
  <si>
    <t>AJUDANTE ESPECIALIZADO COM ENCARGOS COMPLEMENTARES</t>
  </si>
  <si>
    <t xml:space="preserve"> 88274 </t>
  </si>
  <si>
    <t>MARMORISTA/GRANITEIRO COM ENCARGOS COMPLEMENTARES</t>
  </si>
  <si>
    <t xml:space="preserve"> 00020232 </t>
  </si>
  <si>
    <t>SOLEIRA EM GRANITO, POLIDO, TIPO ANDORINHA/ QUARTZ/ CASTELO/ CORUMBA OU OUTROS EQUIVALENTES DA REGIAO, L= *15* CM, E=  *2,0* CM</t>
  </si>
  <si>
    <t xml:space="preserve"> 88251 </t>
  </si>
  <si>
    <t>AUXILIAR DE SERRALHEIRO COM ENCARGOS COMPLEMENTARES</t>
  </si>
  <si>
    <t xml:space="preserve"> 88315 </t>
  </si>
  <si>
    <t>SERRALHEIRO COM ENCARGOS COMPLEMENTARES</t>
  </si>
  <si>
    <t xml:space="preserve"> 00012760 </t>
  </si>
  <si>
    <t>CHAPA ACO INOX AISI 304 NUMERO 4 (E = 6 MM), ACABAMENTO NUMERO 1 (LAMINADO A QUENTE, FOSCO)</t>
  </si>
  <si>
    <t xml:space="preserve"> CM1686 </t>
  </si>
  <si>
    <t>Vidro temperado laminado de segurança 10mm incolor</t>
  </si>
  <si>
    <t xml:space="preserve"> 00039961 </t>
  </si>
  <si>
    <t>SILICONE ACETICO USO GERAL INCOLOR 280 G</t>
  </si>
  <si>
    <t xml:space="preserve"> 00011002 </t>
  </si>
  <si>
    <t>ELETRODO REVESTIDO AWS - E6013, DIAMETRO IGUAL A 2,50 MM</t>
  </si>
  <si>
    <t xml:space="preserve"> 00013246 </t>
  </si>
  <si>
    <t>PARAFUSO DE FERRO POLIDO, SEXTAVADO, COM ROSCA INTEIRA, DIAMETRO 5/16", COMPRIMENTO 3/4", COM PORCA E ARRUELA LISA LEVE</t>
  </si>
  <si>
    <t xml:space="preserve"> 00020259 </t>
  </si>
  <si>
    <t>PERFIL DE BORRACHA EPDM MACICO *12 X 15* MM PARA ESQUADRIAS</t>
  </si>
  <si>
    <t xml:space="preserve"> 00011964 </t>
  </si>
  <si>
    <t>PARAFUSO DE ACO TIPO CHUMBADOR PARABOLT, DIAMETRO 3/8", COMPRIMENTO 75 MM</t>
  </si>
  <si>
    <t xml:space="preserve"> CM1684 </t>
  </si>
</sst>
</file>

<file path=xl/styles.xml><?xml version="1.0" encoding="utf-8"?>
<styleSheet xmlns="http://schemas.openxmlformats.org/spreadsheetml/2006/main">
  <numFmts count="5">
    <numFmt numFmtId="43" formatCode="_-* #,##0.00_-;\-* #,##0.00_-;_-* &quot;-&quot;??_-;_-@_-"/>
    <numFmt numFmtId="164" formatCode="#,##0.00\ %"/>
    <numFmt numFmtId="165" formatCode="#,##0.0000"/>
    <numFmt numFmtId="166" formatCode="#,##0.0000000"/>
    <numFmt numFmtId="167" formatCode="0.0000"/>
  </numFmts>
  <fonts count="32">
    <font>
      <sz val="11"/>
      <name val="Arial"/>
      <family val="1"/>
    </font>
    <font>
      <b/>
      <sz val="11"/>
      <name val="Arial"/>
      <family val="1"/>
    </font>
    <font>
      <b/>
      <sz val="10"/>
      <name val="Arial"/>
      <family val="1"/>
    </font>
    <font>
      <sz val="11"/>
      <name val="Arial"/>
      <family val="1"/>
    </font>
    <font>
      <b/>
      <sz val="8"/>
      <name val="Arial"/>
      <family val="1"/>
    </font>
    <font>
      <sz val="8"/>
      <name val="Arial"/>
      <family val="1"/>
    </font>
    <font>
      <b/>
      <sz val="8"/>
      <color indexed="8"/>
      <name val="Arial"/>
      <family val="1"/>
    </font>
    <font>
      <sz val="8"/>
      <color indexed="8"/>
      <name val="Arial"/>
      <family val="1"/>
    </font>
    <font>
      <b/>
      <sz val="8"/>
      <name val="Arial"/>
      <family val="2"/>
    </font>
    <font>
      <sz val="8"/>
      <name val="Arial"/>
      <family val="2"/>
    </font>
    <font>
      <b/>
      <sz val="8"/>
      <color indexed="8"/>
      <name val="Arial"/>
      <family val="2"/>
    </font>
    <font>
      <sz val="8"/>
      <color indexed="8"/>
      <name val="Arial"/>
      <family val="2"/>
    </font>
    <font>
      <b/>
      <sz val="10"/>
      <name val="Arial"/>
      <family val="2"/>
    </font>
    <font>
      <b/>
      <sz val="11"/>
      <color indexed="8"/>
      <name val="Arial"/>
      <family val="2"/>
      <charset val="1"/>
    </font>
    <font>
      <sz val="10"/>
      <name val="Arial"/>
      <family val="2"/>
    </font>
    <font>
      <b/>
      <sz val="11"/>
      <color indexed="8"/>
      <name val="Arial"/>
      <family val="2"/>
    </font>
    <font>
      <sz val="10"/>
      <name val="Tahoma"/>
      <family val="2"/>
    </font>
    <font>
      <b/>
      <sz val="8"/>
      <name val="Arial"/>
      <family val="2"/>
      <charset val="1"/>
    </font>
    <font>
      <sz val="8"/>
      <name val="Arial"/>
      <family val="2"/>
      <charset val="1"/>
    </font>
    <font>
      <b/>
      <sz val="11"/>
      <name val="Arial"/>
      <family val="2"/>
    </font>
    <font>
      <sz val="11"/>
      <name val="Arial"/>
      <family val="2"/>
    </font>
    <font>
      <b/>
      <sz val="8"/>
      <color indexed="10"/>
      <name val="Arial"/>
      <family val="2"/>
    </font>
    <font>
      <b/>
      <sz val="8"/>
      <color indexed="8"/>
      <name val="Arial"/>
      <family val="2"/>
    </font>
    <font>
      <b/>
      <u/>
      <sz val="8"/>
      <color indexed="10"/>
      <name val="Arial"/>
      <family val="2"/>
    </font>
    <font>
      <b/>
      <u/>
      <sz val="8"/>
      <color indexed="10"/>
      <name val="Arial"/>
      <family val="2"/>
    </font>
    <font>
      <b/>
      <sz val="8"/>
      <color indexed="10"/>
      <name val="Arial"/>
      <family val="2"/>
    </font>
    <font>
      <sz val="4"/>
      <name val="Arial"/>
      <family val="2"/>
    </font>
    <font>
      <sz val="8"/>
      <color indexed="8"/>
      <name val="Arial"/>
      <family val="2"/>
    </font>
    <font>
      <b/>
      <sz val="8"/>
      <name val="Calibri"/>
      <family val="2"/>
    </font>
    <font>
      <b/>
      <i/>
      <sz val="8"/>
      <name val="Arial"/>
      <family val="1"/>
    </font>
    <font>
      <b/>
      <i/>
      <sz val="8"/>
      <name val="Arial"/>
      <family val="2"/>
    </font>
    <font>
      <i/>
      <sz val="8"/>
      <name val="Arial"/>
      <family val="2"/>
    </font>
  </fonts>
  <fills count="10">
    <fill>
      <patternFill patternType="none"/>
    </fill>
    <fill>
      <patternFill patternType="gray125"/>
    </fill>
    <fill>
      <patternFill patternType="solid">
        <fgColor indexed="27"/>
      </patternFill>
    </fill>
    <fill>
      <patternFill patternType="solid">
        <fgColor indexed="9"/>
      </patternFill>
    </fill>
    <fill>
      <patternFill patternType="solid">
        <fgColor indexed="13"/>
        <bgColor indexed="64"/>
      </patternFill>
    </fill>
    <fill>
      <patternFill patternType="solid">
        <fgColor indexed="31"/>
        <bgColor indexed="64"/>
      </patternFill>
    </fill>
    <fill>
      <patternFill patternType="solid">
        <fgColor indexed="22"/>
        <bgColor indexed="64"/>
      </patternFill>
    </fill>
    <fill>
      <patternFill patternType="solid">
        <fgColor indexed="13"/>
      </patternFill>
    </fill>
    <fill>
      <patternFill patternType="solid">
        <fgColor indexed="27"/>
        <bgColor indexed="64"/>
      </patternFill>
    </fill>
    <fill>
      <patternFill patternType="solid">
        <fgColor indexed="9"/>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top/>
      <bottom style="thin">
        <color indexed="64"/>
      </bottom>
      <diagonal/>
    </border>
    <border>
      <left style="hair">
        <color indexed="8"/>
      </left>
      <right style="hair">
        <color indexed="8"/>
      </right>
      <top style="hair">
        <color indexed="8"/>
      </top>
      <bottom style="hair">
        <color indexed="8"/>
      </bottom>
      <diagonal/>
    </border>
    <border>
      <left/>
      <right/>
      <top style="thick">
        <color indexed="8"/>
      </top>
      <bottom/>
      <diagonal/>
    </border>
    <border>
      <left style="thin">
        <color indexed="55"/>
      </left>
      <right style="thin">
        <color indexed="55"/>
      </right>
      <top style="thin">
        <color indexed="55"/>
      </top>
      <bottom style="thin">
        <color indexed="55"/>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hair">
        <color indexed="64"/>
      </left>
      <right style="hair">
        <color indexed="64"/>
      </right>
      <top style="hair">
        <color indexed="64"/>
      </top>
      <bottom style="hair">
        <color indexed="64"/>
      </bottom>
      <diagonal/>
    </border>
    <border>
      <left/>
      <right/>
      <top/>
      <bottom style="hair">
        <color indexed="8"/>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thin">
        <color indexed="8"/>
      </left>
      <right/>
      <top style="thin">
        <color indexed="64"/>
      </top>
      <bottom/>
      <diagonal/>
    </border>
    <border>
      <left/>
      <right/>
      <top style="thin">
        <color indexed="64"/>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8"/>
      </left>
      <right style="hair">
        <color indexed="64"/>
      </right>
      <top style="hair">
        <color indexed="8"/>
      </top>
      <bottom/>
      <diagonal/>
    </border>
    <border>
      <left style="hair">
        <color indexed="8"/>
      </left>
      <right style="hair">
        <color indexed="64"/>
      </right>
      <top/>
      <bottom/>
      <diagonal/>
    </border>
    <border>
      <left style="hair">
        <color indexed="8"/>
      </left>
      <right style="hair">
        <color indexed="64"/>
      </right>
      <top/>
      <bottom style="hair">
        <color indexed="8"/>
      </bottom>
      <diagonal/>
    </border>
    <border>
      <left style="hair">
        <color indexed="64"/>
      </left>
      <right style="hair">
        <color indexed="64"/>
      </right>
      <top/>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s>
  <cellStyleXfs count="8">
    <xf numFmtId="0" fontId="0" fillId="0" borderId="0"/>
    <xf numFmtId="0" fontId="14" fillId="0" borderId="0"/>
    <xf numFmtId="0" fontId="14" fillId="0" borderId="0"/>
    <xf numFmtId="0" fontId="14" fillId="0" borderId="0"/>
    <xf numFmtId="0" fontId="16" fillId="0" borderId="0"/>
    <xf numFmtId="0" fontId="14" fillId="0" borderId="0"/>
    <xf numFmtId="9" fontId="3" fillId="0" borderId="0" applyFont="0" applyFill="0" applyBorder="0" applyAlignment="0" applyProtection="0"/>
    <xf numFmtId="43" fontId="3" fillId="0" borderId="0" applyFont="0" applyFill="0" applyBorder="0" applyAlignment="0" applyProtection="0"/>
  </cellStyleXfs>
  <cellXfs count="334">
    <xf numFmtId="0" fontId="0" fillId="0" borderId="0" xfId="0"/>
    <xf numFmtId="0" fontId="10" fillId="4" borderId="1" xfId="0" applyFont="1" applyFill="1" applyBorder="1" applyAlignment="1">
      <alignment horizontal="left" vertical="center" wrapText="1"/>
    </xf>
    <xf numFmtId="4" fontId="10" fillId="4" borderId="1"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4" fontId="6" fillId="5" borderId="1" xfId="0" applyNumberFormat="1" applyFont="1" applyFill="1" applyBorder="1" applyAlignment="1">
      <alignment horizontal="right" vertical="center" wrapText="1"/>
    </xf>
    <xf numFmtId="0" fontId="2" fillId="6" borderId="1" xfId="0" applyFont="1" applyFill="1" applyBorder="1" applyAlignment="1">
      <alignment horizontal="center" vertical="top" wrapText="1"/>
    </xf>
    <xf numFmtId="4" fontId="6" fillId="4" borderId="1" xfId="0" applyNumberFormat="1" applyFont="1" applyFill="1" applyBorder="1" applyAlignment="1">
      <alignment horizontal="right" vertical="top" wrapText="1"/>
    </xf>
    <xf numFmtId="164" fontId="6" fillId="4" borderId="1" xfId="0" applyNumberFormat="1" applyFont="1" applyFill="1" applyBorder="1" applyAlignment="1">
      <alignment horizontal="right"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vertical="top"/>
    </xf>
    <xf numFmtId="0" fontId="5" fillId="0" borderId="3" xfId="0" applyFont="1" applyBorder="1" applyAlignment="1">
      <alignment vertical="top"/>
    </xf>
    <xf numFmtId="10" fontId="5" fillId="0" borderId="1" xfId="6" applyNumberFormat="1" applyFont="1" applyFill="1" applyBorder="1" applyAlignment="1">
      <alignment horizontal="center" vertical="top" wrapText="1"/>
    </xf>
    <xf numFmtId="0" fontId="5"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2" xfId="0" applyFont="1" applyBorder="1" applyAlignment="1">
      <alignment vertical="top"/>
    </xf>
    <xf numFmtId="0" fontId="18" fillId="0" borderId="3" xfId="0" applyFont="1" applyBorder="1" applyAlignment="1">
      <alignment vertical="top"/>
    </xf>
    <xf numFmtId="10" fontId="18" fillId="0" borderId="1" xfId="6" applyNumberFormat="1" applyFont="1" applyFill="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vertical="top"/>
    </xf>
    <xf numFmtId="0" fontId="17" fillId="0" borderId="3" xfId="0" applyFont="1" applyBorder="1" applyAlignment="1">
      <alignment vertical="top"/>
    </xf>
    <xf numFmtId="10" fontId="17" fillId="0" borderId="1" xfId="6" applyNumberFormat="1" applyFont="1" applyFill="1" applyBorder="1" applyAlignment="1">
      <alignment horizontal="center" vertical="top" wrapText="1"/>
    </xf>
    <xf numFmtId="0" fontId="6" fillId="4" borderId="1" xfId="0" applyFont="1" applyFill="1" applyBorder="1" applyAlignment="1">
      <alignment horizontal="left" vertical="top" wrapText="1"/>
    </xf>
    <xf numFmtId="0" fontId="9" fillId="0" borderId="4" xfId="0" applyFont="1" applyBorder="1" applyAlignment="1">
      <alignment horizontal="justify" vertical="distributed" wrapText="1"/>
    </xf>
    <xf numFmtId="0" fontId="9" fillId="0" borderId="5" xfId="0" applyFont="1" applyBorder="1" applyAlignment="1">
      <alignment horizontal="center"/>
    </xf>
    <xf numFmtId="0" fontId="9" fillId="0" borderId="6" xfId="0" applyFont="1" applyBorder="1" applyAlignment="1">
      <alignment horizontal="justify" vertical="distributed" wrapText="1"/>
    </xf>
    <xf numFmtId="0" fontId="9" fillId="0" borderId="7" xfId="0" applyFont="1" applyBorder="1" applyAlignment="1">
      <alignment horizontal="center"/>
    </xf>
    <xf numFmtId="0" fontId="22" fillId="4" borderId="6" xfId="1" applyFont="1" applyFill="1" applyBorder="1" applyAlignment="1">
      <alignment vertical="distributed" wrapText="1"/>
    </xf>
    <xf numFmtId="0" fontId="8" fillId="4" borderId="7" xfId="0" applyFont="1" applyFill="1" applyBorder="1" applyAlignment="1">
      <alignment horizontal="center"/>
    </xf>
    <xf numFmtId="0" fontId="9" fillId="0" borderId="6" xfId="5" applyFont="1" applyBorder="1" applyAlignment="1">
      <alignment horizontal="justify" vertical="distributed" wrapText="1"/>
    </xf>
    <xf numFmtId="0" fontId="9" fillId="0" borderId="7" xfId="5" applyFont="1" applyBorder="1" applyAlignment="1">
      <alignment horizontal="center"/>
    </xf>
    <xf numFmtId="0" fontId="22" fillId="4" borderId="6" xfId="3" applyFont="1" applyFill="1" applyBorder="1" applyAlignment="1">
      <alignment vertical="distributed" wrapText="1"/>
    </xf>
    <xf numFmtId="0" fontId="8" fillId="4" borderId="7" xfId="5" applyFont="1" applyFill="1" applyBorder="1" applyAlignment="1">
      <alignment horizontal="center"/>
    </xf>
    <xf numFmtId="0" fontId="22" fillId="4" borderId="10" xfId="3" applyFont="1" applyFill="1" applyBorder="1" applyAlignment="1">
      <alignment vertical="distributed" wrapText="1"/>
    </xf>
    <xf numFmtId="0" fontId="8" fillId="4" borderId="11" xfId="5" applyFont="1" applyFill="1" applyBorder="1" applyAlignment="1">
      <alignment horizontal="center"/>
    </xf>
    <xf numFmtId="0" fontId="14" fillId="0" borderId="12" xfId="5" applyBorder="1"/>
    <xf numFmtId="0" fontId="14" fillId="0" borderId="13" xfId="5" applyBorder="1"/>
    <xf numFmtId="0" fontId="9" fillId="0" borderId="4" xfId="5" applyFont="1" applyBorder="1" applyAlignment="1">
      <alignment horizontal="justify" vertical="distributed" wrapText="1"/>
    </xf>
    <xf numFmtId="0" fontId="9" fillId="0" borderId="5" xfId="5" applyFont="1" applyBorder="1" applyAlignment="1">
      <alignment horizontal="center"/>
    </xf>
    <xf numFmtId="0" fontId="26" fillId="0" borderId="9" xfId="5" applyFont="1" applyBorder="1"/>
    <xf numFmtId="0" fontId="26" fillId="0" borderId="8" xfId="5" applyFont="1" applyBorder="1"/>
    <xf numFmtId="0" fontId="27" fillId="0" borderId="8" xfId="2" applyFont="1" applyBorder="1" applyAlignment="1">
      <alignment horizontal="left" vertical="center"/>
    </xf>
    <xf numFmtId="0" fontId="27" fillId="0" borderId="14" xfId="0" applyFont="1" applyBorder="1" applyAlignment="1">
      <alignment vertical="center"/>
    </xf>
    <xf numFmtId="0" fontId="27" fillId="0" borderId="14" xfId="2" applyFont="1" applyBorder="1" applyAlignment="1">
      <alignment horizontal="left" vertical="center"/>
    </xf>
    <xf numFmtId="0" fontId="22" fillId="0" borderId="15" xfId="2" applyFont="1" applyBorder="1" applyAlignment="1">
      <alignment horizontal="center" vertical="center"/>
    </xf>
    <xf numFmtId="0" fontId="27" fillId="0" borderId="16" xfId="0" applyFont="1" applyBorder="1" applyAlignment="1">
      <alignment vertical="center"/>
    </xf>
    <xf numFmtId="0" fontId="22" fillId="0" borderId="16" xfId="0" applyFont="1" applyBorder="1" applyAlignment="1">
      <alignment horizontal="center" vertical="center"/>
    </xf>
    <xf numFmtId="17" fontId="27" fillId="0" borderId="8" xfId="2" applyNumberFormat="1" applyFont="1" applyBorder="1" applyAlignment="1">
      <alignment horizontal="left" vertical="center"/>
    </xf>
    <xf numFmtId="14" fontId="22" fillId="0" borderId="15" xfId="2" applyNumberFormat="1" applyFont="1" applyBorder="1" applyAlignment="1">
      <alignment horizontal="center" vertical="center"/>
    </xf>
    <xf numFmtId="0" fontId="27" fillId="0" borderId="17" xfId="2" applyFont="1" applyBorder="1" applyAlignment="1">
      <alignment horizontal="left" vertical="center"/>
    </xf>
    <xf numFmtId="4" fontId="9" fillId="0" borderId="18" xfId="0" applyNumberFormat="1" applyFont="1" applyBorder="1" applyAlignment="1">
      <alignment vertical="center"/>
    </xf>
    <xf numFmtId="0" fontId="27" fillId="0" borderId="18" xfId="2" applyFont="1" applyBorder="1" applyAlignment="1">
      <alignment horizontal="left" vertical="center"/>
    </xf>
    <xf numFmtId="0" fontId="9" fillId="0" borderId="13" xfId="1" applyFont="1" applyBorder="1" applyAlignment="1">
      <alignment horizontal="left" vertical="center"/>
    </xf>
    <xf numFmtId="0" fontId="27" fillId="0" borderId="12" xfId="2" applyFont="1" applyBorder="1" applyAlignment="1">
      <alignment horizontal="left" vertical="center"/>
    </xf>
    <xf numFmtId="0" fontId="9" fillId="0" borderId="8" xfId="1" applyFont="1" applyBorder="1" applyAlignment="1">
      <alignment horizontal="left" vertical="center"/>
    </xf>
    <xf numFmtId="0" fontId="27" fillId="0" borderId="17" xfId="2" applyFont="1" applyBorder="1" applyAlignment="1">
      <alignment horizontal="center" vertical="center"/>
    </xf>
    <xf numFmtId="0" fontId="27" fillId="0" borderId="9" xfId="2" applyFont="1" applyBorder="1" applyAlignment="1">
      <alignment horizontal="center" vertical="center"/>
    </xf>
    <xf numFmtId="0" fontId="10"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0" xfId="0" applyFont="1" applyAlignment="1">
      <alignment vertical="center"/>
    </xf>
    <xf numFmtId="0" fontId="8" fillId="6" borderId="1" xfId="0"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right" vertical="center" wrapText="1"/>
    </xf>
    <xf numFmtId="0" fontId="10" fillId="7"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4" fontId="10" fillId="7" borderId="1" xfId="0" applyNumberFormat="1" applyFont="1" applyFill="1" applyBorder="1" applyAlignment="1">
      <alignment horizontal="right" vertical="center" wrapText="1"/>
    </xf>
    <xf numFmtId="0" fontId="5" fillId="3" borderId="0" xfId="0" applyFont="1" applyFill="1" applyAlignment="1">
      <alignment horizontal="center" vertical="center" wrapText="1"/>
    </xf>
    <xf numFmtId="0" fontId="5" fillId="0" borderId="0" xfId="0" applyFont="1" applyAlignment="1">
      <alignment horizontal="center" vertical="center"/>
    </xf>
    <xf numFmtId="14" fontId="22" fillId="0" borderId="16" xfId="0" applyNumberFormat="1" applyFont="1" applyBorder="1" applyAlignment="1">
      <alignment horizontal="center" vertical="center"/>
    </xf>
    <xf numFmtId="0" fontId="4" fillId="6" borderId="0" xfId="0" applyFont="1" applyFill="1" applyAlignment="1">
      <alignment horizontal="right" vertical="top" wrapText="1"/>
    </xf>
    <xf numFmtId="43" fontId="8" fillId="6" borderId="0" xfId="7" applyFont="1" applyFill="1" applyAlignment="1">
      <alignment vertical="top" wrapText="1"/>
    </xf>
    <xf numFmtId="43" fontId="8" fillId="6" borderId="0" xfId="7" applyFont="1" applyFill="1" applyAlignment="1">
      <alignment horizontal="center" vertical="top" wrapText="1"/>
    </xf>
    <xf numFmtId="0" fontId="6" fillId="4" borderId="2" xfId="0" applyFont="1" applyFill="1" applyBorder="1" applyAlignment="1">
      <alignment horizontal="left" vertical="top" wrapText="1"/>
    </xf>
    <xf numFmtId="0" fontId="8" fillId="4" borderId="2" xfId="4" applyFont="1" applyFill="1" applyBorder="1" applyAlignment="1">
      <alignment horizontal="center" vertical="distributed" wrapText="1"/>
    </xf>
    <xf numFmtId="10" fontId="17" fillId="4" borderId="3" xfId="6" applyNumberFormat="1" applyFont="1" applyFill="1" applyBorder="1" applyAlignment="1">
      <alignment horizontal="center" vertical="distributed" wrapText="1"/>
    </xf>
    <xf numFmtId="0" fontId="8" fillId="8" borderId="2" xfId="4" applyFont="1" applyFill="1" applyBorder="1" applyAlignment="1">
      <alignment horizontal="center" vertical="distributed" wrapText="1"/>
    </xf>
    <xf numFmtId="10" fontId="17" fillId="8" borderId="3" xfId="6" applyNumberFormat="1" applyFont="1" applyFill="1" applyBorder="1" applyAlignment="1">
      <alignment horizontal="center" vertical="distributed" wrapText="1"/>
    </xf>
    <xf numFmtId="0" fontId="8" fillId="6" borderId="2" xfId="4" applyFont="1" applyFill="1" applyBorder="1" applyAlignment="1">
      <alignment horizontal="center" vertical="distributed" wrapText="1"/>
    </xf>
    <xf numFmtId="10" fontId="17" fillId="6" borderId="3" xfId="6" applyNumberFormat="1" applyFont="1" applyFill="1" applyBorder="1" applyAlignment="1">
      <alignment horizontal="center" vertical="distributed" wrapText="1"/>
    </xf>
    <xf numFmtId="14" fontId="22" fillId="0" borderId="16" xfId="2" applyNumberFormat="1" applyFont="1" applyBorder="1" applyAlignment="1">
      <alignment horizontal="center" vertical="center"/>
    </xf>
    <xf numFmtId="0" fontId="9" fillId="0" borderId="2" xfId="0" applyFont="1" applyBorder="1" applyAlignment="1">
      <alignment vertical="top"/>
    </xf>
    <xf numFmtId="0" fontId="9" fillId="0" borderId="3" xfId="0" applyFont="1" applyBorder="1" applyAlignment="1">
      <alignment vertical="top"/>
    </xf>
    <xf numFmtId="10" fontId="9" fillId="0" borderId="1" xfId="6" applyNumberFormat="1" applyFont="1" applyFill="1" applyBorder="1" applyAlignment="1">
      <alignment horizontal="center" vertical="top" wrapText="1"/>
    </xf>
    <xf numFmtId="0" fontId="8" fillId="0" borderId="2" xfId="0" applyFont="1" applyBorder="1" applyAlignment="1">
      <alignment vertical="top"/>
    </xf>
    <xf numFmtId="0" fontId="8" fillId="0" borderId="3" xfId="0" applyFont="1" applyBorder="1" applyAlignment="1">
      <alignment vertical="top"/>
    </xf>
    <xf numFmtId="10" fontId="8" fillId="0" borderId="1" xfId="6" applyNumberFormat="1" applyFont="1" applyFill="1" applyBorder="1" applyAlignment="1">
      <alignment horizontal="center" vertical="top" wrapText="1"/>
    </xf>
    <xf numFmtId="17" fontId="27" fillId="0" borderId="18" xfId="2" applyNumberFormat="1" applyFont="1" applyBorder="1" applyAlignment="1">
      <alignment horizontal="left" vertical="center"/>
    </xf>
    <xf numFmtId="0" fontId="8" fillId="0" borderId="19" xfId="0" applyFont="1" applyFill="1" applyBorder="1" applyAlignment="1">
      <alignment horizontal="left" vertical="top" wrapText="1"/>
    </xf>
    <xf numFmtId="0" fontId="12" fillId="6" borderId="1" xfId="0" applyFont="1" applyFill="1" applyBorder="1" applyAlignment="1">
      <alignment horizontal="center" vertical="top" wrapText="1"/>
    </xf>
    <xf numFmtId="0" fontId="2" fillId="6"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1" xfId="0" applyFont="1" applyFill="1" applyBorder="1" applyAlignment="1">
      <alignment horizontal="right" vertical="center" wrapText="1"/>
    </xf>
    <xf numFmtId="4" fontId="6" fillId="7" borderId="1" xfId="0" applyNumberFormat="1" applyFont="1" applyFill="1" applyBorder="1" applyAlignment="1">
      <alignment horizontal="righ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right" vertical="center" wrapText="1"/>
    </xf>
    <xf numFmtId="4" fontId="6" fillId="8" borderId="1" xfId="0" applyNumberFormat="1" applyFont="1" applyFill="1" applyBorder="1" applyAlignment="1">
      <alignment horizontal="right" vertical="center" wrapText="1"/>
    </xf>
    <xf numFmtId="0" fontId="8" fillId="3"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justify" vertical="center" wrapText="1"/>
    </xf>
    <xf numFmtId="167" fontId="9" fillId="6" borderId="1" xfId="0" applyNumberFormat="1" applyFont="1" applyFill="1" applyBorder="1" applyAlignment="1">
      <alignment horizontal="right" vertical="center" wrapText="1"/>
    </xf>
    <xf numFmtId="0" fontId="9" fillId="6" borderId="1" xfId="0" applyFont="1" applyFill="1" applyBorder="1" applyAlignment="1">
      <alignment horizontal="right" vertical="center" wrapText="1"/>
    </xf>
    <xf numFmtId="4" fontId="4" fillId="6" borderId="1" xfId="0" applyNumberFormat="1" applyFont="1" applyFill="1" applyBorder="1" applyAlignment="1">
      <alignment horizontal="right" vertical="center" wrapText="1"/>
    </xf>
    <xf numFmtId="0" fontId="7"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67" fontId="7"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7"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27" fillId="0" borderId="18" xfId="2" applyFont="1" applyBorder="1" applyAlignment="1">
      <alignment horizontal="center" vertical="center"/>
    </xf>
    <xf numFmtId="0" fontId="27" fillId="0" borderId="8" xfId="2" applyFont="1" applyBorder="1" applyAlignment="1">
      <alignment horizontal="center" vertical="center"/>
    </xf>
    <xf numFmtId="17" fontId="27" fillId="0" borderId="18" xfId="2" applyNumberFormat="1" applyFont="1" applyBorder="1" applyAlignment="1">
      <alignment horizontal="center" vertical="center"/>
    </xf>
    <xf numFmtId="17" fontId="27" fillId="0" borderId="8" xfId="2" applyNumberFormat="1" applyFont="1" applyBorder="1" applyAlignment="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9" fillId="0" borderId="0" xfId="0" applyFont="1" applyAlignment="1">
      <alignment vertical="center"/>
    </xf>
    <xf numFmtId="4" fontId="2" fillId="6" borderId="1" xfId="0" applyNumberFormat="1"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10" fillId="4" borderId="3" xfId="0" applyFont="1" applyFill="1" applyBorder="1" applyAlignment="1">
      <alignment vertical="center" wrapText="1"/>
    </xf>
    <xf numFmtId="165" fontId="10" fillId="4" borderId="1" xfId="0" applyNumberFormat="1" applyFont="1" applyFill="1" applyBorder="1" applyAlignment="1">
      <alignment horizontal="righ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66" fontId="11" fillId="0" borderId="1" xfId="0"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1" xfId="0"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3" xfId="0" applyFont="1" applyBorder="1" applyAlignment="1">
      <alignment vertical="center" wrapText="1"/>
    </xf>
    <xf numFmtId="0" fontId="9" fillId="0" borderId="0" xfId="0" applyFont="1" applyAlignment="1">
      <alignment horizontal="center" vertical="center"/>
    </xf>
    <xf numFmtId="0" fontId="11" fillId="0" borderId="1" xfId="0" applyFont="1" applyFill="1" applyBorder="1" applyAlignment="1">
      <alignment horizontal="center" vertical="center" wrapText="1"/>
    </xf>
    <xf numFmtId="0" fontId="27" fillId="0" borderId="14" xfId="0" applyFont="1" applyBorder="1" applyAlignment="1">
      <alignment horizontal="justify" vertical="center"/>
    </xf>
    <xf numFmtId="0" fontId="27" fillId="0" borderId="16" xfId="0" applyFont="1" applyBorder="1" applyAlignment="1">
      <alignment horizontal="justify" vertical="center"/>
    </xf>
    <xf numFmtId="0" fontId="27" fillId="0" borderId="17" xfId="2" applyFont="1" applyBorder="1" applyAlignment="1">
      <alignment horizontal="justify" vertical="center"/>
    </xf>
    <xf numFmtId="0" fontId="8" fillId="6"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0" fillId="7" borderId="1" xfId="0" applyFont="1" applyFill="1" applyBorder="1" applyAlignment="1">
      <alignment horizontal="justify" vertical="center" wrapText="1"/>
    </xf>
    <xf numFmtId="0" fontId="5" fillId="3" borderId="0" xfId="0" applyFont="1" applyFill="1" applyAlignment="1">
      <alignment horizontal="justify" vertical="center" wrapText="1"/>
    </xf>
    <xf numFmtId="0" fontId="5" fillId="0" borderId="0" xfId="0" applyFont="1" applyAlignment="1">
      <alignment horizontal="justify" vertical="center"/>
    </xf>
    <xf numFmtId="0" fontId="4" fillId="6" borderId="22" xfId="0" applyFont="1" applyFill="1" applyBorder="1" applyAlignment="1">
      <alignment horizontal="center" vertical="top" wrapText="1"/>
    </xf>
    <xf numFmtId="9" fontId="4" fillId="6" borderId="22" xfId="6" applyFont="1" applyFill="1" applyBorder="1" applyAlignment="1">
      <alignment horizontal="center" vertical="top" wrapText="1"/>
    </xf>
    <xf numFmtId="0" fontId="4" fillId="6" borderId="0" xfId="0" applyFont="1" applyFill="1" applyAlignment="1">
      <alignment horizontal="right" vertical="top"/>
    </xf>
    <xf numFmtId="43" fontId="4" fillId="6" borderId="0" xfId="7" applyFont="1" applyFill="1" applyAlignment="1">
      <alignment vertical="top" wrapText="1"/>
    </xf>
    <xf numFmtId="0" fontId="5" fillId="0" borderId="8" xfId="0" applyFont="1" applyBorder="1" applyAlignment="1">
      <alignment vertical="center"/>
    </xf>
    <xf numFmtId="0" fontId="5" fillId="0" borderId="9" xfId="0" applyFont="1" applyBorder="1"/>
    <xf numFmtId="0" fontId="5" fillId="0" borderId="13" xfId="0" applyFont="1" applyBorder="1" applyAlignment="1">
      <alignment vertical="center"/>
    </xf>
    <xf numFmtId="0" fontId="5" fillId="0" borderId="12" xfId="0" applyFont="1" applyBorder="1"/>
    <xf numFmtId="0" fontId="5" fillId="0" borderId="15" xfId="0" applyFont="1" applyBorder="1" applyAlignment="1">
      <alignment vertical="center"/>
    </xf>
    <xf numFmtId="0" fontId="5" fillId="0" borderId="23" xfId="0" applyFont="1" applyBorder="1"/>
    <xf numFmtId="0" fontId="4" fillId="3" borderId="1" xfId="0" applyFont="1" applyFill="1" applyBorder="1" applyAlignment="1">
      <alignment horizontal="right" vertical="top" wrapText="1"/>
    </xf>
    <xf numFmtId="0" fontId="4" fillId="3" borderId="0" xfId="0" applyFont="1" applyFill="1" applyAlignment="1">
      <alignment horizontal="right" vertical="top" wrapText="1"/>
    </xf>
    <xf numFmtId="4" fontId="28" fillId="0" borderId="0" xfId="0" applyNumberFormat="1" applyFont="1" applyAlignment="1">
      <alignment vertical="center"/>
    </xf>
    <xf numFmtId="4" fontId="4" fillId="3" borderId="0" xfId="0" applyNumberFormat="1" applyFont="1" applyFill="1" applyAlignment="1">
      <alignment horizontal="right" vertical="top" wrapText="1"/>
    </xf>
    <xf numFmtId="0" fontId="4" fillId="3" borderId="1" xfId="0" applyFont="1" applyFill="1" applyBorder="1" applyAlignment="1">
      <alignment horizontal="left" vertical="center" wrapText="1"/>
    </xf>
    <xf numFmtId="0" fontId="8" fillId="0" borderId="0" xfId="0" applyFont="1" applyFill="1" applyBorder="1" applyAlignment="1">
      <alignment horizontal="left" vertical="top" wrapText="1"/>
    </xf>
    <xf numFmtId="0" fontId="5" fillId="0" borderId="0" xfId="0" applyFont="1"/>
    <xf numFmtId="43" fontId="8" fillId="3" borderId="0" xfId="7" applyFont="1" applyFill="1" applyAlignment="1">
      <alignment horizontal="right" vertical="top" wrapText="1"/>
    </xf>
    <xf numFmtId="0" fontId="8" fillId="3" borderId="0" xfId="0" applyFont="1" applyFill="1" applyAlignment="1">
      <alignment horizontal="left" vertical="top" wrapText="1"/>
    </xf>
    <xf numFmtId="10" fontId="8" fillId="3" borderId="0" xfId="6" applyNumberFormat="1" applyFont="1" applyFill="1" applyAlignment="1">
      <alignment horizontal="right" vertical="top" wrapText="1"/>
    </xf>
    <xf numFmtId="4" fontId="8" fillId="3" borderId="0" xfId="0" applyNumberFormat="1" applyFont="1" applyFill="1" applyAlignment="1">
      <alignment horizontal="right" vertical="top" wrapText="1"/>
    </xf>
    <xf numFmtId="0" fontId="9" fillId="0" borderId="8" xfId="2" applyFont="1" applyBorder="1" applyAlignment="1">
      <alignment horizontal="left" vertical="center"/>
    </xf>
    <xf numFmtId="0" fontId="9" fillId="0" borderId="14" xfId="0" applyFont="1" applyBorder="1" applyAlignment="1">
      <alignment vertical="center"/>
    </xf>
    <xf numFmtId="0" fontId="8" fillId="0" borderId="15" xfId="2" applyFont="1" applyBorder="1" applyAlignment="1">
      <alignment horizontal="center" vertical="center"/>
    </xf>
    <xf numFmtId="0" fontId="9" fillId="0" borderId="16" xfId="0" applyFont="1" applyBorder="1" applyAlignment="1">
      <alignment vertical="center"/>
    </xf>
    <xf numFmtId="0" fontId="8" fillId="0" borderId="15" xfId="0" applyFont="1" applyBorder="1" applyAlignment="1">
      <alignment horizontal="center" vertical="center"/>
    </xf>
    <xf numFmtId="17" fontId="9" fillId="0" borderId="8" xfId="2" applyNumberFormat="1" applyFont="1" applyBorder="1" applyAlignment="1">
      <alignment horizontal="left" vertical="center"/>
    </xf>
    <xf numFmtId="14" fontId="8" fillId="0" borderId="15" xfId="2" applyNumberFormat="1" applyFont="1" applyBorder="1" applyAlignment="1">
      <alignment horizontal="center" vertical="center"/>
    </xf>
    <xf numFmtId="10" fontId="29" fillId="4" borderId="24" xfId="6" applyNumberFormat="1" applyFont="1" applyFill="1" applyBorder="1" applyAlignment="1">
      <alignment horizontal="right" vertical="top" wrapText="1"/>
    </xf>
    <xf numFmtId="10" fontId="30" fillId="4" borderId="24" xfId="6" applyNumberFormat="1" applyFont="1" applyFill="1" applyBorder="1" applyAlignment="1">
      <alignment horizontal="right" vertical="top" wrapText="1"/>
    </xf>
    <xf numFmtId="43" fontId="4" fillId="4" borderId="25" xfId="7" applyFont="1" applyFill="1" applyBorder="1" applyAlignment="1">
      <alignment horizontal="right" vertical="top" wrapText="1"/>
    </xf>
    <xf numFmtId="43" fontId="8" fillId="4" borderId="25" xfId="7" applyFont="1" applyFill="1" applyBorder="1" applyAlignment="1">
      <alignment horizontal="right" vertical="top" wrapText="1"/>
    </xf>
    <xf numFmtId="10" fontId="30" fillId="2" borderId="24" xfId="6" applyNumberFormat="1" applyFont="1" applyFill="1" applyBorder="1" applyAlignment="1">
      <alignment horizontal="right" vertical="top" wrapText="1"/>
    </xf>
    <xf numFmtId="43" fontId="8" fillId="2" borderId="25" xfId="7" applyFont="1" applyFill="1" applyBorder="1" applyAlignment="1">
      <alignment horizontal="right" vertical="top" wrapText="1"/>
    </xf>
    <xf numFmtId="10" fontId="31" fillId="0" borderId="24" xfId="6" applyNumberFormat="1" applyFont="1" applyFill="1" applyBorder="1" applyAlignment="1">
      <alignment horizontal="right" vertical="top" wrapText="1"/>
    </xf>
    <xf numFmtId="43" fontId="9" fillId="0" borderId="25" xfId="7" applyFont="1" applyFill="1" applyBorder="1" applyAlignment="1">
      <alignment horizontal="right" vertical="top" wrapText="1"/>
    </xf>
    <xf numFmtId="10" fontId="29" fillId="6" borderId="24" xfId="6" applyNumberFormat="1" applyFont="1" applyFill="1" applyBorder="1" applyAlignment="1">
      <alignment horizontal="right" vertical="top" wrapText="1"/>
    </xf>
    <xf numFmtId="10" fontId="30" fillId="6" borderId="24" xfId="6" applyNumberFormat="1" applyFont="1" applyFill="1" applyBorder="1" applyAlignment="1">
      <alignment horizontal="right" vertical="top" wrapText="1"/>
    </xf>
    <xf numFmtId="43" fontId="4" fillId="6" borderId="25" xfId="7" applyFont="1" applyFill="1" applyBorder="1" applyAlignment="1">
      <alignment horizontal="right" vertical="top" wrapText="1"/>
    </xf>
    <xf numFmtId="43" fontId="8" fillId="6" borderId="25" xfId="7" applyFont="1" applyFill="1" applyBorder="1" applyAlignment="1">
      <alignment horizontal="right" vertical="top" wrapText="1"/>
    </xf>
    <xf numFmtId="0" fontId="8" fillId="2" borderId="1" xfId="0" applyFont="1" applyFill="1" applyBorder="1" applyAlignment="1">
      <alignment horizontal="right" vertical="top" wrapText="1"/>
    </xf>
    <xf numFmtId="43" fontId="8" fillId="2" borderId="1" xfId="7" applyFont="1" applyFill="1" applyBorder="1" applyAlignment="1">
      <alignment horizontal="right" vertical="top" wrapText="1"/>
    </xf>
    <xf numFmtId="165" fontId="11" fillId="0" borderId="1" xfId="0" applyNumberFormat="1" applyFont="1" applyBorder="1" applyAlignment="1">
      <alignment horizontal="right" vertical="center" wrapText="1"/>
    </xf>
    <xf numFmtId="0" fontId="11" fillId="0" borderId="0"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1" fillId="0" borderId="0" xfId="0" applyFont="1" applyBorder="1" applyAlignment="1">
      <alignment horizontal="center" vertical="center" wrapText="1"/>
    </xf>
    <xf numFmtId="0" fontId="8" fillId="6" borderId="26" xfId="0" applyFont="1" applyFill="1" applyBorder="1" applyAlignment="1">
      <alignment horizontal="center" vertical="center" wrapText="1"/>
    </xf>
    <xf numFmtId="0" fontId="11"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6" xfId="0" applyFont="1" applyBorder="1" applyAlignment="1">
      <alignment vertical="center" wrapText="1"/>
    </xf>
    <xf numFmtId="0" fontId="11" fillId="0" borderId="27" xfId="0" applyFont="1" applyBorder="1" applyAlignment="1">
      <alignment horizontal="center" vertical="center" wrapText="1"/>
    </xf>
    <xf numFmtId="0" fontId="0" fillId="0" borderId="8" xfId="0" applyBorder="1" applyAlignment="1">
      <alignment vertical="center"/>
    </xf>
    <xf numFmtId="0" fontId="0" fillId="0" borderId="1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23" xfId="0" applyBorder="1" applyAlignment="1">
      <alignment vertical="center"/>
    </xf>
    <xf numFmtId="0" fontId="9" fillId="0" borderId="20" xfId="0" applyFont="1" applyBorder="1" applyAlignment="1">
      <alignment horizontal="justify" vertical="center" wrapText="1"/>
    </xf>
    <xf numFmtId="0" fontId="10" fillId="9" borderId="20" xfId="0" applyFont="1" applyFill="1" applyBorder="1" applyAlignment="1">
      <alignment horizontal="justify" vertical="center" wrapText="1"/>
    </xf>
    <xf numFmtId="0" fontId="11" fillId="0" borderId="20" xfId="0" applyFont="1" applyBorder="1" applyAlignment="1">
      <alignment horizontal="justify" vertical="center" wrapText="1"/>
    </xf>
    <xf numFmtId="0" fontId="10" fillId="0" borderId="26" xfId="0" applyFont="1" applyBorder="1" applyAlignment="1">
      <alignment horizontal="center" vertical="center" wrapText="1"/>
    </xf>
    <xf numFmtId="0" fontId="10" fillId="0" borderId="20" xfId="0" applyFont="1" applyBorder="1" applyAlignment="1">
      <alignment vertical="center" wrapText="1"/>
    </xf>
    <xf numFmtId="0" fontId="11" fillId="0" borderId="20" xfId="0" applyFont="1" applyBorder="1" applyAlignment="1">
      <alignment horizontal="left" vertical="center" wrapText="1"/>
    </xf>
    <xf numFmtId="0" fontId="11" fillId="0" borderId="28" xfId="0" applyFont="1" applyBorder="1" applyAlignment="1">
      <alignment horizontal="center" vertical="center" wrapText="1"/>
    </xf>
    <xf numFmtId="0" fontId="9" fillId="0" borderId="28" xfId="0" applyFont="1" applyBorder="1" applyAlignment="1">
      <alignment horizontal="center" vertical="center" wrapText="1"/>
    </xf>
    <xf numFmtId="0" fontId="11" fillId="0" borderId="28" xfId="0" applyFont="1" applyBorder="1" applyAlignment="1">
      <alignment horizontal="left" vertical="center" wrapText="1"/>
    </xf>
    <xf numFmtId="0" fontId="11" fillId="0" borderId="29" xfId="0" applyFont="1" applyBorder="1" applyAlignment="1">
      <alignment horizontal="center" vertical="center" wrapText="1"/>
    </xf>
    <xf numFmtId="0" fontId="10" fillId="9" borderId="30" xfId="0" applyFont="1" applyFill="1" applyBorder="1" applyAlignment="1">
      <alignment horizontal="justify" vertical="center" wrapText="1"/>
    </xf>
    <xf numFmtId="0" fontId="10" fillId="9"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11" fillId="0" borderId="30" xfId="0" applyFont="1" applyBorder="1" applyAlignment="1">
      <alignment horizontal="center" vertical="center" wrapText="1"/>
    </xf>
    <xf numFmtId="0" fontId="9" fillId="0" borderId="30" xfId="0" applyFont="1" applyBorder="1" applyAlignment="1">
      <alignment horizontal="center" vertical="center" wrapText="1"/>
    </xf>
    <xf numFmtId="0" fontId="11" fillId="0" borderId="30" xfId="0" applyFont="1" applyBorder="1" applyAlignment="1">
      <alignment horizontal="left" vertical="center" wrapText="1"/>
    </xf>
    <xf numFmtId="0" fontId="11" fillId="0" borderId="31" xfId="0" applyFont="1" applyBorder="1" applyAlignment="1">
      <alignment horizontal="center" vertical="center" wrapText="1"/>
    </xf>
    <xf numFmtId="0" fontId="9" fillId="0" borderId="26" xfId="0" applyFont="1" applyBorder="1" applyAlignment="1">
      <alignment horizontal="center" vertical="center" wrapText="1"/>
    </xf>
    <xf numFmtId="0" fontId="11" fillId="0" borderId="26" xfId="0" applyFont="1" applyBorder="1" applyAlignment="1">
      <alignment horizontal="left" vertical="center" wrapText="1"/>
    </xf>
    <xf numFmtId="0" fontId="12" fillId="6" borderId="36" xfId="5" applyFont="1" applyFill="1" applyBorder="1" applyAlignment="1">
      <alignment horizontal="center"/>
    </xf>
    <xf numFmtId="0" fontId="12" fillId="6" borderId="37" xfId="5" applyFont="1" applyFill="1" applyBorder="1" applyAlignment="1">
      <alignment horizontal="center"/>
    </xf>
    <xf numFmtId="0" fontId="1" fillId="3" borderId="33" xfId="0" applyFont="1" applyFill="1" applyBorder="1" applyAlignment="1">
      <alignment horizontal="center" wrapText="1"/>
    </xf>
    <xf numFmtId="0" fontId="0" fillId="0" borderId="33" xfId="0" applyBorder="1"/>
    <xf numFmtId="0" fontId="0" fillId="0" borderId="14" xfId="0"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43" fontId="4" fillId="6" borderId="0" xfId="7" applyFont="1" applyFill="1" applyAlignment="1">
      <alignment horizontal="center" vertical="top" wrapText="1"/>
    </xf>
    <xf numFmtId="0" fontId="22" fillId="0" borderId="15" xfId="1" applyFont="1" applyBorder="1" applyAlignment="1">
      <alignment horizontal="center" vertical="center"/>
    </xf>
    <xf numFmtId="0" fontId="22" fillId="0" borderId="23" xfId="1" applyFont="1" applyBorder="1" applyAlignment="1">
      <alignment horizontal="center" vertical="center"/>
    </xf>
    <xf numFmtId="0" fontId="22" fillId="0" borderId="15" xfId="2" applyFont="1" applyBorder="1" applyAlignment="1">
      <alignment horizontal="center" vertical="center"/>
    </xf>
    <xf numFmtId="0" fontId="22" fillId="0" borderId="23" xfId="2" applyFont="1" applyBorder="1" applyAlignment="1">
      <alignment horizontal="center" vertical="center"/>
    </xf>
    <xf numFmtId="0" fontId="22" fillId="0" borderId="19" xfId="2" applyFont="1" applyBorder="1" applyAlignment="1">
      <alignment horizontal="center" vertical="center"/>
    </xf>
    <xf numFmtId="17" fontId="27" fillId="0" borderId="8" xfId="2" applyNumberFormat="1" applyFont="1" applyBorder="1" applyAlignment="1">
      <alignment horizontal="justify" vertical="center"/>
    </xf>
    <xf numFmtId="17" fontId="27" fillId="0" borderId="9" xfId="2" applyNumberFormat="1" applyFont="1" applyBorder="1" applyAlignment="1">
      <alignment horizontal="justify" vertical="center"/>
    </xf>
    <xf numFmtId="0" fontId="22" fillId="0" borderId="13" xfId="1" applyFont="1" applyBorder="1" applyAlignment="1">
      <alignment horizontal="center" vertical="center"/>
    </xf>
    <xf numFmtId="0" fontId="22" fillId="0" borderId="12" xfId="1" applyFont="1" applyBorder="1" applyAlignment="1">
      <alignment horizontal="center" vertical="center"/>
    </xf>
    <xf numFmtId="0" fontId="4" fillId="6" borderId="34" xfId="0" applyFont="1" applyFill="1" applyBorder="1" applyAlignment="1">
      <alignment horizontal="center" vertical="top" wrapText="1"/>
    </xf>
    <xf numFmtId="0" fontId="4" fillId="6" borderId="35" xfId="0" applyFont="1" applyFill="1" applyBorder="1" applyAlignment="1">
      <alignment horizontal="center" vertical="top" wrapText="1"/>
    </xf>
    <xf numFmtId="9" fontId="4" fillId="6" borderId="34" xfId="6" applyFont="1" applyFill="1" applyBorder="1" applyAlignment="1">
      <alignment horizontal="center" vertical="top" wrapText="1"/>
    </xf>
    <xf numFmtId="9" fontId="4" fillId="6" borderId="35" xfId="6" applyFont="1" applyFill="1" applyBorder="1" applyAlignment="1">
      <alignment horizontal="center" vertical="top" wrapText="1"/>
    </xf>
    <xf numFmtId="0" fontId="19" fillId="3" borderId="0" xfId="0" applyFont="1" applyFill="1" applyAlignment="1">
      <alignment horizontal="center" vertical="center" wrapText="1"/>
    </xf>
    <xf numFmtId="0" fontId="20" fillId="0" borderId="0" xfId="0" applyFont="1" applyAlignment="1">
      <alignment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14" fontId="22" fillId="0" borderId="15" xfId="1" applyNumberFormat="1" applyFont="1" applyBorder="1" applyAlignment="1">
      <alignment horizontal="center" vertical="center"/>
    </xf>
    <xf numFmtId="14" fontId="22" fillId="0" borderId="19" xfId="1" applyNumberFormat="1" applyFont="1" applyBorder="1" applyAlignment="1">
      <alignment horizontal="center" vertical="center"/>
    </xf>
    <xf numFmtId="14" fontId="22" fillId="0" borderId="15" xfId="2" applyNumberFormat="1" applyFont="1" applyBorder="1" applyAlignment="1">
      <alignment horizontal="center" vertical="center"/>
    </xf>
    <xf numFmtId="14" fontId="22" fillId="0" borderId="23" xfId="2" applyNumberFormat="1" applyFont="1" applyBorder="1" applyAlignment="1">
      <alignment horizontal="center" vertical="center"/>
    </xf>
    <xf numFmtId="0" fontId="22" fillId="0" borderId="32" xfId="1" applyFont="1" applyBorder="1" applyAlignment="1">
      <alignment horizontal="center" vertical="center"/>
    </xf>
    <xf numFmtId="0" fontId="19" fillId="3" borderId="33" xfId="0" applyFont="1" applyFill="1" applyBorder="1" applyAlignment="1">
      <alignment horizontal="center" wrapText="1"/>
    </xf>
    <xf numFmtId="0" fontId="10" fillId="0" borderId="20" xfId="0" applyFont="1" applyBorder="1" applyAlignment="1">
      <alignment horizontal="center" vertical="center" wrapText="1"/>
    </xf>
    <xf numFmtId="0" fontId="10" fillId="0" borderId="26" xfId="0" applyFont="1" applyBorder="1" applyAlignment="1">
      <alignment horizontal="center" vertical="center" wrapText="1"/>
    </xf>
    <xf numFmtId="0" fontId="10" fillId="9" borderId="20" xfId="0" applyFont="1" applyFill="1" applyBorder="1" applyAlignment="1">
      <alignment horizontal="center" vertical="center" wrapText="1"/>
    </xf>
    <xf numFmtId="0" fontId="11" fillId="0" borderId="26" xfId="0" applyFont="1" applyBorder="1" applyAlignment="1">
      <alignment horizontal="justify" vertical="center" wrapText="1"/>
    </xf>
    <xf numFmtId="0" fontId="11" fillId="0" borderId="26"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0" fillId="9" borderId="30" xfId="0" applyFont="1" applyFill="1" applyBorder="1" applyAlignment="1">
      <alignment horizontal="center" vertical="center" wrapText="1"/>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6" xfId="0"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41"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5" xfId="0" applyFont="1" applyBorder="1" applyAlignment="1">
      <alignment horizontal="left" vertical="center"/>
    </xf>
    <xf numFmtId="0" fontId="27" fillId="0" borderId="23" xfId="0" applyFont="1" applyBorder="1" applyAlignment="1">
      <alignment horizontal="left" vertical="center"/>
    </xf>
    <xf numFmtId="14" fontId="22" fillId="0" borderId="19" xfId="2" applyNumberFormat="1" applyFont="1" applyBorder="1" applyAlignment="1">
      <alignment horizontal="center" vertical="center"/>
    </xf>
    <xf numFmtId="0" fontId="8" fillId="6" borderId="47" xfId="4" applyFont="1" applyFill="1" applyBorder="1" applyAlignment="1">
      <alignment horizontal="justify" vertical="distributed" wrapText="1"/>
    </xf>
    <xf numFmtId="0" fontId="13" fillId="0" borderId="33" xfId="0" applyFont="1" applyBorder="1" applyAlignment="1">
      <alignment horizontal="center" vertical="center" wrapText="1"/>
    </xf>
    <xf numFmtId="0" fontId="2" fillId="6" borderId="2" xfId="0" applyFont="1" applyFill="1" applyBorder="1" applyAlignment="1">
      <alignment horizontal="center" vertical="top"/>
    </xf>
    <xf numFmtId="0" fontId="2" fillId="6" borderId="3" xfId="0" applyFont="1" applyFill="1" applyBorder="1" applyAlignment="1">
      <alignment horizontal="center" vertical="top"/>
    </xf>
    <xf numFmtId="0" fontId="8" fillId="4" borderId="47" xfId="4" applyFont="1" applyFill="1" applyBorder="1" applyAlignment="1">
      <alignment horizontal="justify" vertical="distributed" wrapText="1"/>
    </xf>
    <xf numFmtId="0" fontId="8" fillId="8" borderId="47" xfId="4" applyFont="1" applyFill="1" applyBorder="1" applyAlignment="1">
      <alignment horizontal="justify" vertical="distributed" wrapText="1"/>
    </xf>
    <xf numFmtId="0" fontId="8" fillId="8" borderId="2" xfId="4" applyFont="1" applyFill="1" applyBorder="1" applyAlignment="1">
      <alignment horizontal="center" vertical="distributed" wrapText="1"/>
    </xf>
    <xf numFmtId="0" fontId="8" fillId="8" borderId="47" xfId="4" applyFont="1" applyFill="1" applyBorder="1" applyAlignment="1">
      <alignment horizontal="center" vertical="distributed" wrapText="1"/>
    </xf>
    <xf numFmtId="0" fontId="8" fillId="8" borderId="3" xfId="4" applyFont="1" applyFill="1" applyBorder="1" applyAlignment="1">
      <alignment horizontal="center" vertical="distributed" wrapText="1"/>
    </xf>
    <xf numFmtId="0" fontId="8" fillId="6" borderId="2" xfId="4" applyFont="1" applyFill="1" applyBorder="1" applyAlignment="1">
      <alignment horizontal="center" vertical="distributed" wrapText="1"/>
    </xf>
    <xf numFmtId="0" fontId="8" fillId="6" borderId="47" xfId="4" applyFont="1" applyFill="1" applyBorder="1" applyAlignment="1">
      <alignment horizontal="center" vertical="distributed" wrapText="1"/>
    </xf>
    <xf numFmtId="0" fontId="15" fillId="0" borderId="33" xfId="1" applyFont="1" applyBorder="1" applyAlignment="1">
      <alignment horizontal="center" vertical="center"/>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0" fontId="8" fillId="6" borderId="1" xfId="0" applyFont="1" applyFill="1" applyBorder="1" applyAlignment="1">
      <alignment horizontal="justify" vertical="center" wrapText="1"/>
    </xf>
    <xf numFmtId="0" fontId="4" fillId="6" borderId="24" xfId="0" applyFont="1" applyFill="1" applyBorder="1" applyAlignment="1">
      <alignment horizontal="justify" vertical="center" wrapText="1"/>
    </xf>
    <xf numFmtId="0" fontId="4" fillId="6" borderId="25" xfId="0" applyFont="1" applyFill="1" applyBorder="1" applyAlignment="1">
      <alignment horizontal="justify" vertical="center" wrapText="1"/>
    </xf>
    <xf numFmtId="0" fontId="4" fillId="4" borderId="1" xfId="0" applyFont="1" applyFill="1" applyBorder="1" applyAlignment="1">
      <alignment vertical="center" wrapText="1"/>
    </xf>
    <xf numFmtId="0" fontId="4" fillId="4"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8" fillId="3" borderId="48" xfId="0" applyFont="1" applyFill="1" applyBorder="1" applyAlignment="1">
      <alignment horizontal="right" vertical="top" wrapText="1"/>
    </xf>
    <xf numFmtId="0" fontId="8" fillId="3" borderId="49" xfId="0" applyFont="1" applyFill="1" applyBorder="1" applyAlignment="1">
      <alignment horizontal="right" vertical="top" wrapText="1"/>
    </xf>
    <xf numFmtId="0" fontId="8" fillId="3" borderId="0" xfId="0" applyFont="1" applyFill="1" applyAlignment="1">
      <alignment horizontal="right" vertical="top" wrapText="1"/>
    </xf>
    <xf numFmtId="0" fontId="8" fillId="2" borderId="2" xfId="0" applyFont="1" applyFill="1" applyBorder="1" applyAlignment="1">
      <alignment horizontal="right" vertical="top" wrapText="1"/>
    </xf>
    <xf numFmtId="0" fontId="8" fillId="2" borderId="3" xfId="0" applyFont="1" applyFill="1" applyBorder="1" applyAlignment="1">
      <alignment horizontal="right" vertical="top" wrapText="1"/>
    </xf>
    <xf numFmtId="0" fontId="8" fillId="0" borderId="18" xfId="0" applyFont="1" applyFill="1" applyBorder="1" applyAlignment="1">
      <alignment horizontal="left" vertical="top" wrapText="1"/>
    </xf>
    <xf numFmtId="0" fontId="8" fillId="0" borderId="0" xfId="0" applyFont="1" applyFill="1" applyBorder="1" applyAlignment="1">
      <alignment horizontal="left" vertical="top" wrapText="1"/>
    </xf>
    <xf numFmtId="0" fontId="4" fillId="3" borderId="0" xfId="0" applyFont="1" applyFill="1" applyAlignment="1">
      <alignment horizontal="center" wrapText="1"/>
    </xf>
    <xf numFmtId="0" fontId="5" fillId="0" borderId="0" xfId="0" applyFont="1"/>
  </cellXfs>
  <cellStyles count="8">
    <cellStyle name="Normal" xfId="0" builtinId="0"/>
    <cellStyle name="Normal_Orç 041_2009 Adaptação Copa PJ Ceilândia" xfId="1"/>
    <cellStyle name="Normal_Orç 041_2009 Adaptação Copa PJ Ceilândia_Orçamento Sintético" xfId="2"/>
    <cellStyle name="Normal_Orç 041_2009 Adaptação Copa PJ Ceilândia_Plan1" xfId="3"/>
    <cellStyle name="Normal_Plan1" xfId="4"/>
    <cellStyle name="Normal_Plan1_1 2" xfId="5"/>
    <cellStyle name="Porcentagem" xfId="6" builtinId="5"/>
    <cellStyle name="Separador de milhares" xfId="7" builtinId="3"/>
  </cellStyles>
  <dxfs count="2417">
    <dxf>
      <font>
        <color rgb="FFD8ECF6"/>
      </font>
    </dxf>
    <dxf>
      <font>
        <color rgb="FFD8ECF6"/>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ont>
        <color rgb="FFFFFF00"/>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rgb="FFFFFF00"/>
      </font>
    </dxf>
    <dxf>
      <font>
        <color rgb="FFD8ECF6"/>
      </font>
    </dxf>
    <dxf>
      <font>
        <color rgb="FFD8ECF6"/>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theme="0" tint="-4.9989318521683403E-2"/>
      </font>
    </dxf>
    <dxf>
      <font>
        <color rgb="FFFFFF00"/>
      </font>
    </dxf>
    <dxf>
      <font>
        <color theme="0" tint="-4.9989318521683403E-2"/>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ilag\Documents\Trabalhos\MPDFT\Or&#231;%20006_2020%20PJBSI%20-%20CO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file____R__DIPRO_NOR_or_C3_A7a"/>
      <sheetName val="Planilha Sintética"/>
      <sheetName val="Composição de BDI"/>
      <sheetName val="Composição de Encargos Sociais"/>
      <sheetName val="Cronograma"/>
    </sheetNames>
    <sheetDataSet>
      <sheetData sheetId="0" refreshError="1"/>
      <sheetData sheetId="1"/>
      <sheetData sheetId="2" refreshError="1"/>
      <sheetData sheetId="3"/>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34"/>
  <sheetViews>
    <sheetView showGridLines="0" workbookViewId="0">
      <selection sqref="A1:B1"/>
    </sheetView>
  </sheetViews>
  <sheetFormatPr defaultColWidth="8.75" defaultRowHeight="14.25"/>
  <cols>
    <col min="1" max="1" width="6" customWidth="1"/>
    <col min="2" max="2" width="73.75" customWidth="1"/>
  </cols>
  <sheetData>
    <row r="1" spans="1:2">
      <c r="A1" s="241" t="s">
        <v>421</v>
      </c>
      <c r="B1" s="242"/>
    </row>
    <row r="2" spans="1:2">
      <c r="A2" s="41"/>
      <c r="B2" s="40"/>
    </row>
    <row r="3" spans="1:2">
      <c r="A3" s="35"/>
      <c r="B3" s="34" t="s">
        <v>420</v>
      </c>
    </row>
    <row r="4" spans="1:2" ht="33.75">
      <c r="A4" s="31">
        <v>1</v>
      </c>
      <c r="B4" s="30" t="s">
        <v>419</v>
      </c>
    </row>
    <row r="5" spans="1:2">
      <c r="A5" s="31">
        <v>2</v>
      </c>
      <c r="B5" s="30" t="s">
        <v>418</v>
      </c>
    </row>
    <row r="6" spans="1:2" ht="22.5">
      <c r="A6" s="31" t="s">
        <v>417</v>
      </c>
      <c r="B6" s="30" t="s">
        <v>416</v>
      </c>
    </row>
    <row r="7" spans="1:2">
      <c r="A7" s="31" t="s">
        <v>415</v>
      </c>
      <c r="B7" s="30" t="s">
        <v>414</v>
      </c>
    </row>
    <row r="8" spans="1:2" ht="22.5">
      <c r="A8" s="31" t="s">
        <v>413</v>
      </c>
      <c r="B8" s="30" t="s">
        <v>412</v>
      </c>
    </row>
    <row r="9" spans="1:2">
      <c r="A9" s="31" t="s">
        <v>411</v>
      </c>
      <c r="B9" s="30" t="s">
        <v>410</v>
      </c>
    </row>
    <row r="10" spans="1:2" ht="22.5">
      <c r="A10" s="39" t="s">
        <v>409</v>
      </c>
      <c r="B10" s="38" t="s">
        <v>408</v>
      </c>
    </row>
    <row r="11" spans="1:2">
      <c r="A11" s="37"/>
      <c r="B11" s="36"/>
    </row>
    <row r="12" spans="1:2">
      <c r="A12" s="35" t="s">
        <v>300</v>
      </c>
      <c r="B12" s="34" t="s">
        <v>407</v>
      </c>
    </row>
    <row r="13" spans="1:2" ht="22.5">
      <c r="A13" s="31" t="s">
        <v>261</v>
      </c>
      <c r="B13" s="30" t="s">
        <v>406</v>
      </c>
    </row>
    <row r="14" spans="1:2" ht="22.5">
      <c r="A14" s="31" t="s">
        <v>284</v>
      </c>
      <c r="B14" s="30" t="s">
        <v>405</v>
      </c>
    </row>
    <row r="15" spans="1:2">
      <c r="A15" s="33" t="s">
        <v>322</v>
      </c>
      <c r="B15" s="32" t="s">
        <v>404</v>
      </c>
    </row>
    <row r="16" spans="1:2">
      <c r="A16" s="31" t="s">
        <v>275</v>
      </c>
      <c r="B16" s="30" t="s">
        <v>403</v>
      </c>
    </row>
    <row r="17" spans="1:2" ht="22.5">
      <c r="A17" s="31" t="s">
        <v>304</v>
      </c>
      <c r="B17" s="30" t="s">
        <v>402</v>
      </c>
    </row>
    <row r="18" spans="1:2" ht="22.5">
      <c r="A18" s="31" t="s">
        <v>306</v>
      </c>
      <c r="B18" s="30" t="s">
        <v>401</v>
      </c>
    </row>
    <row r="19" spans="1:2">
      <c r="A19" s="33" t="s">
        <v>335</v>
      </c>
      <c r="B19" s="32" t="s">
        <v>400</v>
      </c>
    </row>
    <row r="20" spans="1:2">
      <c r="A20" s="31" t="s">
        <v>325</v>
      </c>
      <c r="B20" s="30" t="s">
        <v>399</v>
      </c>
    </row>
    <row r="21" spans="1:2" ht="22.5">
      <c r="A21" s="31" t="s">
        <v>327</v>
      </c>
      <c r="B21" s="30" t="s">
        <v>398</v>
      </c>
    </row>
    <row r="22" spans="1:2" ht="22.5">
      <c r="A22" s="31" t="s">
        <v>329</v>
      </c>
      <c r="B22" s="30" t="s">
        <v>397</v>
      </c>
    </row>
    <row r="23" spans="1:2">
      <c r="A23" s="33" t="s">
        <v>395</v>
      </c>
      <c r="B23" s="32" t="s">
        <v>448</v>
      </c>
    </row>
    <row r="24" spans="1:2" ht="22.5">
      <c r="A24" s="31" t="s">
        <v>337</v>
      </c>
      <c r="B24" s="30" t="s">
        <v>396</v>
      </c>
    </row>
    <row r="25" spans="1:2">
      <c r="A25" s="33" t="s">
        <v>390</v>
      </c>
      <c r="B25" s="32" t="s">
        <v>394</v>
      </c>
    </row>
    <row r="26" spans="1:2" ht="33.75">
      <c r="A26" s="31" t="s">
        <v>388</v>
      </c>
      <c r="B26" s="30" t="s">
        <v>393</v>
      </c>
    </row>
    <row r="27" spans="1:2" ht="22.5">
      <c r="A27" s="31" t="s">
        <v>449</v>
      </c>
      <c r="B27" s="30" t="s">
        <v>392</v>
      </c>
    </row>
    <row r="28" spans="1:2">
      <c r="A28" s="31" t="s">
        <v>450</v>
      </c>
      <c r="B28" s="30" t="s">
        <v>391</v>
      </c>
    </row>
    <row r="29" spans="1:2">
      <c r="A29" s="33" t="s">
        <v>386</v>
      </c>
      <c r="B29" s="32" t="s">
        <v>389</v>
      </c>
    </row>
    <row r="30" spans="1:2">
      <c r="A30" s="31" t="s">
        <v>451</v>
      </c>
      <c r="B30" s="30" t="s">
        <v>387</v>
      </c>
    </row>
    <row r="31" spans="1:2">
      <c r="A31" s="29" t="s">
        <v>428</v>
      </c>
      <c r="B31" s="28" t="s">
        <v>385</v>
      </c>
    </row>
    <row r="32" spans="1:2">
      <c r="A32" s="27" t="s">
        <v>452</v>
      </c>
      <c r="B32" s="26" t="s">
        <v>384</v>
      </c>
    </row>
    <row r="33" spans="1:2" ht="22.5">
      <c r="A33" s="27" t="s">
        <v>453</v>
      </c>
      <c r="B33" s="26" t="s">
        <v>383</v>
      </c>
    </row>
    <row r="34" spans="1:2" ht="22.5">
      <c r="A34" s="25" t="s">
        <v>454</v>
      </c>
      <c r="B34" s="24" t="s">
        <v>382</v>
      </c>
    </row>
  </sheetData>
  <mergeCells count="1">
    <mergeCell ref="A1:B1"/>
  </mergeCells>
  <phoneticPr fontId="5" type="noConversion"/>
  <printOptions horizontalCentered="1"/>
  <pageMargins left="0.59055118110236227" right="0.59055118110236227" top="0.59055118110236227" bottom="0.59055118110236227" header="0.19685039370078741" footer="0.19685039370078741"/>
  <pageSetup paperSize="9" orientation="portrait" r:id="rId1"/>
  <headerFooter alignWithMargins="0">
    <oddHeader>&amp;C&amp;"Arial,Negrito"&amp;20ESTA PLANILHA NÃO PRECISA SER IMPRESSA</oddHeader>
    <oddFooter>&amp;C&amp;"Arial,Negrito"&amp;20ESTA PLANILHA NÃO PRECISA SER IMPRESSA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D20"/>
  <sheetViews>
    <sheetView showGridLines="0" tabSelected="1" workbookViewId="0">
      <selection activeCell="G16" sqref="G16"/>
    </sheetView>
  </sheetViews>
  <sheetFormatPr defaultRowHeight="13.9" customHeight="1"/>
  <cols>
    <col min="1" max="1" width="10" bestFit="1" customWidth="1"/>
    <col min="2" max="2" width="60" customWidth="1"/>
    <col min="3" max="3" width="10" customWidth="1"/>
    <col min="4" max="4" width="18.125" customWidth="1"/>
  </cols>
  <sheetData>
    <row r="1" spans="1:4" ht="15" customHeight="1">
      <c r="A1" s="42" t="str">
        <f ca="1">'Orçamento Sintético'!A1</f>
        <v>P. Execução:</v>
      </c>
      <c r="B1" s="43" t="str">
        <f ca="1">'Orçamento Sintético'!D1</f>
        <v>Objeto: Reforma para adequações de acessibilidade nas áreas internas do edifício da PJ do Paranoá</v>
      </c>
      <c r="C1" s="44" t="str">
        <f ca="1">'Orçamento Sintético'!C1</f>
        <v>Licitação:</v>
      </c>
      <c r="D1" s="245"/>
    </row>
    <row r="2" spans="1:4" ht="15" customHeight="1">
      <c r="A2" s="45" t="str">
        <f ca="1">'Orçamento Sintético'!A2:B2</f>
        <v>A</v>
      </c>
      <c r="B2" s="46" t="str">
        <f ca="1">'Orçamento Sintético'!D2</f>
        <v>Local: Quadra 4, Conjunto B, Lote 1, Grandes Áreas - Paranoá - Brasília / DF</v>
      </c>
      <c r="C2" s="74" t="str">
        <f ca="1">'Orçamento Sintético'!C2</f>
        <v>B</v>
      </c>
      <c r="D2" s="246"/>
    </row>
    <row r="3" spans="1:4" ht="15" customHeight="1">
      <c r="A3" s="48" t="str">
        <f ca="1">'Orçamento Sintético'!A3:B3</f>
        <v>P. Validade:</v>
      </c>
      <c r="B3" s="48" t="str">
        <f ca="1">'Orçamento Sintético'!C3</f>
        <v>Razão Social:</v>
      </c>
      <c r="C3" s="42" t="str">
        <f ca="1">'Orçamento Sintético'!E1</f>
        <v>Data:</v>
      </c>
      <c r="D3" s="246"/>
    </row>
    <row r="4" spans="1:4" ht="15" customHeight="1">
      <c r="A4" s="45" t="str">
        <f ca="1">'Orçamento Sintético'!A4:B4</f>
        <v>C</v>
      </c>
      <c r="B4" s="49" t="str">
        <f ca="1">'Orçamento Sintético'!C4</f>
        <v>D</v>
      </c>
      <c r="C4" s="49">
        <f ca="1">'Orçamento Sintético'!E2</f>
        <v>1</v>
      </c>
      <c r="D4" s="246"/>
    </row>
    <row r="5" spans="1:4" ht="15" customHeight="1">
      <c r="A5" s="42" t="str">
        <f ca="1">'Orçamento Sintético'!A5</f>
        <v>P. Garantia:</v>
      </c>
      <c r="B5" s="48" t="str">
        <f ca="1">'Orçamento Sintético'!C5</f>
        <v>CNPJ:</v>
      </c>
      <c r="C5" s="42" t="str">
        <f ca="1">'Orçamento Sintético'!E3</f>
        <v>Telefone:</v>
      </c>
      <c r="D5" s="246"/>
    </row>
    <row r="6" spans="1:4" ht="15" customHeight="1">
      <c r="A6" s="45" t="str">
        <f ca="1">'Orçamento Sintético'!A6:B6</f>
        <v>F</v>
      </c>
      <c r="B6" s="49" t="str">
        <f ca="1">'Orçamento Sintético'!C6</f>
        <v>G</v>
      </c>
      <c r="C6" s="49" t="str">
        <f ca="1">'Orçamento Sintético'!E4</f>
        <v>E</v>
      </c>
      <c r="D6" s="247"/>
    </row>
    <row r="7" spans="1:4" ht="15" customHeight="1">
      <c r="A7" s="243" t="s">
        <v>1327</v>
      </c>
      <c r="B7" s="244"/>
      <c r="C7" s="244"/>
      <c r="D7" s="244"/>
    </row>
    <row r="8" spans="1:4" ht="24" customHeight="1">
      <c r="A8" s="5" t="s">
        <v>808</v>
      </c>
      <c r="B8" s="5" t="s">
        <v>811</v>
      </c>
      <c r="C8" s="5" t="s">
        <v>815</v>
      </c>
      <c r="D8" s="5" t="s">
        <v>816</v>
      </c>
    </row>
    <row r="9" spans="1:4" ht="24" customHeight="1">
      <c r="A9" s="23" t="s">
        <v>817</v>
      </c>
      <c r="B9" s="78" t="str">
        <f ca="1">VLOOKUP(A9,'Orçamento Sintético'!$A:$H,4,0)</f>
        <v>SERVIÇOS TÉCNICOS PROFISSIONAIS</v>
      </c>
      <c r="C9" s="6">
        <f ca="1">VLOOKUP(A9,'Orçamento Sintético'!$A:$H,8,0)</f>
        <v>233.94</v>
      </c>
      <c r="D9" s="7">
        <f>ROUND(C9/$D$18,4)</f>
        <v>2.9999999999999997E-4</v>
      </c>
    </row>
    <row r="10" spans="1:4" ht="24" customHeight="1">
      <c r="A10" s="23" t="s">
        <v>826</v>
      </c>
      <c r="B10" s="78" t="str">
        <f ca="1">VLOOKUP(A10,'Orçamento Sintético'!$A:$H,4,0)</f>
        <v>SERVIÇOS PRELIMINARES</v>
      </c>
      <c r="C10" s="6">
        <f ca="1">VLOOKUP(A10,'Orçamento Sintético'!$A:$H,8,0)</f>
        <v>15318.34</v>
      </c>
      <c r="D10" s="7">
        <f t="shared" ref="D10:D16" si="0">ROUND(C10/$D$18,4)</f>
        <v>1.7000000000000001E-2</v>
      </c>
    </row>
    <row r="11" spans="1:4" ht="24" customHeight="1">
      <c r="A11" s="23" t="s">
        <v>889</v>
      </c>
      <c r="B11" s="78" t="str">
        <f ca="1">VLOOKUP(A11,'Orçamento Sintético'!$A:$H,4,0)</f>
        <v>ARQUITETURA E ELEMENTOS DE URBANISMO</v>
      </c>
      <c r="C11" s="6">
        <f ca="1">VLOOKUP(A11,'Orçamento Sintético'!$A:$H,8,0)</f>
        <v>756172.41</v>
      </c>
      <c r="D11" s="7">
        <f t="shared" si="0"/>
        <v>0.83779999999999999</v>
      </c>
    </row>
    <row r="12" spans="1:4" ht="24" customHeight="1">
      <c r="A12" s="23" t="s">
        <v>1114</v>
      </c>
      <c r="B12" s="78" t="str">
        <f ca="1">VLOOKUP(A12,'Orçamento Sintético'!$A:$H,4,0)</f>
        <v>INSTALAÇÕES HIDRÁULICAS E SANITÁRIAS</v>
      </c>
      <c r="C12" s="6">
        <f ca="1">VLOOKUP(A12,'Orçamento Sintético'!$A:$H,8,0)</f>
        <v>44876.34</v>
      </c>
      <c r="D12" s="7">
        <f t="shared" si="0"/>
        <v>4.9700000000000001E-2</v>
      </c>
    </row>
    <row r="13" spans="1:4" ht="24" customHeight="1">
      <c r="A13" s="23" t="s">
        <v>1208</v>
      </c>
      <c r="B13" s="78" t="str">
        <f ca="1">VLOOKUP(A13,'Orçamento Sintético'!$A:$H,4,0)</f>
        <v>INSTALAÇÕES ELÉTRICAS E ELETRÔNICAS</v>
      </c>
      <c r="C13" s="6">
        <f ca="1">VLOOKUP(A13,'Orçamento Sintético'!$A:$H,8,0)</f>
        <v>45730.570000000007</v>
      </c>
      <c r="D13" s="7">
        <f t="shared" si="0"/>
        <v>5.0700000000000002E-2</v>
      </c>
    </row>
    <row r="14" spans="1:4" ht="24" customHeight="1">
      <c r="A14" s="23" t="s">
        <v>1249</v>
      </c>
      <c r="B14" s="78" t="str">
        <f ca="1">VLOOKUP(A14,'Orçamento Sintético'!$A:$H,4,0)</f>
        <v>INSTALAÇÕES MECÂNICAS E DE UTILIDADES</v>
      </c>
      <c r="C14" s="6">
        <f ca="1">VLOOKUP(A14,'Orçamento Sintético'!$A:$H,8,0)</f>
        <v>5333.66</v>
      </c>
      <c r="D14" s="7">
        <f t="shared" si="0"/>
        <v>5.8999999999999999E-3</v>
      </c>
    </row>
    <row r="15" spans="1:4" ht="24" customHeight="1">
      <c r="A15" s="23" t="s">
        <v>1276</v>
      </c>
      <c r="B15" s="78" t="str">
        <f ca="1">VLOOKUP(A15,'Orçamento Sintético'!$A:$H,4,0)</f>
        <v>SERVIÇOS COMPLEMENTARES</v>
      </c>
      <c r="C15" s="6">
        <f ca="1">VLOOKUP(A15,'Orçamento Sintético'!$A:$H,8,0)</f>
        <v>11546.89</v>
      </c>
      <c r="D15" s="7">
        <f t="shared" si="0"/>
        <v>1.2800000000000001E-2</v>
      </c>
    </row>
    <row r="16" spans="1:4" ht="24" customHeight="1">
      <c r="A16" s="23" t="s">
        <v>1292</v>
      </c>
      <c r="B16" s="78" t="str">
        <f ca="1">VLOOKUP(A16,'Orçamento Sintético'!$A:$H,4,0)</f>
        <v>SERVIÇOS AUXILIARES E ADMINISTRATIVOS</v>
      </c>
      <c r="C16" s="6">
        <f ca="1">VLOOKUP(A16,'Orçamento Sintético'!$A:$H,8,0)</f>
        <v>23365.9</v>
      </c>
      <c r="D16" s="7">
        <f t="shared" si="0"/>
        <v>2.5899999999999999E-2</v>
      </c>
    </row>
    <row r="18" spans="1:4" ht="13.9" customHeight="1">
      <c r="A18" s="75"/>
      <c r="B18" s="75" t="s">
        <v>1304</v>
      </c>
      <c r="C18" s="76"/>
      <c r="D18" s="76">
        <f>SUM(C9:C16)</f>
        <v>902578.05000000016</v>
      </c>
    </row>
    <row r="19" spans="1:4" ht="13.9" customHeight="1">
      <c r="A19" s="75"/>
      <c r="B19" s="75" t="s">
        <v>1305</v>
      </c>
      <c r="C19" s="77" t="str">
        <f ca="1">"("&amp;'Composição de BDI'!$D$23*100&amp;"%)"</f>
        <v>(22,12%)</v>
      </c>
      <c r="D19" s="76">
        <f ca="1">TRUNC(D18*'Composição de BDI'!D23,2)</f>
        <v>199650.26</v>
      </c>
    </row>
    <row r="20" spans="1:4" ht="13.9" customHeight="1">
      <c r="A20" s="75"/>
      <c r="B20" s="75" t="s">
        <v>1306</v>
      </c>
      <c r="C20" s="76"/>
      <c r="D20" s="76">
        <f>SUM(D18:D19)</f>
        <v>1102228.31</v>
      </c>
    </row>
  </sheetData>
  <sheetCalcPr fullCalcOnLoad="1"/>
  <mergeCells count="2">
    <mergeCell ref="A7:D7"/>
    <mergeCell ref="D1:D6"/>
  </mergeCells>
  <phoneticPr fontId="5" type="noConversion"/>
  <pageMargins left="0.59055118110236227" right="0.59055118110236227" top="0.59055118110236227" bottom="0.59055118110236227"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193"/>
  <sheetViews>
    <sheetView showGridLines="0" showOutlineSymbols="0" showWhiteSpace="0" workbookViewId="0">
      <selection activeCell="C22" sqref="C22"/>
    </sheetView>
  </sheetViews>
  <sheetFormatPr defaultColWidth="8.75" defaultRowHeight="11.25"/>
  <cols>
    <col min="1" max="1" width="10" style="60" customWidth="1"/>
    <col min="2" max="2" width="10" style="73" customWidth="1"/>
    <col min="3" max="3" width="13.25" style="73" customWidth="1"/>
    <col min="4" max="4" width="60" style="159" customWidth="1"/>
    <col min="5" max="5" width="8" style="60" customWidth="1"/>
    <col min="6" max="8" width="13" style="60" customWidth="1"/>
    <col min="9" max="9" width="13" style="60" bestFit="1" customWidth="1"/>
    <col min="10" max="16384" width="8.75" style="60"/>
  </cols>
  <sheetData>
    <row r="1" spans="1:8" ht="15" customHeight="1">
      <c r="A1" s="42" t="s">
        <v>422</v>
      </c>
      <c r="B1" s="56"/>
      <c r="C1" s="44" t="s">
        <v>425</v>
      </c>
      <c r="D1" s="149" t="s">
        <v>432</v>
      </c>
      <c r="E1" s="42" t="s">
        <v>1307</v>
      </c>
      <c r="F1" s="51"/>
      <c r="G1" s="264"/>
      <c r="H1" s="265"/>
    </row>
    <row r="2" spans="1:8" ht="15" customHeight="1">
      <c r="A2" s="251" t="s">
        <v>300</v>
      </c>
      <c r="B2" s="252"/>
      <c r="C2" s="47" t="s">
        <v>322</v>
      </c>
      <c r="D2" s="150" t="s">
        <v>431</v>
      </c>
      <c r="E2" s="266">
        <v>1</v>
      </c>
      <c r="F2" s="267"/>
      <c r="G2" s="256"/>
      <c r="H2" s="257"/>
    </row>
    <row r="3" spans="1:8" ht="15" customHeight="1">
      <c r="A3" s="254" t="s">
        <v>423</v>
      </c>
      <c r="B3" s="255"/>
      <c r="C3" s="254" t="s">
        <v>426</v>
      </c>
      <c r="D3" s="255"/>
      <c r="E3" s="42" t="s">
        <v>429</v>
      </c>
      <c r="F3" s="52"/>
      <c r="G3" s="53"/>
      <c r="H3" s="54"/>
    </row>
    <row r="4" spans="1:8" ht="15" customHeight="1">
      <c r="A4" s="251" t="s">
        <v>335</v>
      </c>
      <c r="B4" s="252"/>
      <c r="C4" s="251" t="s">
        <v>395</v>
      </c>
      <c r="D4" s="252"/>
      <c r="E4" s="251" t="s">
        <v>390</v>
      </c>
      <c r="F4" s="253"/>
      <c r="G4" s="256"/>
      <c r="H4" s="257"/>
    </row>
    <row r="5" spans="1:8" ht="15" customHeight="1">
      <c r="A5" s="55" t="s">
        <v>424</v>
      </c>
      <c r="B5" s="57"/>
      <c r="C5" s="42" t="s">
        <v>427</v>
      </c>
      <c r="D5" s="151"/>
      <c r="E5" s="42" t="s">
        <v>430</v>
      </c>
      <c r="F5" s="52"/>
      <c r="G5" s="53"/>
      <c r="H5" s="54"/>
    </row>
    <row r="6" spans="1:8" ht="15" customHeight="1">
      <c r="A6" s="249" t="s">
        <v>386</v>
      </c>
      <c r="B6" s="250"/>
      <c r="C6" s="251" t="s">
        <v>428</v>
      </c>
      <c r="D6" s="252"/>
      <c r="E6" s="251" t="s">
        <v>1303</v>
      </c>
      <c r="F6" s="253"/>
      <c r="G6" s="249"/>
      <c r="H6" s="250"/>
    </row>
    <row r="7" spans="1:8" ht="15" customHeight="1">
      <c r="A7" s="262" t="s">
        <v>1308</v>
      </c>
      <c r="B7" s="263"/>
      <c r="C7" s="263"/>
      <c r="D7" s="263"/>
      <c r="E7" s="263"/>
      <c r="F7" s="263"/>
      <c r="G7" s="263"/>
      <c r="H7" s="263"/>
    </row>
    <row r="8" spans="1:8" ht="13.9" customHeight="1">
      <c r="A8" s="61" t="s">
        <v>808</v>
      </c>
      <c r="B8" s="61" t="s">
        <v>809</v>
      </c>
      <c r="C8" s="61" t="s">
        <v>810</v>
      </c>
      <c r="D8" s="152" t="s">
        <v>811</v>
      </c>
      <c r="E8" s="61" t="s">
        <v>812</v>
      </c>
      <c r="F8" s="62" t="s">
        <v>813</v>
      </c>
      <c r="G8" s="61" t="s">
        <v>814</v>
      </c>
      <c r="H8" s="62" t="s">
        <v>815</v>
      </c>
    </row>
    <row r="9" spans="1:8" ht="13.9" customHeight="1">
      <c r="A9" s="1" t="s">
        <v>817</v>
      </c>
      <c r="B9" s="58"/>
      <c r="C9" s="58"/>
      <c r="D9" s="153" t="s">
        <v>818</v>
      </c>
      <c r="E9" s="1"/>
      <c r="F9" s="2"/>
      <c r="G9" s="1"/>
      <c r="H9" s="2">
        <f>H10</f>
        <v>233.94</v>
      </c>
    </row>
    <row r="10" spans="1:8" ht="13.9" customHeight="1">
      <c r="A10" s="3" t="s">
        <v>819</v>
      </c>
      <c r="B10" s="59"/>
      <c r="C10" s="59"/>
      <c r="D10" s="154" t="s">
        <v>820</v>
      </c>
      <c r="E10" s="3"/>
      <c r="F10" s="4"/>
      <c r="G10" s="3"/>
      <c r="H10" s="4">
        <f>H11</f>
        <v>233.94</v>
      </c>
    </row>
    <row r="11" spans="1:8" ht="13.9" customHeight="1">
      <c r="A11" s="63" t="s">
        <v>821</v>
      </c>
      <c r="B11" s="64" t="s">
        <v>822</v>
      </c>
      <c r="C11" s="64" t="s">
        <v>823</v>
      </c>
      <c r="D11" s="155" t="s">
        <v>824</v>
      </c>
      <c r="E11" s="64" t="s">
        <v>825</v>
      </c>
      <c r="F11" s="65">
        <v>1</v>
      </c>
      <c r="G11" s="113">
        <f ca="1">VLOOKUP(A11,'Orçamento Analítico'!$A:$H,8,0)</f>
        <v>233.94</v>
      </c>
      <c r="H11" s="113">
        <f>TRUNC(F11 * G11, 2)</f>
        <v>233.94</v>
      </c>
    </row>
    <row r="12" spans="1:8" ht="13.9" customHeight="1">
      <c r="A12" s="1" t="s">
        <v>826</v>
      </c>
      <c r="B12" s="58"/>
      <c r="C12" s="58"/>
      <c r="D12" s="153" t="s">
        <v>827</v>
      </c>
      <c r="E12" s="1"/>
      <c r="F12" s="2"/>
      <c r="G12" s="1"/>
      <c r="H12" s="2">
        <f>H13+H16</f>
        <v>15318.34</v>
      </c>
    </row>
    <row r="13" spans="1:8" ht="13.9" customHeight="1">
      <c r="A13" s="3" t="s">
        <v>828</v>
      </c>
      <c r="B13" s="59"/>
      <c r="C13" s="59"/>
      <c r="D13" s="154" t="s">
        <v>829</v>
      </c>
      <c r="E13" s="3"/>
      <c r="F13" s="4"/>
      <c r="G13" s="3"/>
      <c r="H13" s="4">
        <f>H14</f>
        <v>433.75</v>
      </c>
    </row>
    <row r="14" spans="1:8" ht="13.9" customHeight="1">
      <c r="A14" s="66" t="s">
        <v>830</v>
      </c>
      <c r="B14" s="67"/>
      <c r="C14" s="67"/>
      <c r="D14" s="156" t="s">
        <v>831</v>
      </c>
      <c r="E14" s="66"/>
      <c r="F14" s="68"/>
      <c r="G14" s="66"/>
      <c r="H14" s="68">
        <f>SUM(H15)</f>
        <v>433.75</v>
      </c>
    </row>
    <row r="15" spans="1:8" ht="22.5">
      <c r="A15" s="63" t="s">
        <v>445</v>
      </c>
      <c r="B15" s="64" t="s">
        <v>441</v>
      </c>
      <c r="C15" s="64" t="s">
        <v>823</v>
      </c>
      <c r="D15" s="109" t="s">
        <v>442</v>
      </c>
      <c r="E15" s="111" t="s">
        <v>882</v>
      </c>
      <c r="F15" s="65">
        <v>125</v>
      </c>
      <c r="G15" s="113">
        <f ca="1">VLOOKUP(A15,'Orçamento Analítico'!$A:$H,8,0)</f>
        <v>3.4699999999999998</v>
      </c>
      <c r="H15" s="113">
        <f>TRUNC(F15 * G15, 2)</f>
        <v>433.75</v>
      </c>
    </row>
    <row r="16" spans="1:8" ht="13.9" customHeight="1">
      <c r="A16" s="3" t="s">
        <v>834</v>
      </c>
      <c r="B16" s="59"/>
      <c r="C16" s="59"/>
      <c r="D16" s="154" t="s">
        <v>835</v>
      </c>
      <c r="E16" s="3"/>
      <c r="F16" s="4"/>
      <c r="G16" s="3"/>
      <c r="H16" s="4">
        <f>H17+H23</f>
        <v>14884.59</v>
      </c>
    </row>
    <row r="17" spans="1:8" ht="13.9" customHeight="1">
      <c r="A17" s="66" t="s">
        <v>836</v>
      </c>
      <c r="B17" s="67"/>
      <c r="C17" s="67"/>
      <c r="D17" s="156" t="s">
        <v>837</v>
      </c>
      <c r="E17" s="66"/>
      <c r="F17" s="68"/>
      <c r="G17" s="66"/>
      <c r="H17" s="68">
        <f>SUM(H18:H22)</f>
        <v>3646.2700000000004</v>
      </c>
    </row>
    <row r="18" spans="1:8" ht="22.5">
      <c r="A18" s="63" t="s">
        <v>838</v>
      </c>
      <c r="B18" s="64" t="s">
        <v>839</v>
      </c>
      <c r="C18" s="111" t="str">
        <f ca="1">VLOOKUP(B18,'Insumos e Serviços'!$A:$F,2,0)</f>
        <v>SINAPI</v>
      </c>
      <c r="D18" s="109" t="str">
        <f ca="1">VLOOKUP(B18,'Insumos e Serviços'!$A:$F,4,0)</f>
        <v>DEMOLIÇÃO DE ALVENARIA DE BLOCO FURADO, DE FORMA MANUAL, SEM REAPROVEITAMENTO. AF_12/2017</v>
      </c>
      <c r="E18" s="111" t="str">
        <f ca="1">VLOOKUP(B18,'Insumos e Serviços'!$A:$F,5,0)</f>
        <v>m³</v>
      </c>
      <c r="F18" s="65">
        <v>7</v>
      </c>
      <c r="G18" s="113">
        <f ca="1">VLOOKUP(B18,'Insumos e Serviços'!$A:$F,6,0)</f>
        <v>46.3</v>
      </c>
      <c r="H18" s="113">
        <f>TRUNC(F18 * G18, 2)</f>
        <v>324.10000000000002</v>
      </c>
    </row>
    <row r="19" spans="1:8" ht="22.5">
      <c r="A19" s="63" t="s">
        <v>842</v>
      </c>
      <c r="B19" s="64" t="s">
        <v>843</v>
      </c>
      <c r="C19" s="111" t="str">
        <f ca="1">VLOOKUP(B19,'Insumos e Serviços'!$A:$F,2,0)</f>
        <v>SINAPI</v>
      </c>
      <c r="D19" s="109" t="str">
        <f ca="1">VLOOKUP(B19,'Insumos e Serviços'!$A:$F,4,0)</f>
        <v>DEMOLIÇÃO DE REVESTIMENTO CERÂMICO, DE FORMA MECANIZADA COM MARTELETE, SEM REAPROVEITAMENTO. AF_12/2017</v>
      </c>
      <c r="E19" s="111" t="str">
        <f ca="1">VLOOKUP(B19,'Insumos e Serviços'!$A:$F,5,0)</f>
        <v>m²</v>
      </c>
      <c r="F19" s="65">
        <v>267</v>
      </c>
      <c r="G19" s="113">
        <f ca="1">VLOOKUP(B19,'Insumos e Serviços'!$A:$F,6,0)</f>
        <v>10.27</v>
      </c>
      <c r="H19" s="113">
        <f t="shared" ref="H19:H33" si="0">TRUNC(F19 * G19, 2)</f>
        <v>2742.09</v>
      </c>
    </row>
    <row r="20" spans="1:8" ht="13.9" customHeight="1">
      <c r="A20" s="63" t="s">
        <v>846</v>
      </c>
      <c r="B20" s="64" t="s">
        <v>847</v>
      </c>
      <c r="C20" s="64" t="s">
        <v>823</v>
      </c>
      <c r="D20" s="155" t="s">
        <v>848</v>
      </c>
      <c r="E20" s="64" t="s">
        <v>845</v>
      </c>
      <c r="F20" s="65">
        <v>55</v>
      </c>
      <c r="G20" s="113">
        <f ca="1">VLOOKUP(A20,'Orçamento Analítico'!$A:$H,8,0)</f>
        <v>5.28</v>
      </c>
      <c r="H20" s="113">
        <f t="shared" si="0"/>
        <v>290.39999999999998</v>
      </c>
    </row>
    <row r="21" spans="1:8" ht="22.5">
      <c r="A21" s="63" t="s">
        <v>849</v>
      </c>
      <c r="B21" s="64" t="s">
        <v>850</v>
      </c>
      <c r="C21" s="111" t="str">
        <f ca="1">VLOOKUP(B21,'Insumos e Serviços'!$A:$F,2,0)</f>
        <v>SINAPI</v>
      </c>
      <c r="D21" s="109" t="str">
        <f ca="1">VLOOKUP(B21,'Insumos e Serviços'!$A:$F,4,0)</f>
        <v>DEMOLIÇÃO DE RODAPÉ CERÂMICO, DE FORMA MANUAL, SEM REAPROVEITAMENTO. AF_12/2017</v>
      </c>
      <c r="E21" s="111" t="str">
        <f ca="1">VLOOKUP(B21,'Insumos e Serviços'!$A:$F,5,0)</f>
        <v>M</v>
      </c>
      <c r="F21" s="65">
        <v>120</v>
      </c>
      <c r="G21" s="113">
        <f ca="1">VLOOKUP(B21,'Insumos e Serviços'!$A:$F,6,0)</f>
        <v>2.14</v>
      </c>
      <c r="H21" s="113">
        <f t="shared" si="0"/>
        <v>256.8</v>
      </c>
    </row>
    <row r="22" spans="1:8" ht="13.9" customHeight="1">
      <c r="A22" s="63" t="s">
        <v>852</v>
      </c>
      <c r="B22" s="64" t="s">
        <v>853</v>
      </c>
      <c r="C22" s="111" t="str">
        <f ca="1">VLOOKUP(B22,'Insumos e Serviços'!$A:$F,2,0)</f>
        <v>SINAPI</v>
      </c>
      <c r="D22" s="109" t="str">
        <f ca="1">VLOOKUP(B22,'Insumos e Serviços'!$A:$F,4,0)</f>
        <v>DEMOLIÇÃO DE ARGAMASSAS, DE FORMA MANUAL, SEM REAPROVEITAMENTO. AF_12/2017</v>
      </c>
      <c r="E22" s="111" t="str">
        <f ca="1">VLOOKUP(B22,'Insumos e Serviços'!$A:$F,5,0)</f>
        <v>m²</v>
      </c>
      <c r="F22" s="65">
        <v>12</v>
      </c>
      <c r="G22" s="113">
        <f ca="1">VLOOKUP(B22,'Insumos e Serviços'!$A:$F,6,0)</f>
        <v>2.74</v>
      </c>
      <c r="H22" s="113">
        <f t="shared" si="0"/>
        <v>32.880000000000003</v>
      </c>
    </row>
    <row r="23" spans="1:8" ht="13.9" customHeight="1">
      <c r="A23" s="66" t="s">
        <v>855</v>
      </c>
      <c r="B23" s="67"/>
      <c r="C23" s="67"/>
      <c r="D23" s="156" t="s">
        <v>856</v>
      </c>
      <c r="E23" s="66"/>
      <c r="F23" s="68"/>
      <c r="G23" s="66"/>
      <c r="H23" s="68">
        <f>SUM(H24:H33)</f>
        <v>11238.32</v>
      </c>
    </row>
    <row r="24" spans="1:8" ht="13.9" customHeight="1">
      <c r="A24" s="63" t="s">
        <v>857</v>
      </c>
      <c r="B24" s="64" t="s">
        <v>858</v>
      </c>
      <c r="C24" s="64" t="s">
        <v>823</v>
      </c>
      <c r="D24" s="155" t="s">
        <v>859</v>
      </c>
      <c r="E24" s="64" t="s">
        <v>845</v>
      </c>
      <c r="F24" s="65">
        <v>311</v>
      </c>
      <c r="G24" s="113">
        <f ca="1">VLOOKUP(A24,'Orçamento Analítico'!$A:$H,8,0)</f>
        <v>8.2999999999999989</v>
      </c>
      <c r="H24" s="113">
        <f t="shared" si="0"/>
        <v>2581.3000000000002</v>
      </c>
    </row>
    <row r="25" spans="1:8" ht="13.9" customHeight="1">
      <c r="A25" s="63" t="s">
        <v>860</v>
      </c>
      <c r="B25" s="64" t="s">
        <v>861</v>
      </c>
      <c r="C25" s="111" t="str">
        <f ca="1">VLOOKUP(B25,'Insumos e Serviços'!$A:$F,2,0)</f>
        <v>SINAPI</v>
      </c>
      <c r="D25" s="109" t="str">
        <f ca="1">VLOOKUP(B25,'Insumos e Serviços'!$A:$F,4,0)</f>
        <v>REMOÇÃO DE PORTAS, DE FORMA MANUAL, SEM REAPROVEITAMENTO. AF_12/2017</v>
      </c>
      <c r="E25" s="111" t="str">
        <f ca="1">VLOOKUP(B25,'Insumos e Serviços'!$A:$F,5,0)</f>
        <v>m²</v>
      </c>
      <c r="F25" s="65">
        <v>24</v>
      </c>
      <c r="G25" s="113">
        <f ca="1">VLOOKUP(B25,'Insumos e Serviços'!$A:$F,6,0)</f>
        <v>7.68</v>
      </c>
      <c r="H25" s="113">
        <f t="shared" si="0"/>
        <v>184.32</v>
      </c>
    </row>
    <row r="26" spans="1:8" ht="13.9" customHeight="1">
      <c r="A26" s="63" t="s">
        <v>863</v>
      </c>
      <c r="B26" s="64" t="s">
        <v>864</v>
      </c>
      <c r="C26" s="111" t="str">
        <f ca="1">VLOOKUP(B26,'Insumos e Serviços'!$A:$F,2,0)</f>
        <v>SINAPI</v>
      </c>
      <c r="D26" s="109" t="str">
        <f ca="1">VLOOKUP(B26,'Insumos e Serviços'!$A:$F,4,0)</f>
        <v>REMOÇÃO DE JANELAS, DE FORMA MANUAL, SEM REAPROVEITAMENTO. AF_12/2017</v>
      </c>
      <c r="E26" s="111" t="str">
        <f ca="1">VLOOKUP(B26,'Insumos e Serviços'!$A:$F,5,0)</f>
        <v>m²</v>
      </c>
      <c r="F26" s="65">
        <v>1</v>
      </c>
      <c r="G26" s="113">
        <f ca="1">VLOOKUP(B26,'Insumos e Serviços'!$A:$F,6,0)</f>
        <v>28.42</v>
      </c>
      <c r="H26" s="113">
        <f t="shared" si="0"/>
        <v>28.42</v>
      </c>
    </row>
    <row r="27" spans="1:8" ht="13.9" customHeight="1">
      <c r="A27" s="63" t="s">
        <v>866</v>
      </c>
      <c r="B27" s="64" t="s">
        <v>867</v>
      </c>
      <c r="C27" s="64" t="s">
        <v>823</v>
      </c>
      <c r="D27" s="155" t="s">
        <v>868</v>
      </c>
      <c r="E27" s="64" t="s">
        <v>845</v>
      </c>
      <c r="F27" s="65">
        <v>122</v>
      </c>
      <c r="G27" s="113">
        <f ca="1">VLOOKUP(A27,'Orçamento Analítico'!$A:$H,8,0)</f>
        <v>12.54</v>
      </c>
      <c r="H27" s="113">
        <f t="shared" si="0"/>
        <v>1529.88</v>
      </c>
    </row>
    <row r="28" spans="1:8" ht="13.9" customHeight="1">
      <c r="A28" s="63" t="s">
        <v>869</v>
      </c>
      <c r="B28" s="64" t="s">
        <v>870</v>
      </c>
      <c r="C28" s="64" t="s">
        <v>823</v>
      </c>
      <c r="D28" s="155" t="s">
        <v>871</v>
      </c>
      <c r="E28" s="64" t="s">
        <v>845</v>
      </c>
      <c r="F28" s="65">
        <v>13</v>
      </c>
      <c r="G28" s="113">
        <f ca="1">VLOOKUP(A28,'Orçamento Analítico'!$A:$H,8,0)</f>
        <v>24.9</v>
      </c>
      <c r="H28" s="113">
        <f t="shared" si="0"/>
        <v>323.7</v>
      </c>
    </row>
    <row r="29" spans="1:8" ht="13.9" customHeight="1">
      <c r="A29" s="63" t="s">
        <v>872</v>
      </c>
      <c r="B29" s="64" t="s">
        <v>873</v>
      </c>
      <c r="C29" s="111" t="str">
        <f ca="1">VLOOKUP(B29,'Insumos e Serviços'!$A:$F,2,0)</f>
        <v>SINAPI</v>
      </c>
      <c r="D29" s="109" t="str">
        <f ca="1">VLOOKUP(B29,'Insumos e Serviços'!$A:$F,4,0)</f>
        <v>REMOÇÃO DE LOUÇAS, DE FORMA MANUAL, SEM REAPROVEITAMENTO. AF_12/2017</v>
      </c>
      <c r="E29" s="111" t="str">
        <f ca="1">VLOOKUP(B29,'Insumos e Serviços'!$A:$F,5,0)</f>
        <v>UN</v>
      </c>
      <c r="F29" s="65">
        <v>73</v>
      </c>
      <c r="G29" s="113">
        <f ca="1">VLOOKUP(B29,'Insumos e Serviços'!$A:$F,6,0)</f>
        <v>10.17</v>
      </c>
      <c r="H29" s="113">
        <f t="shared" si="0"/>
        <v>742.41</v>
      </c>
    </row>
    <row r="30" spans="1:8" ht="22.5">
      <c r="A30" s="63" t="s">
        <v>876</v>
      </c>
      <c r="B30" s="64" t="s">
        <v>877</v>
      </c>
      <c r="C30" s="111" t="str">
        <f ca="1">VLOOKUP(B30,'Insumos e Serviços'!$A:$F,2,0)</f>
        <v>SINAPI</v>
      </c>
      <c r="D30" s="109" t="str">
        <f ca="1">VLOOKUP(B30,'Insumos e Serviços'!$A:$F,4,0)</f>
        <v>REMOÇÃO DE METAIS SANITÁRIOS, DE FORMA MANUAL, SEM REAPROVEITAMENTO. AF_12/2017</v>
      </c>
      <c r="E30" s="111" t="str">
        <f ca="1">VLOOKUP(B30,'Insumos e Serviços'!$A:$F,5,0)</f>
        <v>UN</v>
      </c>
      <c r="F30" s="65">
        <v>79</v>
      </c>
      <c r="G30" s="113">
        <f ca="1">VLOOKUP(B30,'Insumos e Serviços'!$A:$F,6,0)</f>
        <v>7.41</v>
      </c>
      <c r="H30" s="113">
        <f t="shared" si="0"/>
        <v>585.39</v>
      </c>
    </row>
    <row r="31" spans="1:8" ht="13.9" customHeight="1">
      <c r="A31" s="63" t="s">
        <v>879</v>
      </c>
      <c r="B31" s="64" t="s">
        <v>880</v>
      </c>
      <c r="C31" s="64" t="s">
        <v>823</v>
      </c>
      <c r="D31" s="155" t="s">
        <v>881</v>
      </c>
      <c r="E31" s="64" t="s">
        <v>882</v>
      </c>
      <c r="F31" s="65">
        <v>66</v>
      </c>
      <c r="G31" s="113">
        <f ca="1">VLOOKUP(A31,'Orçamento Analítico'!$A:$H,8,0)</f>
        <v>7.17</v>
      </c>
      <c r="H31" s="113">
        <f t="shared" si="0"/>
        <v>473.22</v>
      </c>
    </row>
    <row r="32" spans="1:8" ht="22.5">
      <c r="A32" s="63" t="s">
        <v>883</v>
      </c>
      <c r="B32" s="64" t="s">
        <v>884</v>
      </c>
      <c r="C32" s="64" t="s">
        <v>823</v>
      </c>
      <c r="D32" s="155" t="s">
        <v>885</v>
      </c>
      <c r="E32" s="64" t="s">
        <v>845</v>
      </c>
      <c r="F32" s="65">
        <v>81</v>
      </c>
      <c r="G32" s="113">
        <f ca="1">VLOOKUP(A32,'Orçamento Analítico'!$A:$H,8,0)</f>
        <v>52.83</v>
      </c>
      <c r="H32" s="113">
        <f t="shared" si="0"/>
        <v>4279.2299999999996</v>
      </c>
    </row>
    <row r="33" spans="1:8" ht="22.5">
      <c r="A33" s="63" t="s">
        <v>886</v>
      </c>
      <c r="B33" s="64" t="s">
        <v>887</v>
      </c>
      <c r="C33" s="111" t="str">
        <f ca="1">VLOOKUP(B33,'Insumos e Serviços'!$A:$F,2,0)</f>
        <v>SINAPI</v>
      </c>
      <c r="D33" s="109" t="str">
        <f ca="1">VLOOKUP(B33,'Insumos e Serviços'!$A:$F,4,0)</f>
        <v>REMOÇÃO DE FORRO DE GESSO, DE FORMA MANUAL, SEM REAPROVEITAMENTO. AF_12/2017</v>
      </c>
      <c r="E33" s="111" t="str">
        <f ca="1">VLOOKUP(B33,'Insumos e Serviços'!$A:$F,5,0)</f>
        <v>m²</v>
      </c>
      <c r="F33" s="65">
        <v>123</v>
      </c>
      <c r="G33" s="113">
        <f ca="1">VLOOKUP(B33,'Insumos e Serviços'!$A:$F,6,0)</f>
        <v>4.1500000000000004</v>
      </c>
      <c r="H33" s="113">
        <f t="shared" si="0"/>
        <v>510.45</v>
      </c>
    </row>
    <row r="34" spans="1:8" ht="13.9" customHeight="1">
      <c r="A34" s="1" t="s">
        <v>889</v>
      </c>
      <c r="B34" s="58"/>
      <c r="C34" s="58"/>
      <c r="D34" s="153" t="s">
        <v>890</v>
      </c>
      <c r="E34" s="1"/>
      <c r="F34" s="2"/>
      <c r="G34" s="1"/>
      <c r="H34" s="2">
        <f>H35</f>
        <v>756172.41</v>
      </c>
    </row>
    <row r="35" spans="1:8" ht="13.9" customHeight="1">
      <c r="A35" s="3" t="s">
        <v>891</v>
      </c>
      <c r="B35" s="59"/>
      <c r="C35" s="59"/>
      <c r="D35" s="154" t="s">
        <v>892</v>
      </c>
      <c r="E35" s="3"/>
      <c r="F35" s="4"/>
      <c r="G35" s="3"/>
      <c r="H35" s="4">
        <f>H36+H44+H47+H49+H55+H61+H64+H73+H75+H78+H85+H109</f>
        <v>756172.41</v>
      </c>
    </row>
    <row r="36" spans="1:8" ht="13.9" customHeight="1">
      <c r="A36" s="66" t="s">
        <v>893</v>
      </c>
      <c r="B36" s="67"/>
      <c r="C36" s="67"/>
      <c r="D36" s="156" t="s">
        <v>894</v>
      </c>
      <c r="E36" s="66"/>
      <c r="F36" s="68"/>
      <c r="G36" s="66"/>
      <c r="H36" s="68">
        <f>SUM(H37:H43)</f>
        <v>144153.16999999998</v>
      </c>
    </row>
    <row r="37" spans="1:8" ht="33.75">
      <c r="A37" s="63" t="s">
        <v>895</v>
      </c>
      <c r="B37" s="64" t="s">
        <v>896</v>
      </c>
      <c r="C37" s="111" t="str">
        <f ca="1">VLOOKUP(B37,'Insumos e Serviços'!$A:$F,2,0)</f>
        <v>SINAPI</v>
      </c>
      <c r="D37" s="109" t="str">
        <f ca="1">VLOOKUP(B37,'Insumos e Serviços'!$A:$F,4,0)</f>
        <v>ALVENARIA DE VEDAÇÃO DE BLOCOS CERÂMICOS FURADOS NA HORIZONTAL DE 9X14X19CM (ESPESSURA 9CM) DE PAREDES COM ÁREA LÍQUIDA MENOR QUE 6M² COM VÃOS E ARGAMASSA DE ASSENTAMENTO COM PREPARO EM BETONEIRA. AF_06/2014</v>
      </c>
      <c r="E37" s="111" t="str">
        <f ca="1">VLOOKUP(B37,'Insumos e Serviços'!$A:$F,5,0)</f>
        <v>m²</v>
      </c>
      <c r="F37" s="65">
        <v>20</v>
      </c>
      <c r="G37" s="113">
        <f ca="1">VLOOKUP(B37,'Insumos e Serviços'!$A:$F,6,0)</f>
        <v>114.54</v>
      </c>
      <c r="H37" s="113">
        <f t="shared" ref="H37:H100" si="1">TRUNC(F37 * G37, 2)</f>
        <v>2290.8000000000002</v>
      </c>
    </row>
    <row r="38" spans="1:8" ht="45">
      <c r="A38" s="63" t="s">
        <v>898</v>
      </c>
      <c r="B38" s="64" t="s">
        <v>899</v>
      </c>
      <c r="C38" s="111" t="str">
        <f ca="1">VLOOKUP(B38,'Insumos e Serviços'!$A:$F,2,0)</f>
        <v>SINAPI</v>
      </c>
      <c r="D38" s="109" t="str">
        <f ca="1">VLOOKUP(B38,'Insumos e Serviços'!$A:$F,4,0)</f>
        <v>ALVENARIA DE VEDAÇÃO DE BLOCOS CERÂMICOS FURADOS NA HORIZONTAL DE 14X9X19CM (ESPESSURA 14CM, BLOCO DEITADO) DE PAREDES COM ÁREA LÍQUIDA MENOR QUE 6M² COM VÃOS E ARGAMASSA DE ASSENTAMENTO COM PREPARO EM BETONEIRA. AF_06/2014</v>
      </c>
      <c r="E38" s="111" t="str">
        <f ca="1">VLOOKUP(B38,'Insumos e Serviços'!$A:$F,5,0)</f>
        <v>m²</v>
      </c>
      <c r="F38" s="65">
        <v>10</v>
      </c>
      <c r="G38" s="113">
        <f ca="1">VLOOKUP(B38,'Insumos e Serviços'!$A:$F,6,0)</f>
        <v>179.03</v>
      </c>
      <c r="H38" s="113">
        <f t="shared" si="1"/>
        <v>1790.3</v>
      </c>
    </row>
    <row r="39" spans="1:8" ht="33.75">
      <c r="A39" s="63" t="s">
        <v>901</v>
      </c>
      <c r="B39" s="64" t="s">
        <v>902</v>
      </c>
      <c r="C39" s="111" t="str">
        <f ca="1">VLOOKUP(B39,'Insumos e Serviços'!$A:$F,2,0)</f>
        <v>SINAPI</v>
      </c>
      <c r="D39" s="109" t="str">
        <f ca="1">VLOOKUP(B39,'Insumos e Serviços'!$A:$F,4,0)</f>
        <v>ALVENARIA DE VEDAÇÃO DE BLOCOS CERÂMICOS FURADOS NA VERTICAL DE 19X19X39CM (ESPESSURA 19CM) DE PAREDES COM ÁREA LÍQUIDA MENOR QUE 6M² COM VÃOS E ARGAMASSA DE ASSENTAMENTO COM PREPARO EM BETONEIRA. AF_06/2014</v>
      </c>
      <c r="E39" s="111" t="str">
        <f ca="1">VLOOKUP(B39,'Insumos e Serviços'!$A:$F,5,0)</f>
        <v>m²</v>
      </c>
      <c r="F39" s="65">
        <v>2</v>
      </c>
      <c r="G39" s="113">
        <f ca="1">VLOOKUP(B39,'Insumos e Serviços'!$A:$F,6,0)</f>
        <v>100.4</v>
      </c>
      <c r="H39" s="113">
        <f t="shared" si="1"/>
        <v>200.8</v>
      </c>
    </row>
    <row r="40" spans="1:8" ht="13.9" customHeight="1">
      <c r="A40" s="63" t="s">
        <v>904</v>
      </c>
      <c r="B40" s="64" t="s">
        <v>905</v>
      </c>
      <c r="C40" s="111" t="str">
        <f ca="1">VLOOKUP(B40,'Insumos e Serviços'!$A:$F,2,0)</f>
        <v>SINAPI</v>
      </c>
      <c r="D40" s="109" t="str">
        <f ca="1">VLOOKUP(B40,'Insumos e Serviços'!$A:$F,4,0)</f>
        <v>FIXAÇÃO (ENCUNHAMENTO) DE ALVENARIA DE VEDAÇÃO COM TIJOLO MACIÇO. AF_03/2016</v>
      </c>
      <c r="E40" s="111" t="str">
        <f ca="1">VLOOKUP(B40,'Insumos e Serviços'!$A:$F,5,0)</f>
        <v>M</v>
      </c>
      <c r="F40" s="65">
        <v>9</v>
      </c>
      <c r="G40" s="113">
        <f ca="1">VLOOKUP(B40,'Insumos e Serviços'!$A:$F,6,0)</f>
        <v>24.61</v>
      </c>
      <c r="H40" s="113">
        <f t="shared" si="1"/>
        <v>221.49</v>
      </c>
    </row>
    <row r="41" spans="1:8" ht="22.5">
      <c r="A41" s="63" t="s">
        <v>907</v>
      </c>
      <c r="B41" s="64" t="s">
        <v>908</v>
      </c>
      <c r="C41" s="111" t="str">
        <f ca="1">VLOOKUP(B41,'Insumos e Serviços'!$A:$F,2,0)</f>
        <v>SINAPI</v>
      </c>
      <c r="D41" s="109" t="str">
        <f ca="1">VLOOKUP(B41,'Insumos e Serviços'!$A:$F,4,0)</f>
        <v>ALVENARIA DE VEDAÇÃO DE BLOCOS CERÂMICOS MACIÇOS DE 5X10X20CM (ESPESSURA 10CM) E ARGAMASSA DE ASSENTAMENTO COM PREPARO EM BETONEIRA. AF_05/2020</v>
      </c>
      <c r="E41" s="111" t="str">
        <f ca="1">VLOOKUP(B41,'Insumos e Serviços'!$A:$F,5,0)</f>
        <v>m²</v>
      </c>
      <c r="F41" s="65">
        <v>1</v>
      </c>
      <c r="G41" s="113">
        <f ca="1">VLOOKUP(B41,'Insumos e Serviços'!$A:$F,6,0)</f>
        <v>127.7</v>
      </c>
      <c r="H41" s="113">
        <f t="shared" si="1"/>
        <v>127.7</v>
      </c>
    </row>
    <row r="42" spans="1:8" ht="22.5">
      <c r="A42" s="63" t="s">
        <v>910</v>
      </c>
      <c r="B42" s="64" t="s">
        <v>911</v>
      </c>
      <c r="C42" s="111" t="str">
        <f ca="1">VLOOKUP(B42,'Insumos e Serviços'!$A:$F,2,0)</f>
        <v>SINAPI</v>
      </c>
      <c r="D42" s="109" t="str">
        <f ca="1">VLOOKUP(B42,'Insumos e Serviços'!$A:$F,4,0)</f>
        <v>VERGA MOLDADA IN LOCO EM CONCRETO PARA PORTAS COM ATÉ 1,5 M DE VÃO. AF_03/2016</v>
      </c>
      <c r="E42" s="111" t="str">
        <f ca="1">VLOOKUP(B42,'Insumos e Serviços'!$A:$F,5,0)</f>
        <v>M</v>
      </c>
      <c r="F42" s="65">
        <v>4</v>
      </c>
      <c r="G42" s="113">
        <f ca="1">VLOOKUP(B42,'Insumos e Serviços'!$A:$F,6,0)</f>
        <v>78.5</v>
      </c>
      <c r="H42" s="113">
        <f t="shared" si="1"/>
        <v>314</v>
      </c>
    </row>
    <row r="43" spans="1:8" ht="33.75">
      <c r="A43" s="63" t="s">
        <v>913</v>
      </c>
      <c r="B43" s="64" t="s">
        <v>914</v>
      </c>
      <c r="C43" s="64" t="s">
        <v>823</v>
      </c>
      <c r="D43" s="155" t="s">
        <v>915</v>
      </c>
      <c r="E43" s="64" t="s">
        <v>845</v>
      </c>
      <c r="F43" s="65">
        <v>146</v>
      </c>
      <c r="G43" s="113">
        <f ca="1">VLOOKUP(A43,'Orçamento Analítico'!$A:$H,8,0)</f>
        <v>953.48</v>
      </c>
      <c r="H43" s="113">
        <f t="shared" si="1"/>
        <v>139208.07999999999</v>
      </c>
    </row>
    <row r="44" spans="1:8" ht="13.9" customHeight="1">
      <c r="A44" s="66" t="s">
        <v>916</v>
      </c>
      <c r="B44" s="67"/>
      <c r="C44" s="67"/>
      <c r="D44" s="156" t="s">
        <v>917</v>
      </c>
      <c r="E44" s="66"/>
      <c r="F44" s="68"/>
      <c r="G44" s="66"/>
      <c r="H44" s="68">
        <f>SUM(H45:H46)</f>
        <v>28343.49</v>
      </c>
    </row>
    <row r="45" spans="1:8" ht="22.5">
      <c r="A45" s="63" t="s">
        <v>918</v>
      </c>
      <c r="B45" s="64" t="s">
        <v>919</v>
      </c>
      <c r="C45" s="64" t="s">
        <v>823</v>
      </c>
      <c r="D45" s="155" t="s">
        <v>920</v>
      </c>
      <c r="E45" s="64" t="s">
        <v>921</v>
      </c>
      <c r="F45" s="65">
        <v>11</v>
      </c>
      <c r="G45" s="113">
        <f ca="1">VLOOKUP(A45,'Orçamento Analítico'!$A:$H,8,0)</f>
        <v>2010.33</v>
      </c>
      <c r="H45" s="113">
        <f t="shared" si="1"/>
        <v>22113.63</v>
      </c>
    </row>
    <row r="46" spans="1:8" ht="33.75">
      <c r="A46" s="63" t="s">
        <v>922</v>
      </c>
      <c r="B46" s="64" t="s">
        <v>923</v>
      </c>
      <c r="C46" s="64" t="s">
        <v>823</v>
      </c>
      <c r="D46" s="155" t="s">
        <v>924</v>
      </c>
      <c r="E46" s="64" t="s">
        <v>921</v>
      </c>
      <c r="F46" s="65">
        <v>3</v>
      </c>
      <c r="G46" s="113">
        <f ca="1">VLOOKUP(A46,'Orçamento Analítico'!$A:$H,8,0)</f>
        <v>2076.62</v>
      </c>
      <c r="H46" s="113">
        <f t="shared" si="1"/>
        <v>6229.86</v>
      </c>
    </row>
    <row r="47" spans="1:8" ht="13.9" customHeight="1">
      <c r="A47" s="66" t="s">
        <v>925</v>
      </c>
      <c r="B47" s="67"/>
      <c r="C47" s="67"/>
      <c r="D47" s="156" t="s">
        <v>926</v>
      </c>
      <c r="E47" s="66"/>
      <c r="F47" s="68"/>
      <c r="G47" s="66"/>
      <c r="H47" s="68">
        <f>SUM(H48)</f>
        <v>7772.87</v>
      </c>
    </row>
    <row r="48" spans="1:8" ht="22.5">
      <c r="A48" s="63" t="s">
        <v>927</v>
      </c>
      <c r="B48" s="64" t="s">
        <v>928</v>
      </c>
      <c r="C48" s="64" t="s">
        <v>823</v>
      </c>
      <c r="D48" s="155" t="s">
        <v>929</v>
      </c>
      <c r="E48" s="64" t="s">
        <v>845</v>
      </c>
      <c r="F48" s="65">
        <v>29</v>
      </c>
      <c r="G48" s="113">
        <f ca="1">VLOOKUP(A48,'Orçamento Analítico'!$A:$H,8,0)</f>
        <v>268.02999999999997</v>
      </c>
      <c r="H48" s="113">
        <f t="shared" si="1"/>
        <v>7772.87</v>
      </c>
    </row>
    <row r="49" spans="1:8" ht="13.9" customHeight="1">
      <c r="A49" s="66" t="s">
        <v>930</v>
      </c>
      <c r="B49" s="67"/>
      <c r="C49" s="67"/>
      <c r="D49" s="156" t="s">
        <v>931</v>
      </c>
      <c r="E49" s="66"/>
      <c r="F49" s="68"/>
      <c r="G49" s="66"/>
      <c r="H49" s="68">
        <f>SUM(H50:H54)</f>
        <v>266337.17</v>
      </c>
    </row>
    <row r="50" spans="1:8" ht="22.5">
      <c r="A50" s="63" t="s">
        <v>932</v>
      </c>
      <c r="B50" s="64" t="s">
        <v>933</v>
      </c>
      <c r="C50" s="64" t="s">
        <v>823</v>
      </c>
      <c r="D50" s="155" t="s">
        <v>934</v>
      </c>
      <c r="E50" s="64" t="s">
        <v>845</v>
      </c>
      <c r="F50" s="65">
        <v>55</v>
      </c>
      <c r="G50" s="113">
        <f ca="1">VLOOKUP(A50,'Orçamento Analítico'!$A:$H,8,0)</f>
        <v>44.19</v>
      </c>
      <c r="H50" s="113">
        <f t="shared" si="1"/>
        <v>2430.4499999999998</v>
      </c>
    </row>
    <row r="51" spans="1:8" ht="22.5">
      <c r="A51" s="63" t="s">
        <v>935</v>
      </c>
      <c r="B51" s="64" t="s">
        <v>936</v>
      </c>
      <c r="C51" s="64" t="s">
        <v>823</v>
      </c>
      <c r="D51" s="155" t="s">
        <v>937</v>
      </c>
      <c r="E51" s="64" t="s">
        <v>845</v>
      </c>
      <c r="F51" s="65">
        <v>55</v>
      </c>
      <c r="G51" s="113">
        <f ca="1">VLOOKUP(A51,'Orçamento Analítico'!$A:$H,8,0)</f>
        <v>422.62</v>
      </c>
      <c r="H51" s="113">
        <f t="shared" si="1"/>
        <v>23244.1</v>
      </c>
    </row>
    <row r="52" spans="1:8" ht="33.75">
      <c r="A52" s="63" t="s">
        <v>938</v>
      </c>
      <c r="B52" s="64" t="s">
        <v>939</v>
      </c>
      <c r="C52" s="64" t="s">
        <v>823</v>
      </c>
      <c r="D52" s="155" t="s">
        <v>940</v>
      </c>
      <c r="E52" s="64" t="s">
        <v>845</v>
      </c>
      <c r="F52" s="65">
        <v>1358</v>
      </c>
      <c r="G52" s="113">
        <f ca="1">VLOOKUP(A52,'Orçamento Analítico'!$A:$H,8,0)</f>
        <v>157.44999999999999</v>
      </c>
      <c r="H52" s="113">
        <f t="shared" si="1"/>
        <v>213817.1</v>
      </c>
    </row>
    <row r="53" spans="1:8" ht="22.5">
      <c r="A53" s="63" t="s">
        <v>941</v>
      </c>
      <c r="B53" s="64" t="s">
        <v>942</v>
      </c>
      <c r="C53" s="64" t="s">
        <v>823</v>
      </c>
      <c r="D53" s="155" t="s">
        <v>943</v>
      </c>
      <c r="E53" s="64" t="s">
        <v>833</v>
      </c>
      <c r="F53" s="65">
        <v>106</v>
      </c>
      <c r="G53" s="113">
        <f ca="1">VLOOKUP(A53,'Orçamento Analítico'!$A:$H,8,0)</f>
        <v>58.64</v>
      </c>
      <c r="H53" s="113">
        <f t="shared" si="1"/>
        <v>6215.84</v>
      </c>
    </row>
    <row r="54" spans="1:8" ht="22.5">
      <c r="A54" s="63" t="s">
        <v>944</v>
      </c>
      <c r="B54" s="64" t="s">
        <v>945</v>
      </c>
      <c r="C54" s="64" t="s">
        <v>823</v>
      </c>
      <c r="D54" s="155" t="s">
        <v>946</v>
      </c>
      <c r="E54" s="64" t="s">
        <v>845</v>
      </c>
      <c r="F54" s="65">
        <v>129</v>
      </c>
      <c r="G54" s="113">
        <f ca="1">VLOOKUP(A54,'Orçamento Analítico'!$A:$H,8,0)</f>
        <v>159.91999999999999</v>
      </c>
      <c r="H54" s="113">
        <f t="shared" si="1"/>
        <v>20629.68</v>
      </c>
    </row>
    <row r="55" spans="1:8" ht="13.9" customHeight="1">
      <c r="A55" s="66" t="s">
        <v>947</v>
      </c>
      <c r="B55" s="67"/>
      <c r="C55" s="67"/>
      <c r="D55" s="156" t="s">
        <v>948</v>
      </c>
      <c r="E55" s="66"/>
      <c r="F55" s="68"/>
      <c r="G55" s="66"/>
      <c r="H55" s="68">
        <f>SUM(H56:H60)</f>
        <v>52308.490000000005</v>
      </c>
    </row>
    <row r="56" spans="1:8" ht="33.75">
      <c r="A56" s="63" t="s">
        <v>949</v>
      </c>
      <c r="B56" s="64" t="s">
        <v>950</v>
      </c>
      <c r="C56" s="111" t="str">
        <f ca="1">VLOOKUP(B56,'Insumos e Serviços'!$A:$F,2,0)</f>
        <v>SINAPI</v>
      </c>
      <c r="D56" s="109" t="str">
        <f ca="1">VLOOKUP(B56,'Insumos e Serviços'!$A:$F,4,0)</f>
        <v>CHAPISCO APLICADO EM ALVENARIAS E ESTRUTURAS DE CONCRETO INTERNAS, COM COLHER DE PEDREIRO.  ARGAMASSA TRAÇO 1:3 COM PREPARO EM BETONEIRA 400L. AF_06/2014</v>
      </c>
      <c r="E56" s="111" t="str">
        <f ca="1">VLOOKUP(B56,'Insumos e Serviços'!$A:$F,5,0)</f>
        <v>m²</v>
      </c>
      <c r="F56" s="65">
        <v>61</v>
      </c>
      <c r="G56" s="113">
        <f ca="1">VLOOKUP(B56,'Insumos e Serviços'!$A:$F,6,0)</f>
        <v>3.66</v>
      </c>
      <c r="H56" s="113">
        <f t="shared" si="1"/>
        <v>223.26</v>
      </c>
    </row>
    <row r="57" spans="1:8" ht="45">
      <c r="A57" s="63" t="s">
        <v>952</v>
      </c>
      <c r="B57" s="64" t="s">
        <v>953</v>
      </c>
      <c r="C57" s="111" t="str">
        <f ca="1">VLOOKUP(B57,'Insumos e Serviços'!$A:$F,2,0)</f>
        <v>SINAPI</v>
      </c>
      <c r="D57" s="109" t="str">
        <f ca="1">VLOOKUP(B57,'Insumos e Serviços'!$A:$F,4,0)</f>
        <v>(COMPOSIÇÃO REPRESENTATIVA) DO SERVIÇO DE EMBOÇO/MASSA ÚNICA, APLICADO MANUALMENTE, TRAÇO 1:2:8, EM BETONEIRA DE 400L, PAREDES INTERNAS, COM EXECUÇÃO DE TALISCAS, EDIFICAÇÃO HABITACIONAL UNIFAMILIAR (CASAS) E EDIFICAÇÃO PÚBLICA PADRÃO. AF_12/2014</v>
      </c>
      <c r="E57" s="111" t="str">
        <f ca="1">VLOOKUP(B57,'Insumos e Serviços'!$A:$F,5,0)</f>
        <v>m²</v>
      </c>
      <c r="F57" s="65">
        <v>61</v>
      </c>
      <c r="G57" s="113">
        <f ca="1">VLOOKUP(B57,'Insumos e Serviços'!$A:$F,6,0)</f>
        <v>31.66</v>
      </c>
      <c r="H57" s="113">
        <f t="shared" si="1"/>
        <v>1931.26</v>
      </c>
    </row>
    <row r="58" spans="1:8" ht="22.5">
      <c r="A58" s="63" t="s">
        <v>955</v>
      </c>
      <c r="B58" s="64" t="s">
        <v>956</v>
      </c>
      <c r="C58" s="64" t="s">
        <v>823</v>
      </c>
      <c r="D58" s="155" t="s">
        <v>957</v>
      </c>
      <c r="E58" s="64" t="s">
        <v>845</v>
      </c>
      <c r="F58" s="65">
        <v>22</v>
      </c>
      <c r="G58" s="113">
        <f ca="1">VLOOKUP(A58,'Orçamento Analítico'!$A:$H,8,0)</f>
        <v>102.65</v>
      </c>
      <c r="H58" s="113">
        <f t="shared" si="1"/>
        <v>2258.3000000000002</v>
      </c>
    </row>
    <row r="59" spans="1:8" ht="22.5">
      <c r="A59" s="63" t="s">
        <v>958</v>
      </c>
      <c r="B59" s="64" t="s">
        <v>959</v>
      </c>
      <c r="C59" s="64" t="s">
        <v>823</v>
      </c>
      <c r="D59" s="155" t="s">
        <v>960</v>
      </c>
      <c r="E59" s="64" t="s">
        <v>845</v>
      </c>
      <c r="F59" s="65">
        <v>115</v>
      </c>
      <c r="G59" s="113">
        <f ca="1">VLOOKUP(A59,'Orçamento Analítico'!$A:$H,8,0)</f>
        <v>140.03000000000003</v>
      </c>
      <c r="H59" s="113">
        <f t="shared" si="1"/>
        <v>16103.45</v>
      </c>
    </row>
    <row r="60" spans="1:8" ht="22.5">
      <c r="A60" s="63" t="s">
        <v>961</v>
      </c>
      <c r="B60" s="64" t="s">
        <v>962</v>
      </c>
      <c r="C60" s="64" t="s">
        <v>823</v>
      </c>
      <c r="D60" s="155" t="s">
        <v>963</v>
      </c>
      <c r="E60" s="64" t="s">
        <v>845</v>
      </c>
      <c r="F60" s="65">
        <v>283</v>
      </c>
      <c r="G60" s="113">
        <f ca="1">VLOOKUP(A60,'Orçamento Analítico'!$A:$H,8,0)</f>
        <v>112.34</v>
      </c>
      <c r="H60" s="113">
        <f t="shared" si="1"/>
        <v>31792.22</v>
      </c>
    </row>
    <row r="61" spans="1:8" ht="13.9" customHeight="1">
      <c r="A61" s="66" t="s">
        <v>964</v>
      </c>
      <c r="B61" s="67"/>
      <c r="C61" s="67"/>
      <c r="D61" s="156" t="s">
        <v>965</v>
      </c>
      <c r="E61" s="66"/>
      <c r="F61" s="68"/>
      <c r="G61" s="66"/>
      <c r="H61" s="68">
        <f>SUM(H62:H63)</f>
        <v>10448.14</v>
      </c>
    </row>
    <row r="62" spans="1:8" ht="22.5">
      <c r="A62" s="63" t="s">
        <v>966</v>
      </c>
      <c r="B62" s="64" t="s">
        <v>967</v>
      </c>
      <c r="C62" s="111" t="str">
        <f ca="1">VLOOKUP(B62,'Insumos e Serviços'!$A:$F,2,0)</f>
        <v>SINAPI</v>
      </c>
      <c r="D62" s="109" t="str">
        <f ca="1">VLOOKUP(B62,'Insumos e Serviços'!$A:$F,4,0)</f>
        <v>FORRO EM DRYWALL, PARA AMBIENTES COMERCIAIS, INCLUSIVE ESTRUTURA DE FIXAÇÃO. AF_05/2017_P</v>
      </c>
      <c r="E62" s="111" t="str">
        <f ca="1">VLOOKUP(B62,'Insumos e Serviços'!$A:$F,5,0)</f>
        <v>m²</v>
      </c>
      <c r="F62" s="65">
        <v>129</v>
      </c>
      <c r="G62" s="113">
        <f ca="1">VLOOKUP(B62,'Insumos e Serviços'!$A:$F,6,0)</f>
        <v>61.5</v>
      </c>
      <c r="H62" s="113">
        <f t="shared" si="1"/>
        <v>7933.5</v>
      </c>
    </row>
    <row r="63" spans="1:8" ht="22.5">
      <c r="A63" s="63" t="s">
        <v>969</v>
      </c>
      <c r="B63" s="64" t="s">
        <v>970</v>
      </c>
      <c r="C63" s="64" t="s">
        <v>823</v>
      </c>
      <c r="D63" s="155" t="s">
        <v>971</v>
      </c>
      <c r="E63" s="64" t="s">
        <v>833</v>
      </c>
      <c r="F63" s="65">
        <v>172</v>
      </c>
      <c r="G63" s="113">
        <f ca="1">VLOOKUP(A63,'Orçamento Analítico'!$A:$H,8,0)</f>
        <v>14.620000000000001</v>
      </c>
      <c r="H63" s="113">
        <f t="shared" si="1"/>
        <v>2514.64</v>
      </c>
    </row>
    <row r="64" spans="1:8" ht="13.9" customHeight="1">
      <c r="A64" s="66" t="s">
        <v>972</v>
      </c>
      <c r="B64" s="67"/>
      <c r="C64" s="67"/>
      <c r="D64" s="156" t="s">
        <v>973</v>
      </c>
      <c r="E64" s="66"/>
      <c r="F64" s="68"/>
      <c r="G64" s="66"/>
      <c r="H64" s="68">
        <f>SUM(H65:H72)</f>
        <v>25916.13</v>
      </c>
    </row>
    <row r="65" spans="1:8" ht="22.5">
      <c r="A65" s="63" t="s">
        <v>974</v>
      </c>
      <c r="B65" s="64" t="s">
        <v>975</v>
      </c>
      <c r="C65" s="111" t="str">
        <f ca="1">VLOOKUP(B65,'Insumos e Serviços'!$A:$F,2,0)</f>
        <v>SINAPI</v>
      </c>
      <c r="D65" s="109" t="str">
        <f ca="1">VLOOKUP(B65,'Insumos e Serviços'!$A:$F,4,0)</f>
        <v>APLICAÇÃO MANUAL DE PINTURA COM TINTA LÁTEX ACRÍLICA EM TETO, DUAS DEMÃOS. AF_06/2014</v>
      </c>
      <c r="E65" s="111" t="str">
        <f ca="1">VLOOKUP(B65,'Insumos e Serviços'!$A:$F,5,0)</f>
        <v>m²</v>
      </c>
      <c r="F65" s="65">
        <v>129</v>
      </c>
      <c r="G65" s="113">
        <f ca="1">VLOOKUP(B65,'Insumos e Serviços'!$A:$F,6,0)</f>
        <v>15.26</v>
      </c>
      <c r="H65" s="113">
        <f t="shared" si="1"/>
        <v>1968.54</v>
      </c>
    </row>
    <row r="66" spans="1:8" ht="22.5">
      <c r="A66" s="63" t="s">
        <v>977</v>
      </c>
      <c r="B66" s="64" t="s">
        <v>978</v>
      </c>
      <c r="C66" s="111" t="str">
        <f ca="1">VLOOKUP(B66,'Insumos e Serviços'!$A:$F,2,0)</f>
        <v>SINAPI</v>
      </c>
      <c r="D66" s="109" t="str">
        <f ca="1">VLOOKUP(B66,'Insumos e Serviços'!$A:$F,4,0)</f>
        <v>APLICAÇÃO MANUAL DE PINTURA COM TINTA LÁTEX ACRÍLICA EM PAREDES, DUAS DEMÃOS. AF_06/2014</v>
      </c>
      <c r="E66" s="111" t="str">
        <f ca="1">VLOOKUP(B66,'Insumos e Serviços'!$A:$F,5,0)</f>
        <v>m²</v>
      </c>
      <c r="F66" s="65">
        <v>914</v>
      </c>
      <c r="G66" s="113">
        <f ca="1">VLOOKUP(B66,'Insumos e Serviços'!$A:$F,6,0)</f>
        <v>13.49</v>
      </c>
      <c r="H66" s="113">
        <f t="shared" si="1"/>
        <v>12329.86</v>
      </c>
    </row>
    <row r="67" spans="1:8" ht="22.5">
      <c r="A67" s="63" t="s">
        <v>980</v>
      </c>
      <c r="B67" s="64" t="s">
        <v>981</v>
      </c>
      <c r="C67" s="111" t="str">
        <f ca="1">VLOOKUP(B67,'Insumos e Serviços'!$A:$F,2,0)</f>
        <v>SINAPI</v>
      </c>
      <c r="D67" s="109" t="str">
        <f ca="1">VLOOKUP(B67,'Insumos e Serviços'!$A:$F,4,0)</f>
        <v>PINTURA DE SINALIZAÇÃO VERTICAL DE SEGURANÇA, FAIXAS AMARELA E PRETA, APLICAÇÃO MANUAL, 2 DEMÃOS. AF_05/2021</v>
      </c>
      <c r="E67" s="111" t="str">
        <f ca="1">VLOOKUP(B67,'Insumos e Serviços'!$A:$F,5,0)</f>
        <v>m²</v>
      </c>
      <c r="F67" s="65">
        <v>6</v>
      </c>
      <c r="G67" s="113">
        <f ca="1">VLOOKUP(B67,'Insumos e Serviços'!$A:$F,6,0)</f>
        <v>68.5</v>
      </c>
      <c r="H67" s="113">
        <f t="shared" si="1"/>
        <v>411</v>
      </c>
    </row>
    <row r="68" spans="1:8" ht="33.75">
      <c r="A68" s="63" t="s">
        <v>983</v>
      </c>
      <c r="B68" s="64" t="s">
        <v>984</v>
      </c>
      <c r="C68" s="111" t="str">
        <f ca="1">VLOOKUP(B68,'Insumos e Serviços'!$A:$F,2,0)</f>
        <v>SINAPI</v>
      </c>
      <c r="D68" s="109" t="str">
        <f ca="1">VLOOKUP(B68,'Insumos e Serviços'!$A:$F,4,0)</f>
        <v>APLICAÇÃO MANUAL DE PINTURA COM TINTA TEXTURIZADA ACRÍLICA EM PANOS CEGOS DE FACHADA (SEM PRESENÇA DE VÃOS) DE EDIFÍCIOS DE MÚLTIPLOS PAVIMENTOS, UMA COR. AF_06/2014</v>
      </c>
      <c r="E68" s="111" t="str">
        <f ca="1">VLOOKUP(B68,'Insumos e Serviços'!$A:$F,5,0)</f>
        <v>m²</v>
      </c>
      <c r="F68" s="65">
        <v>372</v>
      </c>
      <c r="G68" s="113">
        <f ca="1">VLOOKUP(B68,'Insumos e Serviços'!$A:$F,6,0)</f>
        <v>15.89</v>
      </c>
      <c r="H68" s="113">
        <f t="shared" si="1"/>
        <v>5911.08</v>
      </c>
    </row>
    <row r="69" spans="1:8" ht="33.75">
      <c r="A69" s="63" t="s">
        <v>986</v>
      </c>
      <c r="B69" s="64" t="s">
        <v>987</v>
      </c>
      <c r="C69" s="111" t="str">
        <f ca="1">VLOOKUP(B69,'Insumos e Serviços'!$A:$F,2,0)</f>
        <v>SINAPI</v>
      </c>
      <c r="D69" s="109" t="str">
        <f ca="1">VLOOKUP(B69,'Insumos e Serviços'!$A:$F,4,0)</f>
        <v>PINTURA COM TINTA ALQUÍDICA DE ACABAMENTO (ESMALTE SINTÉTICO ACETINADO) APLICADA A ROLO OU PINCEL SOBRE SUPERFÍCIES METÁLICAS (EXCETO PERFIL) EXECUTADO EM OBRA (02 DEMÃOS). AF_01/2020</v>
      </c>
      <c r="E69" s="111" t="str">
        <f ca="1">VLOOKUP(B69,'Insumos e Serviços'!$A:$F,5,0)</f>
        <v>m²</v>
      </c>
      <c r="F69" s="65">
        <v>9</v>
      </c>
      <c r="G69" s="113">
        <f ca="1">VLOOKUP(B69,'Insumos e Serviços'!$A:$F,6,0)</f>
        <v>41.56</v>
      </c>
      <c r="H69" s="113">
        <f t="shared" si="1"/>
        <v>374.04</v>
      </c>
    </row>
    <row r="70" spans="1:8" ht="33.75">
      <c r="A70" s="63" t="s">
        <v>989</v>
      </c>
      <c r="B70" s="64" t="s">
        <v>990</v>
      </c>
      <c r="C70" s="111" t="str">
        <f ca="1">VLOOKUP(B70,'Insumos e Serviços'!$A:$F,2,0)</f>
        <v>SINAPI</v>
      </c>
      <c r="D70" s="109" t="str">
        <f ca="1">VLOOKUP(B70,'Insumos e Serviços'!$A:$F,4,0)</f>
        <v>PINTURA COM TINTA ALQUÍDICA DE FUNDO (TIPO ZARCÃO) APLICADA A ROLO OU PINCEL SOBRE SUPERFÍCIES METÁLICAS (EXCETO PERFIL) EXECUTADO EM OBRA (POR DEMÃO). AF_01/2020</v>
      </c>
      <c r="E70" s="111" t="str">
        <f ca="1">VLOOKUP(B70,'Insumos e Serviços'!$A:$F,5,0)</f>
        <v>m²</v>
      </c>
      <c r="F70" s="65">
        <v>9</v>
      </c>
      <c r="G70" s="113">
        <f ca="1">VLOOKUP(B70,'Insumos e Serviços'!$A:$F,6,0)</f>
        <v>20.38</v>
      </c>
      <c r="H70" s="113">
        <f t="shared" si="1"/>
        <v>183.42</v>
      </c>
    </row>
    <row r="71" spans="1:8" ht="13.9" customHeight="1">
      <c r="A71" s="63" t="s">
        <v>992</v>
      </c>
      <c r="B71" s="64" t="s">
        <v>993</v>
      </c>
      <c r="C71" s="111" t="str">
        <f ca="1">VLOOKUP(B71,'Insumos e Serviços'!$A:$F,2,0)</f>
        <v>SINAPI</v>
      </c>
      <c r="D71" s="109" t="str">
        <f ca="1">VLOOKUP(B71,'Insumos e Serviços'!$A:$F,4,0)</f>
        <v>APLICAÇÃO E LIXAMENTO DE MASSA LÁTEX EM PAREDES, DUAS DEMÃOS. AF_06/2014</v>
      </c>
      <c r="E71" s="111" t="str">
        <f ca="1">VLOOKUP(B71,'Insumos e Serviços'!$A:$F,5,0)</f>
        <v>m²</v>
      </c>
      <c r="F71" s="65">
        <v>274</v>
      </c>
      <c r="G71" s="113">
        <f ca="1">VLOOKUP(B71,'Insumos e Serviços'!$A:$F,6,0)</f>
        <v>13.73</v>
      </c>
      <c r="H71" s="113">
        <f t="shared" si="1"/>
        <v>3762.02</v>
      </c>
    </row>
    <row r="72" spans="1:8" ht="13.9" customHeight="1">
      <c r="A72" s="63" t="s">
        <v>995</v>
      </c>
      <c r="B72" s="64" t="s">
        <v>996</v>
      </c>
      <c r="C72" s="111" t="str">
        <f ca="1">VLOOKUP(B72,'Insumos e Serviços'!$A:$F,2,0)</f>
        <v>SINAPI</v>
      </c>
      <c r="D72" s="109" t="str">
        <f ca="1">VLOOKUP(B72,'Insumos e Serviços'!$A:$F,4,0)</f>
        <v>APLICAÇÃO E LIXAMENTO DE MASSA LÁTEX EM TETO, DUAS DEMÃOS. AF_06/2014</v>
      </c>
      <c r="E72" s="111" t="str">
        <f ca="1">VLOOKUP(B72,'Insumos e Serviços'!$A:$F,5,0)</f>
        <v>m²</v>
      </c>
      <c r="F72" s="65">
        <v>39</v>
      </c>
      <c r="G72" s="113">
        <f ca="1">VLOOKUP(B72,'Insumos e Serviços'!$A:$F,6,0)</f>
        <v>25.03</v>
      </c>
      <c r="H72" s="113">
        <f t="shared" si="1"/>
        <v>976.17</v>
      </c>
    </row>
    <row r="73" spans="1:8" ht="13.9" customHeight="1">
      <c r="A73" s="66" t="s">
        <v>998</v>
      </c>
      <c r="B73" s="67"/>
      <c r="C73" s="67"/>
      <c r="D73" s="156" t="s">
        <v>999</v>
      </c>
      <c r="E73" s="66"/>
      <c r="F73" s="68"/>
      <c r="G73" s="66"/>
      <c r="H73" s="68">
        <f>SUM(H74)</f>
        <v>4387.83</v>
      </c>
    </row>
    <row r="74" spans="1:8" ht="22.5">
      <c r="A74" s="63" t="s">
        <v>1000</v>
      </c>
      <c r="B74" s="64" t="s">
        <v>1001</v>
      </c>
      <c r="C74" s="111" t="str">
        <f ca="1">VLOOKUP(B74,'Insumos e Serviços'!$A:$F,2,0)</f>
        <v>SINAPI</v>
      </c>
      <c r="D74" s="109" t="str">
        <f ca="1">VLOOKUP(B74,'Insumos e Serviços'!$A:$F,4,0)</f>
        <v>IMPERMEABILIZAÇÃO DE SUPERFÍCIE COM ARGAMASSA POLIMÉRICA / MEMBRANA ACRÍLICA, 3 DEMÃOS. AF_06/2018</v>
      </c>
      <c r="E74" s="111" t="str">
        <f ca="1">VLOOKUP(B74,'Insumos e Serviços'!$A:$F,5,0)</f>
        <v>m²</v>
      </c>
      <c r="F74" s="65">
        <v>177</v>
      </c>
      <c r="G74" s="113">
        <f ca="1">VLOOKUP(B74,'Insumos e Serviços'!$A:$F,6,0)</f>
        <v>24.79</v>
      </c>
      <c r="H74" s="113">
        <f t="shared" si="1"/>
        <v>4387.83</v>
      </c>
    </row>
    <row r="75" spans="1:8" ht="13.9" customHeight="1">
      <c r="A75" s="66" t="s">
        <v>1003</v>
      </c>
      <c r="B75" s="67"/>
      <c r="C75" s="67"/>
      <c r="D75" s="156" t="s">
        <v>1004</v>
      </c>
      <c r="E75" s="66"/>
      <c r="F75" s="68"/>
      <c r="G75" s="66"/>
      <c r="H75" s="68">
        <f>SUM(H76:H77)</f>
        <v>1398.51</v>
      </c>
    </row>
    <row r="76" spans="1:8" ht="13.9" customHeight="1">
      <c r="A76" s="63" t="s">
        <v>1005</v>
      </c>
      <c r="B76" s="64" t="s">
        <v>1006</v>
      </c>
      <c r="C76" s="111" t="str">
        <f ca="1">VLOOKUP(B76,'Insumos e Serviços'!$A:$F,2,0)</f>
        <v>SINAPI</v>
      </c>
      <c r="D76" s="109" t="str">
        <f ca="1">VLOOKUP(B76,'Insumos e Serviços'!$A:$F,4,0)</f>
        <v>SOLEIRA EM GRANITO, LARGURA 15 CM, ESPESSURA 2,0 CM. AF_09/2020</v>
      </c>
      <c r="E76" s="111" t="str">
        <f ca="1">VLOOKUP(B76,'Insumos e Serviços'!$A:$F,5,0)</f>
        <v>M</v>
      </c>
      <c r="F76" s="65">
        <v>11</v>
      </c>
      <c r="G76" s="113">
        <f ca="1">VLOOKUP(B76,'Insumos e Serviços'!$A:$F,6,0)</f>
        <v>97.53</v>
      </c>
      <c r="H76" s="113">
        <f t="shared" si="1"/>
        <v>1072.83</v>
      </c>
    </row>
    <row r="77" spans="1:8" ht="13.9" customHeight="1">
      <c r="A77" s="63" t="s">
        <v>1008</v>
      </c>
      <c r="B77" s="64" t="s">
        <v>1009</v>
      </c>
      <c r="C77" s="64" t="s">
        <v>823</v>
      </c>
      <c r="D77" s="155" t="s">
        <v>1010</v>
      </c>
      <c r="E77" s="64" t="s">
        <v>833</v>
      </c>
      <c r="F77" s="65">
        <v>2</v>
      </c>
      <c r="G77" s="113">
        <f ca="1">VLOOKUP(A77,'Orçamento Analítico'!$A:$H,8,0)</f>
        <v>162.84</v>
      </c>
      <c r="H77" s="113">
        <f t="shared" si="1"/>
        <v>325.68</v>
      </c>
    </row>
    <row r="78" spans="1:8" ht="13.9" customHeight="1">
      <c r="A78" s="66" t="s">
        <v>1011</v>
      </c>
      <c r="B78" s="67"/>
      <c r="C78" s="67"/>
      <c r="D78" s="156" t="s">
        <v>1012</v>
      </c>
      <c r="E78" s="66"/>
      <c r="F78" s="68"/>
      <c r="G78" s="66"/>
      <c r="H78" s="68">
        <f>SUM(H79:H84)</f>
        <v>98651.03</v>
      </c>
    </row>
    <row r="79" spans="1:8" ht="22.5">
      <c r="A79" s="63" t="s">
        <v>1013</v>
      </c>
      <c r="B79" s="64" t="s">
        <v>1014</v>
      </c>
      <c r="C79" s="64" t="s">
        <v>823</v>
      </c>
      <c r="D79" s="155" t="s">
        <v>1015</v>
      </c>
      <c r="E79" s="64" t="s">
        <v>882</v>
      </c>
      <c r="F79" s="65">
        <v>73</v>
      </c>
      <c r="G79" s="113">
        <f ca="1">VLOOKUP(A79,'Orçamento Analítico'!$A:$H,8,0)</f>
        <v>786.87</v>
      </c>
      <c r="H79" s="113">
        <f t="shared" si="1"/>
        <v>57441.51</v>
      </c>
    </row>
    <row r="80" spans="1:8" ht="22.5">
      <c r="A80" s="63" t="s">
        <v>1016</v>
      </c>
      <c r="B80" s="64" t="s">
        <v>1017</v>
      </c>
      <c r="C80" s="64" t="s">
        <v>823</v>
      </c>
      <c r="D80" s="155" t="s">
        <v>1018</v>
      </c>
      <c r="E80" s="64" t="s">
        <v>882</v>
      </c>
      <c r="F80" s="65">
        <v>43</v>
      </c>
      <c r="G80" s="113">
        <f ca="1">VLOOKUP(A80,'Orçamento Analítico'!$A:$H,8,0)</f>
        <v>507.46000000000004</v>
      </c>
      <c r="H80" s="113">
        <f t="shared" si="1"/>
        <v>21820.78</v>
      </c>
    </row>
    <row r="81" spans="1:8" ht="22.5">
      <c r="A81" s="63" t="s">
        <v>1019</v>
      </c>
      <c r="B81" s="64" t="s">
        <v>1020</v>
      </c>
      <c r="C81" s="64" t="s">
        <v>823</v>
      </c>
      <c r="D81" s="155" t="s">
        <v>1021</v>
      </c>
      <c r="E81" s="64" t="s">
        <v>882</v>
      </c>
      <c r="F81" s="65">
        <v>50</v>
      </c>
      <c r="G81" s="113">
        <f ca="1">VLOOKUP(A81,'Orçamento Analítico'!$A:$H,8,0)</f>
        <v>215.44000000000003</v>
      </c>
      <c r="H81" s="113">
        <f t="shared" si="1"/>
        <v>10772</v>
      </c>
    </row>
    <row r="82" spans="1:8" ht="22.5">
      <c r="A82" s="63" t="s">
        <v>1022</v>
      </c>
      <c r="B82" s="64" t="s">
        <v>1023</v>
      </c>
      <c r="C82" s="64" t="s">
        <v>823</v>
      </c>
      <c r="D82" s="155" t="s">
        <v>1024</v>
      </c>
      <c r="E82" s="64" t="s">
        <v>882</v>
      </c>
      <c r="F82" s="65">
        <v>24</v>
      </c>
      <c r="G82" s="113">
        <f ca="1">VLOOKUP(A82,'Orçamento Analítico'!$A:$H,8,0)</f>
        <v>251.39</v>
      </c>
      <c r="H82" s="113">
        <f t="shared" si="1"/>
        <v>6033.36</v>
      </c>
    </row>
    <row r="83" spans="1:8" ht="22.5">
      <c r="A83" s="63" t="s">
        <v>1025</v>
      </c>
      <c r="B83" s="64" t="s">
        <v>1026</v>
      </c>
      <c r="C83" s="64" t="s">
        <v>823</v>
      </c>
      <c r="D83" s="155" t="s">
        <v>1027</v>
      </c>
      <c r="E83" s="64" t="s">
        <v>882</v>
      </c>
      <c r="F83" s="65">
        <v>10</v>
      </c>
      <c r="G83" s="113">
        <f ca="1">VLOOKUP(A83,'Orçamento Analítico'!$A:$H,8,0)</f>
        <v>209.67000000000002</v>
      </c>
      <c r="H83" s="113">
        <f t="shared" si="1"/>
        <v>2096.6999999999998</v>
      </c>
    </row>
    <row r="84" spans="1:8" ht="22.5">
      <c r="A84" s="63" t="s">
        <v>1028</v>
      </c>
      <c r="B84" s="64" t="s">
        <v>1029</v>
      </c>
      <c r="C84" s="64" t="s">
        <v>823</v>
      </c>
      <c r="D84" s="155" t="s">
        <v>1030</v>
      </c>
      <c r="E84" s="64" t="s">
        <v>921</v>
      </c>
      <c r="F84" s="65">
        <v>2</v>
      </c>
      <c r="G84" s="113">
        <f ca="1">VLOOKUP(A84,'Orçamento Analítico'!$A:$H,8,0)</f>
        <v>243.34</v>
      </c>
      <c r="H84" s="113">
        <f t="shared" si="1"/>
        <v>486.68</v>
      </c>
    </row>
    <row r="85" spans="1:8" ht="13.9" customHeight="1">
      <c r="A85" s="66" t="s">
        <v>1031</v>
      </c>
      <c r="B85" s="67"/>
      <c r="C85" s="67"/>
      <c r="D85" s="156" t="s">
        <v>1032</v>
      </c>
      <c r="E85" s="66"/>
      <c r="F85" s="68"/>
      <c r="G85" s="66"/>
      <c r="H85" s="68">
        <f>SUM(H86:H108)</f>
        <v>114507.41</v>
      </c>
    </row>
    <row r="86" spans="1:8" ht="13.9" customHeight="1">
      <c r="A86" s="63" t="s">
        <v>1033</v>
      </c>
      <c r="B86" s="64" t="s">
        <v>1034</v>
      </c>
      <c r="C86" s="64" t="s">
        <v>823</v>
      </c>
      <c r="D86" s="155" t="s">
        <v>1035</v>
      </c>
      <c r="E86" s="64" t="s">
        <v>875</v>
      </c>
      <c r="F86" s="65">
        <v>4</v>
      </c>
      <c r="G86" s="113">
        <f ca="1">VLOOKUP(A86,'Orçamento Analítico'!$A:$H,8,0)</f>
        <v>336.08</v>
      </c>
      <c r="H86" s="113">
        <f t="shared" si="1"/>
        <v>1344.32</v>
      </c>
    </row>
    <row r="87" spans="1:8" ht="22.5">
      <c r="A87" s="63" t="s">
        <v>1036</v>
      </c>
      <c r="B87" s="64" t="s">
        <v>1037</v>
      </c>
      <c r="C87" s="64" t="s">
        <v>823</v>
      </c>
      <c r="D87" s="155" t="s">
        <v>1038</v>
      </c>
      <c r="E87" s="64" t="s">
        <v>875</v>
      </c>
      <c r="F87" s="65">
        <v>40</v>
      </c>
      <c r="G87" s="113">
        <f ca="1">VLOOKUP(A87,'Orçamento Analítico'!$A:$H,8,0)</f>
        <v>166.15</v>
      </c>
      <c r="H87" s="113">
        <f t="shared" si="1"/>
        <v>6646</v>
      </c>
    </row>
    <row r="88" spans="1:8" ht="22.5">
      <c r="A88" s="63" t="s">
        <v>1039</v>
      </c>
      <c r="B88" s="64" t="s">
        <v>1040</v>
      </c>
      <c r="C88" s="64" t="s">
        <v>823</v>
      </c>
      <c r="D88" s="155" t="s">
        <v>1041</v>
      </c>
      <c r="E88" s="64" t="s">
        <v>921</v>
      </c>
      <c r="F88" s="65">
        <v>46</v>
      </c>
      <c r="G88" s="113">
        <f ca="1">VLOOKUP(A88,'Orçamento Analítico'!$A:$H,8,0)</f>
        <v>393.51</v>
      </c>
      <c r="H88" s="113">
        <f t="shared" si="1"/>
        <v>18101.46</v>
      </c>
    </row>
    <row r="89" spans="1:8" ht="33.75">
      <c r="A89" s="63" t="s">
        <v>1042</v>
      </c>
      <c r="B89" s="64" t="s">
        <v>1043</v>
      </c>
      <c r="C89" s="64" t="s">
        <v>823</v>
      </c>
      <c r="D89" s="155" t="s">
        <v>1044</v>
      </c>
      <c r="E89" s="64" t="s">
        <v>875</v>
      </c>
      <c r="F89" s="65">
        <v>1</v>
      </c>
      <c r="G89" s="113">
        <f ca="1">VLOOKUP(A89,'Orçamento Analítico'!$A:$H,8,0)</f>
        <v>716.01</v>
      </c>
      <c r="H89" s="113">
        <f t="shared" si="1"/>
        <v>716.01</v>
      </c>
    </row>
    <row r="90" spans="1:8" ht="22.5">
      <c r="A90" s="63" t="s">
        <v>1045</v>
      </c>
      <c r="B90" s="64" t="s">
        <v>1046</v>
      </c>
      <c r="C90" s="111" t="str">
        <f ca="1">VLOOKUP(B90,'Insumos e Serviços'!$A:$F,2,0)</f>
        <v>SINAPI</v>
      </c>
      <c r="D90" s="109" t="str">
        <f ca="1">VLOOKUP(B90,'Insumos e Serviços'!$A:$F,4,0)</f>
        <v>BARRA DE APOIO RETA, EM ALUMINIO, COMPRIMENTO 80 CM,  FIXADA NA PAREDE - FORNECIMENTO E INSTALAÇÃO. AF_01/2020</v>
      </c>
      <c r="E90" s="111" t="str">
        <f ca="1">VLOOKUP(B90,'Insumos e Serviços'!$A:$F,5,0)</f>
        <v>UN</v>
      </c>
      <c r="F90" s="65">
        <v>7</v>
      </c>
      <c r="G90" s="113">
        <f ca="1">VLOOKUP(B90,'Insumos e Serviços'!$A:$F,6,0)</f>
        <v>214.88</v>
      </c>
      <c r="H90" s="113">
        <f t="shared" si="1"/>
        <v>1504.16</v>
      </c>
    </row>
    <row r="91" spans="1:8" ht="22.5">
      <c r="A91" s="63" t="s">
        <v>1048</v>
      </c>
      <c r="B91" s="64" t="s">
        <v>1049</v>
      </c>
      <c r="C91" s="111" t="str">
        <f ca="1">VLOOKUP(B91,'Insumos e Serviços'!$A:$F,2,0)</f>
        <v>SINAPI</v>
      </c>
      <c r="D91" s="109" t="str">
        <f ca="1">VLOOKUP(B91,'Insumos e Serviços'!$A:$F,4,0)</f>
        <v>BARRA DE APOIO RETA, EM ALUMINIO, COMPRIMENTO 70 CM,  FIXADA NA PAREDE - FORNECIMENTO E INSTALAÇÃO. AF_01/2020</v>
      </c>
      <c r="E91" s="111" t="str">
        <f ca="1">VLOOKUP(B91,'Insumos e Serviços'!$A:$F,5,0)</f>
        <v>UN</v>
      </c>
      <c r="F91" s="65">
        <v>13</v>
      </c>
      <c r="G91" s="113">
        <f ca="1">VLOOKUP(B91,'Insumos e Serviços'!$A:$F,6,0)</f>
        <v>205.72</v>
      </c>
      <c r="H91" s="113">
        <f t="shared" si="1"/>
        <v>2674.36</v>
      </c>
    </row>
    <row r="92" spans="1:8" ht="22.5">
      <c r="A92" s="63" t="s">
        <v>1051</v>
      </c>
      <c r="B92" s="64" t="s">
        <v>1052</v>
      </c>
      <c r="C92" s="64" t="s">
        <v>823</v>
      </c>
      <c r="D92" s="155" t="s">
        <v>1053</v>
      </c>
      <c r="E92" s="64" t="s">
        <v>875</v>
      </c>
      <c r="F92" s="65">
        <v>12</v>
      </c>
      <c r="G92" s="113">
        <f ca="1">VLOOKUP(A92,'Orçamento Analítico'!$A:$H,8,0)</f>
        <v>93.27000000000001</v>
      </c>
      <c r="H92" s="113">
        <f t="shared" si="1"/>
        <v>1119.24</v>
      </c>
    </row>
    <row r="93" spans="1:8" ht="33.75">
      <c r="A93" s="63" t="s">
        <v>1054</v>
      </c>
      <c r="B93" s="64" t="s">
        <v>1055</v>
      </c>
      <c r="C93" s="64" t="s">
        <v>823</v>
      </c>
      <c r="D93" s="155" t="s">
        <v>1056</v>
      </c>
      <c r="E93" s="64" t="s">
        <v>875</v>
      </c>
      <c r="F93" s="65">
        <v>4</v>
      </c>
      <c r="G93" s="113">
        <f ca="1">VLOOKUP(A93,'Orçamento Analítico'!$A:$H,8,0)</f>
        <v>125.55</v>
      </c>
      <c r="H93" s="113">
        <f t="shared" si="1"/>
        <v>502.2</v>
      </c>
    </row>
    <row r="94" spans="1:8" ht="22.5">
      <c r="A94" s="63" t="s">
        <v>1057</v>
      </c>
      <c r="B94" s="64" t="s">
        <v>1058</v>
      </c>
      <c r="C94" s="111" t="str">
        <f ca="1">VLOOKUP(B94,'Insumos e Serviços'!$A:$F,2,0)</f>
        <v>SINAPI</v>
      </c>
      <c r="D94" s="109" t="str">
        <f ca="1">VLOOKUP(B94,'Insumos e Serviços'!$A:$F,4,0)</f>
        <v>BARRA DE APOIO EM "L", EM ACO INOX POLIDO 80 X 80 CM, FIXADA NA PAREDE - FORNECIMENTO E INSTALACAO. AF_01/2020</v>
      </c>
      <c r="E94" s="111" t="str">
        <f ca="1">VLOOKUP(B94,'Insumos e Serviços'!$A:$F,5,0)</f>
        <v>UN</v>
      </c>
      <c r="F94" s="65">
        <v>1</v>
      </c>
      <c r="G94" s="113">
        <f ca="1">VLOOKUP(B94,'Insumos e Serviços'!$A:$F,6,0)</f>
        <v>498.98</v>
      </c>
      <c r="H94" s="113">
        <f t="shared" si="1"/>
        <v>498.98</v>
      </c>
    </row>
    <row r="95" spans="1:8" ht="22.5">
      <c r="A95" s="63" t="s">
        <v>1060</v>
      </c>
      <c r="B95" s="64" t="s">
        <v>1061</v>
      </c>
      <c r="C95" s="111" t="str">
        <f ca="1">VLOOKUP(B95,'Insumos e Serviços'!$A:$F,2,0)</f>
        <v>SINAPI</v>
      </c>
      <c r="D95" s="109" t="str">
        <f ca="1">VLOOKUP(B95,'Insumos e Serviços'!$A:$F,4,0)</f>
        <v>CHUVEIRO ELÉTRICO COMUM CORPO PLÁSTICO, TIPO DUCHA  FORNECIMENTO E INSTALAÇÃO. AF_01/2020</v>
      </c>
      <c r="E95" s="111" t="str">
        <f ca="1">VLOOKUP(B95,'Insumos e Serviços'!$A:$F,5,0)</f>
        <v>UN</v>
      </c>
      <c r="F95" s="65">
        <v>5</v>
      </c>
      <c r="G95" s="113">
        <f ca="1">VLOOKUP(B95,'Insumos e Serviços'!$A:$F,6,0)</f>
        <v>78.14</v>
      </c>
      <c r="H95" s="113">
        <f t="shared" si="1"/>
        <v>390.7</v>
      </c>
    </row>
    <row r="96" spans="1:8" ht="13.9" customHeight="1">
      <c r="A96" s="63" t="s">
        <v>1063</v>
      </c>
      <c r="B96" s="64" t="s">
        <v>1064</v>
      </c>
      <c r="C96" s="64" t="s">
        <v>823</v>
      </c>
      <c r="D96" s="155" t="s">
        <v>1065</v>
      </c>
      <c r="E96" s="64" t="s">
        <v>1066</v>
      </c>
      <c r="F96" s="65">
        <v>20</v>
      </c>
      <c r="G96" s="113">
        <f ca="1">VLOOKUP(A96,'Orçamento Analítico'!$A:$H,8,0)</f>
        <v>611.04</v>
      </c>
      <c r="H96" s="113">
        <f t="shared" si="1"/>
        <v>12220.8</v>
      </c>
    </row>
    <row r="97" spans="1:8" ht="22.5">
      <c r="A97" s="63" t="s">
        <v>1067</v>
      </c>
      <c r="B97" s="64" t="s">
        <v>1068</v>
      </c>
      <c r="C97" s="64" t="s">
        <v>823</v>
      </c>
      <c r="D97" s="155" t="s">
        <v>1069</v>
      </c>
      <c r="E97" s="64" t="s">
        <v>921</v>
      </c>
      <c r="F97" s="65">
        <v>3</v>
      </c>
      <c r="G97" s="113">
        <f ca="1">VLOOKUP(A97,'Orçamento Analítico'!$A:$H,8,0)</f>
        <v>1129.0899999999997</v>
      </c>
      <c r="H97" s="113">
        <f t="shared" si="1"/>
        <v>3387.27</v>
      </c>
    </row>
    <row r="98" spans="1:8" ht="33.75">
      <c r="A98" s="63" t="s">
        <v>1070</v>
      </c>
      <c r="B98" s="64" t="s">
        <v>1071</v>
      </c>
      <c r="C98" s="64" t="s">
        <v>823</v>
      </c>
      <c r="D98" s="155" t="s">
        <v>1072</v>
      </c>
      <c r="E98" s="64" t="s">
        <v>875</v>
      </c>
      <c r="F98" s="65">
        <v>30</v>
      </c>
      <c r="G98" s="113">
        <f ca="1">VLOOKUP(A98,'Orçamento Analítico'!$A:$H,8,0)</f>
        <v>409.67</v>
      </c>
      <c r="H98" s="113">
        <f t="shared" si="1"/>
        <v>12290.1</v>
      </c>
    </row>
    <row r="99" spans="1:8" ht="22.5">
      <c r="A99" s="63" t="s">
        <v>1073</v>
      </c>
      <c r="B99" s="64" t="s">
        <v>1074</v>
      </c>
      <c r="C99" s="64" t="s">
        <v>823</v>
      </c>
      <c r="D99" s="155" t="s">
        <v>1075</v>
      </c>
      <c r="E99" s="64" t="s">
        <v>921</v>
      </c>
      <c r="F99" s="65">
        <v>16</v>
      </c>
      <c r="G99" s="113">
        <f ca="1">VLOOKUP(A99,'Orçamento Analítico'!$A:$H,8,0)</f>
        <v>13.629999999999999</v>
      </c>
      <c r="H99" s="113">
        <f t="shared" si="1"/>
        <v>218.08</v>
      </c>
    </row>
    <row r="100" spans="1:8" ht="22.5">
      <c r="A100" s="63" t="s">
        <v>1076</v>
      </c>
      <c r="B100" s="64" t="s">
        <v>1077</v>
      </c>
      <c r="C100" s="64" t="s">
        <v>823</v>
      </c>
      <c r="D100" s="155" t="s">
        <v>1078</v>
      </c>
      <c r="E100" s="64" t="s">
        <v>921</v>
      </c>
      <c r="F100" s="65">
        <v>2</v>
      </c>
      <c r="G100" s="113">
        <f ca="1">VLOOKUP(A100,'Orçamento Analítico'!$A:$H,8,0)</f>
        <v>216.06</v>
      </c>
      <c r="H100" s="113">
        <f t="shared" si="1"/>
        <v>432.12</v>
      </c>
    </row>
    <row r="101" spans="1:8" ht="13.9" customHeight="1">
      <c r="A101" s="63" t="s">
        <v>1079</v>
      </c>
      <c r="B101" s="64" t="s">
        <v>1080</v>
      </c>
      <c r="C101" s="64" t="s">
        <v>823</v>
      </c>
      <c r="D101" s="155" t="s">
        <v>1081</v>
      </c>
      <c r="E101" s="64" t="s">
        <v>875</v>
      </c>
      <c r="F101" s="65">
        <v>5</v>
      </c>
      <c r="G101" s="113">
        <f ca="1">VLOOKUP(A101,'Orçamento Analítico'!$A:$H,8,0)</f>
        <v>30.66</v>
      </c>
      <c r="H101" s="113">
        <f t="shared" ref="H101:H112" si="2">TRUNC(F101 * G101, 2)</f>
        <v>153.30000000000001</v>
      </c>
    </row>
    <row r="102" spans="1:8" ht="22.5">
      <c r="A102" s="63" t="s">
        <v>1082</v>
      </c>
      <c r="B102" s="64" t="s">
        <v>1083</v>
      </c>
      <c r="C102" s="64" t="s">
        <v>823</v>
      </c>
      <c r="D102" s="155" t="s">
        <v>1084</v>
      </c>
      <c r="E102" s="64" t="s">
        <v>875</v>
      </c>
      <c r="F102" s="65">
        <v>15</v>
      </c>
      <c r="G102" s="113">
        <f ca="1">VLOOKUP(A102,'Orçamento Analítico'!$A:$H,8,0)</f>
        <v>168.09</v>
      </c>
      <c r="H102" s="113">
        <f t="shared" si="2"/>
        <v>2521.35</v>
      </c>
    </row>
    <row r="103" spans="1:8" ht="22.5">
      <c r="A103" s="63" t="s">
        <v>1085</v>
      </c>
      <c r="B103" s="64" t="s">
        <v>1086</v>
      </c>
      <c r="C103" s="64" t="s">
        <v>823</v>
      </c>
      <c r="D103" s="155" t="s">
        <v>1087</v>
      </c>
      <c r="E103" s="64" t="s">
        <v>875</v>
      </c>
      <c r="F103" s="65">
        <v>20</v>
      </c>
      <c r="G103" s="113">
        <f ca="1">VLOOKUP(A103,'Orçamento Analítico'!$A:$H,8,0)</f>
        <v>359.65</v>
      </c>
      <c r="H103" s="113">
        <f t="shared" si="2"/>
        <v>7193</v>
      </c>
    </row>
    <row r="104" spans="1:8" ht="22.5">
      <c r="A104" s="63" t="s">
        <v>1088</v>
      </c>
      <c r="B104" s="64" t="s">
        <v>1089</v>
      </c>
      <c r="C104" s="64" t="s">
        <v>823</v>
      </c>
      <c r="D104" s="155" t="s">
        <v>1090</v>
      </c>
      <c r="E104" s="64" t="s">
        <v>875</v>
      </c>
      <c r="F104" s="65">
        <v>3</v>
      </c>
      <c r="G104" s="113">
        <f ca="1">VLOOKUP(A104,'Orçamento Analítico'!$A:$H,8,0)</f>
        <v>631.56999999999994</v>
      </c>
      <c r="H104" s="113">
        <f t="shared" si="2"/>
        <v>1894.71</v>
      </c>
    </row>
    <row r="105" spans="1:8" ht="22.5">
      <c r="A105" s="63" t="s">
        <v>1091</v>
      </c>
      <c r="B105" s="64" t="s">
        <v>1092</v>
      </c>
      <c r="C105" s="64" t="s">
        <v>823</v>
      </c>
      <c r="D105" s="155" t="s">
        <v>1093</v>
      </c>
      <c r="E105" s="64" t="s">
        <v>875</v>
      </c>
      <c r="F105" s="65">
        <v>27</v>
      </c>
      <c r="G105" s="113">
        <f ca="1">VLOOKUP(A105,'Orçamento Analítico'!$A:$H,8,0)</f>
        <v>714.63999999999987</v>
      </c>
      <c r="H105" s="113">
        <f t="shared" si="2"/>
        <v>19295.28</v>
      </c>
    </row>
    <row r="106" spans="1:8" ht="22.5">
      <c r="A106" s="63" t="s">
        <v>1094</v>
      </c>
      <c r="B106" s="64" t="s">
        <v>1095</v>
      </c>
      <c r="C106" s="64" t="s">
        <v>823</v>
      </c>
      <c r="D106" s="155" t="s">
        <v>1096</v>
      </c>
      <c r="E106" s="64" t="s">
        <v>875</v>
      </c>
      <c r="F106" s="65">
        <v>3</v>
      </c>
      <c r="G106" s="113">
        <f ca="1">VLOOKUP(A106,'Orçamento Analítico'!$A:$H,8,0)</f>
        <v>853.81999999999994</v>
      </c>
      <c r="H106" s="113">
        <f t="shared" si="2"/>
        <v>2561.46</v>
      </c>
    </row>
    <row r="107" spans="1:8" ht="13.9" customHeight="1">
      <c r="A107" s="63" t="s">
        <v>1097</v>
      </c>
      <c r="B107" s="64" t="s">
        <v>1098</v>
      </c>
      <c r="C107" s="64" t="s">
        <v>823</v>
      </c>
      <c r="D107" s="155" t="s">
        <v>1099</v>
      </c>
      <c r="E107" s="64" t="s">
        <v>921</v>
      </c>
      <c r="F107" s="65">
        <v>9</v>
      </c>
      <c r="G107" s="113">
        <f ca="1">VLOOKUP(A107,'Orçamento Analítico'!$A:$H,8,0)</f>
        <v>846.38999999999987</v>
      </c>
      <c r="H107" s="113">
        <f t="shared" si="2"/>
        <v>7617.51</v>
      </c>
    </row>
    <row r="108" spans="1:8" ht="22.5">
      <c r="A108" s="63" t="s">
        <v>1100</v>
      </c>
      <c r="B108" s="64" t="s">
        <v>1101</v>
      </c>
      <c r="C108" s="64" t="s">
        <v>823</v>
      </c>
      <c r="D108" s="155" t="s">
        <v>1102</v>
      </c>
      <c r="E108" s="64" t="s">
        <v>882</v>
      </c>
      <c r="F108" s="65">
        <v>25</v>
      </c>
      <c r="G108" s="113">
        <f ca="1">VLOOKUP(A108,'Orçamento Analítico'!$A:$H,8,0)</f>
        <v>449</v>
      </c>
      <c r="H108" s="113">
        <f t="shared" si="2"/>
        <v>11225</v>
      </c>
    </row>
    <row r="109" spans="1:8" ht="13.9" customHeight="1">
      <c r="A109" s="66" t="s">
        <v>1103</v>
      </c>
      <c r="B109" s="67"/>
      <c r="C109" s="67"/>
      <c r="D109" s="156" t="s">
        <v>1104</v>
      </c>
      <c r="E109" s="66"/>
      <c r="F109" s="68"/>
      <c r="G109" s="66"/>
      <c r="H109" s="68">
        <f>SUM(H110:H112)</f>
        <v>1948.1699999999998</v>
      </c>
    </row>
    <row r="110" spans="1:8" ht="13.9" customHeight="1">
      <c r="A110" s="63" t="s">
        <v>1105</v>
      </c>
      <c r="B110" s="64" t="s">
        <v>1106</v>
      </c>
      <c r="C110" s="64" t="s">
        <v>823</v>
      </c>
      <c r="D110" s="155" t="s">
        <v>1107</v>
      </c>
      <c r="E110" s="64" t="s">
        <v>882</v>
      </c>
      <c r="F110" s="65">
        <v>3</v>
      </c>
      <c r="G110" s="113">
        <f ca="1">VLOOKUP(A110,'Orçamento Analítico'!$A:$H,8,0)</f>
        <v>263.03000000000003</v>
      </c>
      <c r="H110" s="113">
        <f t="shared" si="2"/>
        <v>789.09</v>
      </c>
    </row>
    <row r="111" spans="1:8" ht="22.5">
      <c r="A111" s="63" t="s">
        <v>1108</v>
      </c>
      <c r="B111" s="64" t="s">
        <v>1109</v>
      </c>
      <c r="C111" s="64" t="s">
        <v>823</v>
      </c>
      <c r="D111" s="155" t="s">
        <v>1110</v>
      </c>
      <c r="E111" s="64" t="s">
        <v>921</v>
      </c>
      <c r="F111" s="65">
        <v>1</v>
      </c>
      <c r="G111" s="113">
        <f ca="1">VLOOKUP(A111,'Orçamento Analítico'!$A:$H,8,0)</f>
        <v>1144.76</v>
      </c>
      <c r="H111" s="113">
        <f t="shared" si="2"/>
        <v>1144.76</v>
      </c>
    </row>
    <row r="112" spans="1:8" ht="22.5">
      <c r="A112" s="63" t="s">
        <v>1111</v>
      </c>
      <c r="B112" s="64" t="s">
        <v>1112</v>
      </c>
      <c r="C112" s="64" t="s">
        <v>823</v>
      </c>
      <c r="D112" s="155" t="s">
        <v>1113</v>
      </c>
      <c r="E112" s="64" t="s">
        <v>921</v>
      </c>
      <c r="F112" s="65">
        <v>1</v>
      </c>
      <c r="G112" s="113">
        <f ca="1">VLOOKUP(A112,'Orçamento Analítico'!$A:$H,8,0)</f>
        <v>14.32</v>
      </c>
      <c r="H112" s="113">
        <f t="shared" si="2"/>
        <v>14.32</v>
      </c>
    </row>
    <row r="113" spans="1:8" ht="13.9" customHeight="1">
      <c r="A113" s="1" t="s">
        <v>1114</v>
      </c>
      <c r="B113" s="58"/>
      <c r="C113" s="58"/>
      <c r="D113" s="153" t="s">
        <v>1115</v>
      </c>
      <c r="E113" s="1"/>
      <c r="F113" s="2"/>
      <c r="G113" s="1"/>
      <c r="H113" s="2">
        <f>H114+H131</f>
        <v>44876.34</v>
      </c>
    </row>
    <row r="114" spans="1:8" ht="13.9" customHeight="1">
      <c r="A114" s="3" t="s">
        <v>1116</v>
      </c>
      <c r="B114" s="59"/>
      <c r="C114" s="59"/>
      <c r="D114" s="154" t="s">
        <v>1117</v>
      </c>
      <c r="E114" s="3"/>
      <c r="F114" s="4"/>
      <c r="G114" s="3"/>
      <c r="H114" s="4">
        <f>H115+H120+H126</f>
        <v>22277.59</v>
      </c>
    </row>
    <row r="115" spans="1:8" ht="13.9" customHeight="1">
      <c r="A115" s="66" t="s">
        <v>1118</v>
      </c>
      <c r="B115" s="67"/>
      <c r="C115" s="67"/>
      <c r="D115" s="156" t="s">
        <v>1119</v>
      </c>
      <c r="E115" s="66"/>
      <c r="F115" s="68"/>
      <c r="G115" s="66"/>
      <c r="H115" s="68">
        <f>SUM(H116:H119)</f>
        <v>13454.71</v>
      </c>
    </row>
    <row r="116" spans="1:8" ht="45">
      <c r="A116" s="63" t="s">
        <v>1120</v>
      </c>
      <c r="B116" s="64" t="s">
        <v>1121</v>
      </c>
      <c r="C116" s="111" t="str">
        <f ca="1">VLOOKUP(B116,'Insumos e Serviços'!$A:$F,2,0)</f>
        <v>SINAPI</v>
      </c>
      <c r="D116" s="109" t="str">
        <f ca="1">VLOOKUP(B116,'Insumos e Serviços'!$A:$F,4,0)</f>
        <v>(COMPOSIÇÃO REPRESENTATIVA) DO SERVIÇO DE INSTALAÇÃO DE TUBOS DE PVC, SOLDÁVEL, ÁGUA FRIA, DN 25 MM (INSTALADO EM RAMAL, SUB-RAMAL, RAMAL DE DISTRIBUIÇÃO OU PRUMADA), INCLUSIVE CONEXÕES, CORTES E FIXAÇÕES, PARA PRÉDIOS. AF_10/2015</v>
      </c>
      <c r="E116" s="111" t="str">
        <f ca="1">VLOOKUP(B116,'Insumos e Serviços'!$A:$F,5,0)</f>
        <v>M</v>
      </c>
      <c r="F116" s="65">
        <v>181</v>
      </c>
      <c r="G116" s="113">
        <f ca="1">VLOOKUP(B116,'Insumos e Serviços'!$A:$F,6,0)</f>
        <v>39.96</v>
      </c>
      <c r="H116" s="113">
        <f t="shared" ref="H116:H130" si="3">TRUNC(F116 * G116, 2)</f>
        <v>7232.76</v>
      </c>
    </row>
    <row r="117" spans="1:8" ht="45">
      <c r="A117" s="63" t="s">
        <v>1123</v>
      </c>
      <c r="B117" s="64" t="s">
        <v>1124</v>
      </c>
      <c r="C117" s="111" t="str">
        <f ca="1">VLOOKUP(B117,'Insumos e Serviços'!$A:$F,2,0)</f>
        <v>SINAPI</v>
      </c>
      <c r="D117" s="109" t="str">
        <f ca="1">VLOOKUP(B117,'Insumos e Serviços'!$A:$F,4,0)</f>
        <v>(COMPOSIÇÃO REPRESENTATIVA) DO SERVIÇO DE INSTALAÇÃO TUBOS DE PVC, SOLDÁVEL, ÁGUA FRIA, DN 32 MM (INSTALADO EM RAMAL, SUB-RAMAL, RAMAL DE DISTRIBUIÇÃO OU PRUMADA), INCLUSIVE CONEXÕES, CORTES E FIXAÇÕES, PARA PRÉDIOS. AF_10/2015</v>
      </c>
      <c r="E117" s="111" t="str">
        <f ca="1">VLOOKUP(B117,'Insumos e Serviços'!$A:$F,5,0)</f>
        <v>M</v>
      </c>
      <c r="F117" s="65">
        <v>32</v>
      </c>
      <c r="G117" s="113">
        <f ca="1">VLOOKUP(B117,'Insumos e Serviços'!$A:$F,6,0)</f>
        <v>28.04</v>
      </c>
      <c r="H117" s="113">
        <f t="shared" si="3"/>
        <v>897.28</v>
      </c>
    </row>
    <row r="118" spans="1:8" ht="33.75">
      <c r="A118" s="63" t="s">
        <v>1126</v>
      </c>
      <c r="B118" s="64" t="s">
        <v>1127</v>
      </c>
      <c r="C118" s="111" t="str">
        <f ca="1">VLOOKUP(B118,'Insumos e Serviços'!$A:$F,2,0)</f>
        <v>SINAPI</v>
      </c>
      <c r="D118" s="109" t="str">
        <f ca="1">VLOOKUP(B118,'Insumos e Serviços'!$A:$F,4,0)</f>
        <v>(COMPOSIÇÃO REPRESENTATIVA) DO SERVIÇO DE INSTALAÇÃO DE TUBOS DE PVC, SOLDÁVEL, ÁGUA FRIA, DN 50 MM (INSTALADO EM PRUMADA), INCLUSIVE CONEXÕES, CORTES E FIXAÇÕES, PARA PRÉDIOS. AF_10/2015</v>
      </c>
      <c r="E118" s="111" t="str">
        <f ca="1">VLOOKUP(B118,'Insumos e Serviços'!$A:$F,5,0)</f>
        <v>M</v>
      </c>
      <c r="F118" s="65">
        <v>76</v>
      </c>
      <c r="G118" s="113">
        <f ca="1">VLOOKUP(B118,'Insumos e Serviços'!$A:$F,6,0)</f>
        <v>40.47</v>
      </c>
      <c r="H118" s="113">
        <f t="shared" si="3"/>
        <v>3075.72</v>
      </c>
    </row>
    <row r="119" spans="1:8" ht="33.75">
      <c r="A119" s="63" t="s">
        <v>1129</v>
      </c>
      <c r="B119" s="64" t="s">
        <v>1130</v>
      </c>
      <c r="C119" s="64" t="s">
        <v>823</v>
      </c>
      <c r="D119" s="155" t="s">
        <v>1131</v>
      </c>
      <c r="E119" s="64" t="s">
        <v>882</v>
      </c>
      <c r="F119" s="65">
        <v>29</v>
      </c>
      <c r="G119" s="113">
        <f ca="1">VLOOKUP(A119,'Orçamento Analítico'!$A:$H,8,0)</f>
        <v>77.550000000000011</v>
      </c>
      <c r="H119" s="113">
        <f t="shared" si="3"/>
        <v>2248.9499999999998</v>
      </c>
    </row>
    <row r="120" spans="1:8" ht="13.9" customHeight="1">
      <c r="A120" s="66" t="s">
        <v>1132</v>
      </c>
      <c r="B120" s="67"/>
      <c r="C120" s="67"/>
      <c r="D120" s="156" t="s">
        <v>1133</v>
      </c>
      <c r="E120" s="66"/>
      <c r="F120" s="68"/>
      <c r="G120" s="66"/>
      <c r="H120" s="68">
        <f>SUM(H121:H125)</f>
        <v>4814.88</v>
      </c>
    </row>
    <row r="121" spans="1:8" ht="22.5">
      <c r="A121" s="63" t="s">
        <v>1134</v>
      </c>
      <c r="B121" s="64" t="s">
        <v>1135</v>
      </c>
      <c r="C121" s="111" t="str">
        <f ca="1">VLOOKUP(B121,'Insumos e Serviços'!$A:$F,2,0)</f>
        <v>SINAPI</v>
      </c>
      <c r="D121" s="109" t="str">
        <f ca="1">VLOOKUP(B121,'Insumos e Serviços'!$A:$F,4,0)</f>
        <v>REGISTRO DE GAVETA BRUTO, LATÃO, ROSCÁVEL, 3/4", COM ACABAMENTO E CANOPLA CROMADOS. FORNECIDO E INSTALADO EM RAMAL DE ÁGUA. AF_12/2014</v>
      </c>
      <c r="E121" s="111" t="str">
        <f ca="1">VLOOKUP(B121,'Insumos e Serviços'!$A:$F,5,0)</f>
        <v>UN</v>
      </c>
      <c r="F121" s="65">
        <v>23</v>
      </c>
      <c r="G121" s="113">
        <f ca="1">VLOOKUP(B121,'Insumos e Serviços'!$A:$F,6,0)</f>
        <v>91.28</v>
      </c>
      <c r="H121" s="113">
        <f t="shared" si="3"/>
        <v>2099.44</v>
      </c>
    </row>
    <row r="122" spans="1:8" ht="22.5">
      <c r="A122" s="63" t="s">
        <v>1137</v>
      </c>
      <c r="B122" s="64" t="s">
        <v>1138</v>
      </c>
      <c r="C122" s="111" t="str">
        <f ca="1">VLOOKUP(B122,'Insumos e Serviços'!$A:$F,2,0)</f>
        <v>SINAPI</v>
      </c>
      <c r="D122" s="109" t="str">
        <f ca="1">VLOOKUP(B122,'Insumos e Serviços'!$A:$F,4,0)</f>
        <v>REGISTRO DE PRESSÃO BRUTO, LATÃO, ROSCÁVEL, 3/4", COM ACABAMENTO E CANOPLA CROMADOS. FORNECIDO E INSTALADO EM RAMAL DE ÁGUA. AF_12/2014</v>
      </c>
      <c r="E122" s="111" t="str">
        <f ca="1">VLOOKUP(B122,'Insumos e Serviços'!$A:$F,5,0)</f>
        <v>UN</v>
      </c>
      <c r="F122" s="65">
        <v>4</v>
      </c>
      <c r="G122" s="113">
        <f ca="1">VLOOKUP(B122,'Insumos e Serviços'!$A:$F,6,0)</f>
        <v>86.74</v>
      </c>
      <c r="H122" s="113">
        <f t="shared" si="3"/>
        <v>346.96</v>
      </c>
    </row>
    <row r="123" spans="1:8" ht="33.75">
      <c r="A123" s="63" t="s">
        <v>1140</v>
      </c>
      <c r="B123" s="64" t="s">
        <v>1141</v>
      </c>
      <c r="C123" s="64" t="s">
        <v>823</v>
      </c>
      <c r="D123" s="155" t="s">
        <v>1142</v>
      </c>
      <c r="E123" s="64" t="s">
        <v>875</v>
      </c>
      <c r="F123" s="65">
        <v>1</v>
      </c>
      <c r="G123" s="113">
        <f ca="1">VLOOKUP(A123,'Orçamento Analítico'!$A:$H,8,0)</f>
        <v>156.71</v>
      </c>
      <c r="H123" s="113">
        <f t="shared" si="3"/>
        <v>156.71</v>
      </c>
    </row>
    <row r="124" spans="1:8" ht="33.75">
      <c r="A124" s="63" t="s">
        <v>1143</v>
      </c>
      <c r="B124" s="64" t="s">
        <v>1144</v>
      </c>
      <c r="C124" s="111" t="str">
        <f ca="1">VLOOKUP(B124,'Insumos e Serviços'!$A:$F,2,0)</f>
        <v>SINAPI</v>
      </c>
      <c r="D124" s="109" t="str">
        <f ca="1">VLOOKUP(B124,'Insumos e Serviços'!$A:$F,4,0)</f>
        <v>REGISTRO DE GAVETA BRUTO, LATÃO, ROSCÁVEL, 1 1/2, COM ACABAMENTO E CANOPLA CROMADOS, INSTALADO EM RESERVAÇÃO DE ÁGUA DE EDIFICAÇÃO QUE POSSUA RESERVATÓRIO DE FIBRA/FIBROCIMENTO  FORNECIMENTO E INSTALAÇÃO. AF_06/2016</v>
      </c>
      <c r="E124" s="111" t="str">
        <f ca="1">VLOOKUP(B124,'Insumos e Serviços'!$A:$F,5,0)</f>
        <v>UN</v>
      </c>
      <c r="F124" s="65">
        <v>9</v>
      </c>
      <c r="G124" s="113">
        <f ca="1">VLOOKUP(B124,'Insumos e Serviços'!$A:$F,6,0)</f>
        <v>175.33</v>
      </c>
      <c r="H124" s="113">
        <f t="shared" si="3"/>
        <v>1577.97</v>
      </c>
    </row>
    <row r="125" spans="1:8" ht="33.75">
      <c r="A125" s="63" t="s">
        <v>1146</v>
      </c>
      <c r="B125" s="64" t="s">
        <v>1147</v>
      </c>
      <c r="C125" s="111" t="str">
        <f ca="1">VLOOKUP(B125,'Insumos e Serviços'!$A:$F,2,0)</f>
        <v>SINAPI</v>
      </c>
      <c r="D125" s="109" t="str">
        <f ca="1">VLOOKUP(B125,'Insumos e Serviços'!$A:$F,4,0)</f>
        <v>REGISTRO DE GAVETA BRUTO, LATÃO, ROSCÁVEL, 2, INSTALADO EM RESERVAÇÃO DE ÁGUA DE EDIFICAÇÃO QUE POSSUA RESERVATÓRIO DE FIBRA/FIBROCIMENTO  FORNECIMENTO E INSTALAÇÃO. AF_06/2016</v>
      </c>
      <c r="E125" s="111" t="str">
        <f ca="1">VLOOKUP(B125,'Insumos e Serviços'!$A:$F,5,0)</f>
        <v>UN</v>
      </c>
      <c r="F125" s="65">
        <v>4</v>
      </c>
      <c r="G125" s="113">
        <f ca="1">VLOOKUP(B125,'Insumos e Serviços'!$A:$F,6,0)</f>
        <v>158.44999999999999</v>
      </c>
      <c r="H125" s="113">
        <f t="shared" si="3"/>
        <v>633.79999999999995</v>
      </c>
    </row>
    <row r="126" spans="1:8" ht="13.9" customHeight="1">
      <c r="A126" s="66" t="s">
        <v>1149</v>
      </c>
      <c r="B126" s="67"/>
      <c r="C126" s="67"/>
      <c r="D126" s="156" t="s">
        <v>1150</v>
      </c>
      <c r="E126" s="66"/>
      <c r="F126" s="68"/>
      <c r="G126" s="66"/>
      <c r="H126" s="68">
        <f>SUM(H127:H130)</f>
        <v>4008</v>
      </c>
    </row>
    <row r="127" spans="1:8" ht="22.5">
      <c r="A127" s="63" t="s">
        <v>1151</v>
      </c>
      <c r="B127" s="64" t="s">
        <v>1152</v>
      </c>
      <c r="C127" s="64" t="s">
        <v>823</v>
      </c>
      <c r="D127" s="155" t="s">
        <v>1153</v>
      </c>
      <c r="E127" s="64" t="s">
        <v>882</v>
      </c>
      <c r="F127" s="65">
        <v>343</v>
      </c>
      <c r="G127" s="113">
        <f ca="1">VLOOKUP(A127,'Orçamento Analítico'!$A:$H,8,0)</f>
        <v>7.04</v>
      </c>
      <c r="H127" s="113">
        <f t="shared" si="3"/>
        <v>2414.7199999999998</v>
      </c>
    </row>
    <row r="128" spans="1:8" ht="33.75">
      <c r="A128" s="63" t="s">
        <v>1154</v>
      </c>
      <c r="B128" s="64" t="s">
        <v>1155</v>
      </c>
      <c r="C128" s="111" t="str">
        <f ca="1">VLOOKUP(B128,'Insumos e Serviços'!$A:$F,2,0)</f>
        <v>SINAPI</v>
      </c>
      <c r="D128" s="109" t="str">
        <f ca="1">VLOOKUP(B128,'Insumos e Serviços'!$A:$F,4,0)</f>
        <v>FIXAÇÃO DE TUBOS HORIZONTAIS DE PVC, CPVC OU COBRE DIÂMETROS MENORES OU IGUAIS A 40 MM COM ABRAÇADEIRA METÁLICA RÍGIDA TIPO  D  1/2" , FIXADA DIRETAMENTE NA LAJE. AF_05/2015</v>
      </c>
      <c r="E128" s="111" t="str">
        <f ca="1">VLOOKUP(B128,'Insumos e Serviços'!$A:$F,5,0)</f>
        <v>M</v>
      </c>
      <c r="F128" s="65">
        <v>98</v>
      </c>
      <c r="G128" s="113">
        <f ca="1">VLOOKUP(B128,'Insumos e Serviços'!$A:$F,6,0)</f>
        <v>6.02</v>
      </c>
      <c r="H128" s="113">
        <f t="shared" si="3"/>
        <v>589.96</v>
      </c>
    </row>
    <row r="129" spans="1:8" ht="33.75">
      <c r="A129" s="63" t="s">
        <v>1157</v>
      </c>
      <c r="B129" s="64" t="s">
        <v>1158</v>
      </c>
      <c r="C129" s="111" t="str">
        <f ca="1">VLOOKUP(B129,'Insumos e Serviços'!$A:$F,2,0)</f>
        <v>SINAPI</v>
      </c>
      <c r="D129" s="109" t="str">
        <f ca="1">VLOOKUP(B129,'Insumos e Serviços'!$A:$F,4,0)</f>
        <v>FIXAÇÃO DE TUBOS HORIZONTAIS DE PVC, CPVC OU COBRE DIÂMETROS MAIORES QUE 40 MM E MENORES OU IGUAIS A 75 MM COM ABRAÇADEIRA METÁLICA RÍGIDA TIPO D 1 1/2, FIXADA DIRETAMENTE NA LAJE. AF_05/2015</v>
      </c>
      <c r="E129" s="111" t="str">
        <f ca="1">VLOOKUP(B129,'Insumos e Serviços'!$A:$F,5,0)</f>
        <v>M</v>
      </c>
      <c r="F129" s="65">
        <v>51</v>
      </c>
      <c r="G129" s="113">
        <f ca="1">VLOOKUP(B129,'Insumos e Serviços'!$A:$F,6,0)</f>
        <v>5.48</v>
      </c>
      <c r="H129" s="113">
        <f t="shared" si="3"/>
        <v>279.48</v>
      </c>
    </row>
    <row r="130" spans="1:8" ht="22.5">
      <c r="A130" s="63" t="s">
        <v>1160</v>
      </c>
      <c r="B130" s="64" t="s">
        <v>1161</v>
      </c>
      <c r="C130" s="64" t="s">
        <v>823</v>
      </c>
      <c r="D130" s="155" t="s">
        <v>1162</v>
      </c>
      <c r="E130" s="64" t="s">
        <v>882</v>
      </c>
      <c r="F130" s="65">
        <v>156</v>
      </c>
      <c r="G130" s="113">
        <f ca="1">VLOOKUP(A130,'Orçamento Analítico'!$A:$H,8,0)</f>
        <v>4.6399999999999997</v>
      </c>
      <c r="H130" s="113">
        <f t="shared" si="3"/>
        <v>723.84</v>
      </c>
    </row>
    <row r="131" spans="1:8" ht="13.9" customHeight="1">
      <c r="A131" s="3" t="s">
        <v>1163</v>
      </c>
      <c r="B131" s="59"/>
      <c r="C131" s="59"/>
      <c r="D131" s="154" t="s">
        <v>1164</v>
      </c>
      <c r="E131" s="3"/>
      <c r="F131" s="4"/>
      <c r="G131" s="3"/>
      <c r="H131" s="4">
        <f>H132+H138+H142</f>
        <v>22598.75</v>
      </c>
    </row>
    <row r="132" spans="1:8" ht="13.9" customHeight="1">
      <c r="A132" s="66" t="s">
        <v>1165</v>
      </c>
      <c r="B132" s="67"/>
      <c r="C132" s="67"/>
      <c r="D132" s="156" t="s">
        <v>1166</v>
      </c>
      <c r="E132" s="66"/>
      <c r="F132" s="68"/>
      <c r="G132" s="66"/>
      <c r="H132" s="68">
        <f>SUM(H133:H137)</f>
        <v>13253.32</v>
      </c>
    </row>
    <row r="133" spans="1:8" ht="45">
      <c r="A133" s="63" t="s">
        <v>1167</v>
      </c>
      <c r="B133" s="64" t="s">
        <v>1168</v>
      </c>
      <c r="C133" s="111" t="str">
        <f ca="1">VLOOKUP(B133,'Insumos e Serviços'!$A:$F,2,0)</f>
        <v>SINAPI</v>
      </c>
      <c r="D133" s="109" t="str">
        <f ca="1">VLOOKUP(B133,'Insumos e Serviços'!$A:$F,4,0)</f>
        <v>(COMPOSIÇÃO REPRESENTATIVA) DO SERVIÇO DE INSTALAÇÃO DE TUBO DE PVC, SÉRIE NORMAL, ESGOTO PREDIAL, DN 40 MM (INSTALADO EM RAMAL DE DESCARGA OU RAMAL DE ESGOTO SANITÁRIO), INCLUSIVE CONEXÕES, CORTES E FIXAÇÕES, PARA PRÉDIOS. AF_10/2015</v>
      </c>
      <c r="E133" s="111" t="str">
        <f ca="1">VLOOKUP(B133,'Insumos e Serviços'!$A:$F,5,0)</f>
        <v>M</v>
      </c>
      <c r="F133" s="65">
        <v>49</v>
      </c>
      <c r="G133" s="113">
        <f ca="1">VLOOKUP(B133,'Insumos e Serviços'!$A:$F,6,0)</f>
        <v>52.99</v>
      </c>
      <c r="H133" s="113">
        <f t="shared" ref="H133:H148" si="4">TRUNC(F133 * G133, 2)</f>
        <v>2596.5100000000002</v>
      </c>
    </row>
    <row r="134" spans="1:8" ht="45">
      <c r="A134" s="63" t="s">
        <v>1170</v>
      </c>
      <c r="B134" s="64" t="s">
        <v>1171</v>
      </c>
      <c r="C134" s="111" t="str">
        <f ca="1">VLOOKUP(B134,'Insumos e Serviços'!$A:$F,2,0)</f>
        <v>SINAPI</v>
      </c>
      <c r="D134" s="109" t="str">
        <f ca="1">VLOOKUP(B134,'Insumos e Serviços'!$A:$F,4,0)</f>
        <v>(COMPOSIÇÃO REPRESENTATIVA) DO SERVIÇO DE INSTALAÇÃO DE TUBO DE PVC, SÉRIE NORMAL, ESGOTO PREDIAL, DN 50 MM (INSTALADO EM RAMAL DE DESCARGA OU RAMAL DE ESGOTO SANITÁRIO), INCLUSIVE CONEXÕES, CORTES E FIXAÇÕES PARA, PRÉDIOS. AF_10/2015</v>
      </c>
      <c r="E134" s="111" t="str">
        <f ca="1">VLOOKUP(B134,'Insumos e Serviços'!$A:$F,5,0)</f>
        <v>M</v>
      </c>
      <c r="F134" s="65">
        <v>14</v>
      </c>
      <c r="G134" s="113">
        <f ca="1">VLOOKUP(B134,'Insumos e Serviços'!$A:$F,6,0)</f>
        <v>78.989999999999995</v>
      </c>
      <c r="H134" s="113">
        <f t="shared" si="4"/>
        <v>1105.8599999999999</v>
      </c>
    </row>
    <row r="135" spans="1:8" ht="45">
      <c r="A135" s="63" t="s">
        <v>1173</v>
      </c>
      <c r="B135" s="64" t="s">
        <v>1174</v>
      </c>
      <c r="C135" s="111" t="str">
        <f ca="1">VLOOKUP(B135,'Insumos e Serviços'!$A:$F,2,0)</f>
        <v>SINAPI</v>
      </c>
      <c r="D135" s="109" t="str">
        <f ca="1">VLOOKUP(B135,'Insumos e Serviços'!$A:$F,4,0)</f>
        <v>(COMPOSIÇÃO REPRESENTATIVA) DO SERVIÇO DE INST. TUBO PVC, SÉRIE N, ESGOTO PREDIAL, DN 75 MM, (INST. EM RAMAL DE DESCARGA, RAMAL DE ESG. SANITÁRIO, PRUMADA DE ESG. SANITÁRIO OU VENTILAÇÃO), INCL. CONEXÕES, CORTES E FIXAÇÕES, P/ PRÉDIOS. AF_10/2015</v>
      </c>
      <c r="E135" s="111" t="str">
        <f ca="1">VLOOKUP(B135,'Insumos e Serviços'!$A:$F,5,0)</f>
        <v>M</v>
      </c>
      <c r="F135" s="65">
        <v>112</v>
      </c>
      <c r="G135" s="113">
        <f ca="1">VLOOKUP(B135,'Insumos e Serviços'!$A:$F,6,0)</f>
        <v>37.68</v>
      </c>
      <c r="H135" s="113">
        <f t="shared" si="4"/>
        <v>4220.16</v>
      </c>
    </row>
    <row r="136" spans="1:8" ht="45">
      <c r="A136" s="63" t="s">
        <v>1176</v>
      </c>
      <c r="B136" s="64" t="s">
        <v>1177</v>
      </c>
      <c r="C136" s="111" t="str">
        <f ca="1">VLOOKUP(B136,'Insumos e Serviços'!$A:$F,2,0)</f>
        <v>SINAPI</v>
      </c>
      <c r="D136" s="109" t="str">
        <f ca="1">VLOOKUP(B136,'Insumos e Serviços'!$A:$F,4,0)</f>
        <v>(COMPOSIÇÃO REPRESENTATIVA) DO SERVIÇO DE INST. TUBO PVC, SÉRIE N, ESGOTO PREDIAL, 100 MM (INST. RAMAL DESCARGA, RAMAL DE ESG. SANIT., PRUMADA ESG. SANIT., VENTILAÇÃO OU SUB-COLETOR AÉREO), INCL. CONEXÕES E CORTES, FIXAÇÕES, P/ PRÉDIOS. AF_10/2015</v>
      </c>
      <c r="E136" s="111" t="str">
        <f ca="1">VLOOKUP(B136,'Insumos e Serviços'!$A:$F,5,0)</f>
        <v>M</v>
      </c>
      <c r="F136" s="65">
        <v>81</v>
      </c>
      <c r="G136" s="113">
        <f ca="1">VLOOKUP(B136,'Insumos e Serviços'!$A:$F,6,0)</f>
        <v>63.25</v>
      </c>
      <c r="H136" s="113">
        <f t="shared" si="4"/>
        <v>5123.25</v>
      </c>
    </row>
    <row r="137" spans="1:8" ht="33.75">
      <c r="A137" s="63" t="s">
        <v>1179</v>
      </c>
      <c r="B137" s="64" t="s">
        <v>1180</v>
      </c>
      <c r="C137" s="111" t="str">
        <f ca="1">VLOOKUP(B137,'Insumos e Serviços'!$A:$F,2,0)</f>
        <v>SINAPI</v>
      </c>
      <c r="D137" s="109" t="str">
        <f ca="1">VLOOKUP(B137,'Insumos e Serviços'!$A:$F,4,0)</f>
        <v>(COMPOSIÇÃO REPRESENTATIVA) DO SERVIÇO DE INSTALAÇÃO DE TUBO DE PVC, SÉRIE NORMAL, ESGOTO PREDIAL, DN 150 MM (INSTALADO EM SUB-COLETOR AÉREO), INCLUSIVE CONEXÕES, CORTES E FIXAÇÕES, PARA PRÉDIOS. AF_10/2015</v>
      </c>
      <c r="E137" s="111" t="str">
        <f ca="1">VLOOKUP(B137,'Insumos e Serviços'!$A:$F,5,0)</f>
        <v>M</v>
      </c>
      <c r="F137" s="65">
        <v>3</v>
      </c>
      <c r="G137" s="113">
        <f ca="1">VLOOKUP(B137,'Insumos e Serviços'!$A:$F,6,0)</f>
        <v>69.180000000000007</v>
      </c>
      <c r="H137" s="113">
        <f t="shared" si="4"/>
        <v>207.54</v>
      </c>
    </row>
    <row r="138" spans="1:8" ht="13.9" customHeight="1">
      <c r="A138" s="66" t="s">
        <v>1182</v>
      </c>
      <c r="B138" s="67"/>
      <c r="C138" s="67"/>
      <c r="D138" s="156" t="s">
        <v>1183</v>
      </c>
      <c r="E138" s="66"/>
      <c r="F138" s="68"/>
      <c r="G138" s="66"/>
      <c r="H138" s="68">
        <f>SUM(H139:H141)</f>
        <v>4808.3499999999995</v>
      </c>
    </row>
    <row r="139" spans="1:8" ht="22.5">
      <c r="A139" s="63" t="s">
        <v>1184</v>
      </c>
      <c r="B139" s="64" t="s">
        <v>1185</v>
      </c>
      <c r="C139" s="111" t="str">
        <f ca="1">VLOOKUP(B139,'Insumos e Serviços'!$A:$F,2,0)</f>
        <v>SINAPI</v>
      </c>
      <c r="D139" s="109" t="str">
        <f ca="1">VLOOKUP(B139,'Insumos e Serviços'!$A:$F,4,0)</f>
        <v>CAIXA SIFONADA, PVC, DN 100 X 100 X 50 MM, JUNTA ELÁSTICA, FORNECIDA E INSTALADA EM RAMAL DE DESCARGA OU EM RAMAL DE ESGOTO SANITÁRIO. AF_12/2014</v>
      </c>
      <c r="E139" s="111" t="str">
        <f ca="1">VLOOKUP(B139,'Insumos e Serviços'!$A:$F,5,0)</f>
        <v>UN</v>
      </c>
      <c r="F139" s="65">
        <v>1</v>
      </c>
      <c r="G139" s="113">
        <f ca="1">VLOOKUP(B139,'Insumos e Serviços'!$A:$F,6,0)</f>
        <v>33.82</v>
      </c>
      <c r="H139" s="113">
        <f t="shared" si="4"/>
        <v>33.82</v>
      </c>
    </row>
    <row r="140" spans="1:8" ht="22.5">
      <c r="A140" s="63" t="s">
        <v>1187</v>
      </c>
      <c r="B140" s="64" t="s">
        <v>1188</v>
      </c>
      <c r="C140" s="111" t="str">
        <f ca="1">VLOOKUP(B140,'Insumos e Serviços'!$A:$F,2,0)</f>
        <v>SINAPI</v>
      </c>
      <c r="D140" s="109" t="str">
        <f ca="1">VLOOKUP(B140,'Insumos e Serviços'!$A:$F,4,0)</f>
        <v>CAIXA SIFONADA, PVC, DN 150 X 185 X 75 MM, JUNTA ELÁSTICA, FORNECIDA E INSTALADA EM RAMAL DE DESCARGA OU EM RAMAL DE ESGOTO SANITÁRIO. AF_12/2014</v>
      </c>
      <c r="E140" s="111" t="str">
        <f ca="1">VLOOKUP(B140,'Insumos e Serviços'!$A:$F,5,0)</f>
        <v>UN</v>
      </c>
      <c r="F140" s="65">
        <v>21</v>
      </c>
      <c r="G140" s="113">
        <f ca="1">VLOOKUP(B140,'Insumos e Serviços'!$A:$F,6,0)</f>
        <v>79.599999999999994</v>
      </c>
      <c r="H140" s="113">
        <f t="shared" si="4"/>
        <v>1671.6</v>
      </c>
    </row>
    <row r="141" spans="1:8" ht="13.9" customHeight="1">
      <c r="A141" s="63" t="s">
        <v>1190</v>
      </c>
      <c r="B141" s="64" t="s">
        <v>1191</v>
      </c>
      <c r="C141" s="64" t="s">
        <v>823</v>
      </c>
      <c r="D141" s="155" t="s">
        <v>1192</v>
      </c>
      <c r="E141" s="64" t="s">
        <v>921</v>
      </c>
      <c r="F141" s="65">
        <v>3</v>
      </c>
      <c r="G141" s="113">
        <f ca="1">VLOOKUP(A141,'Orçamento Analítico'!$A:$H,8,0)</f>
        <v>1034.31</v>
      </c>
      <c r="H141" s="113">
        <f t="shared" si="4"/>
        <v>3102.93</v>
      </c>
    </row>
    <row r="142" spans="1:8" ht="13.9" customHeight="1">
      <c r="A142" s="66" t="s">
        <v>1193</v>
      </c>
      <c r="B142" s="67"/>
      <c r="C142" s="67"/>
      <c r="D142" s="156" t="s">
        <v>1150</v>
      </c>
      <c r="E142" s="66"/>
      <c r="F142" s="68"/>
      <c r="G142" s="66"/>
      <c r="H142" s="68">
        <f>SUM(H143:H148)</f>
        <v>4537.08</v>
      </c>
    </row>
    <row r="143" spans="1:8" ht="22.5">
      <c r="A143" s="63" t="s">
        <v>1194</v>
      </c>
      <c r="B143" s="64" t="s">
        <v>1152</v>
      </c>
      <c r="C143" s="64" t="s">
        <v>823</v>
      </c>
      <c r="D143" s="155" t="s">
        <v>1153</v>
      </c>
      <c r="E143" s="64" t="s">
        <v>882</v>
      </c>
      <c r="F143" s="65">
        <v>202</v>
      </c>
      <c r="G143" s="113">
        <f ca="1">VLOOKUP(A143,'Orçamento Analítico'!$A:$H,8,0)</f>
        <v>7.04</v>
      </c>
      <c r="H143" s="113">
        <f t="shared" si="4"/>
        <v>1422.08</v>
      </c>
    </row>
    <row r="144" spans="1:8" ht="33.75">
      <c r="A144" s="63" t="s">
        <v>1195</v>
      </c>
      <c r="B144" s="64" t="s">
        <v>1158</v>
      </c>
      <c r="C144" s="111" t="str">
        <f ca="1">VLOOKUP(B144,'Insumos e Serviços'!$A:$F,2,0)</f>
        <v>SINAPI</v>
      </c>
      <c r="D144" s="109" t="str">
        <f ca="1">VLOOKUP(B144,'Insumos e Serviços'!$A:$F,4,0)</f>
        <v>FIXAÇÃO DE TUBOS HORIZONTAIS DE PVC, CPVC OU COBRE DIÂMETROS MAIORES QUE 40 MM E MENORES OU IGUAIS A 75 MM COM ABRAÇADEIRA METÁLICA RÍGIDA TIPO D 1 1/2, FIXADA DIRETAMENTE NA LAJE. AF_05/2015</v>
      </c>
      <c r="E144" s="111" t="str">
        <f ca="1">VLOOKUP(B144,'Insumos e Serviços'!$A:$F,5,0)</f>
        <v>M</v>
      </c>
      <c r="F144" s="65">
        <v>94</v>
      </c>
      <c r="G144" s="113">
        <f ca="1">VLOOKUP(B144,'Insumos e Serviços'!$A:$F,6,0)</f>
        <v>5.48</v>
      </c>
      <c r="H144" s="113">
        <f t="shared" si="4"/>
        <v>515.12</v>
      </c>
    </row>
    <row r="145" spans="1:8" ht="33.75">
      <c r="A145" s="63" t="s">
        <v>1196</v>
      </c>
      <c r="B145" s="64" t="s">
        <v>1197</v>
      </c>
      <c r="C145" s="111" t="str">
        <f ca="1">VLOOKUP(B145,'Insumos e Serviços'!$A:$F,2,0)</f>
        <v>SINAPI</v>
      </c>
      <c r="D145" s="109" t="str">
        <f ca="1">VLOOKUP(B145,'Insumos e Serviços'!$A:$F,4,0)</f>
        <v>FIXAÇÃO DE TUBOS HORIZONTAIS DE PVC, CPVC OU COBRE DIÂMETROS MAIORES QUE 75 MM COM ABRAÇADEIRA METÁLICA RÍGIDA TIPO  D  3" , FIXADA DIRETAMENTE NA LAJE. AF_05/2015</v>
      </c>
      <c r="E145" s="111" t="str">
        <f ca="1">VLOOKUP(B145,'Insumos e Serviços'!$A:$F,5,0)</f>
        <v>M</v>
      </c>
      <c r="F145" s="65">
        <v>46</v>
      </c>
      <c r="G145" s="113">
        <f ca="1">VLOOKUP(B145,'Insumos e Serviços'!$A:$F,6,0)</f>
        <v>6.23</v>
      </c>
      <c r="H145" s="113">
        <f t="shared" si="4"/>
        <v>286.58</v>
      </c>
    </row>
    <row r="146" spans="1:8" ht="22.5">
      <c r="A146" s="63" t="s">
        <v>1199</v>
      </c>
      <c r="B146" s="64" t="s">
        <v>1200</v>
      </c>
      <c r="C146" s="111" t="str">
        <f ca="1">VLOOKUP(B146,'Insumos e Serviços'!$A:$F,2,0)</f>
        <v>SINAPI</v>
      </c>
      <c r="D146" s="109" t="str">
        <f ca="1">VLOOKUP(B146,'Insumos e Serviços'!$A:$F,4,0)</f>
        <v>ESCAVAÇÃO MANUAL DE VALA COM PROFUNDIDADE MENOR OU IGUAL A 1,30 M. AF_02/2021</v>
      </c>
      <c r="E146" s="111" t="str">
        <f ca="1">VLOOKUP(B146,'Insumos e Serviços'!$A:$F,5,0)</f>
        <v>m³</v>
      </c>
      <c r="F146" s="65">
        <v>10</v>
      </c>
      <c r="G146" s="113">
        <f ca="1">VLOOKUP(B146,'Insumos e Serviços'!$A:$F,6,0)</f>
        <v>69.66</v>
      </c>
      <c r="H146" s="113">
        <f t="shared" si="4"/>
        <v>696.6</v>
      </c>
    </row>
    <row r="147" spans="1:8" ht="13.9" customHeight="1">
      <c r="A147" s="63" t="s">
        <v>1202</v>
      </c>
      <c r="B147" s="64" t="s">
        <v>1203</v>
      </c>
      <c r="C147" s="111" t="str">
        <f ca="1">VLOOKUP(B147,'Insumos e Serviços'!$A:$F,2,0)</f>
        <v>SINAPI</v>
      </c>
      <c r="D147" s="109" t="str">
        <f ca="1">VLOOKUP(B147,'Insumos e Serviços'!$A:$F,4,0)</f>
        <v>REATERRO MANUAL DE VALAS COM COMPACTAÇÃO MECANIZADA. AF_04/2016</v>
      </c>
      <c r="E147" s="111" t="str">
        <f ca="1">VLOOKUP(B147,'Insumos e Serviços'!$A:$F,5,0)</f>
        <v>m³</v>
      </c>
      <c r="F147" s="65">
        <v>10</v>
      </c>
      <c r="G147" s="113">
        <f ca="1">VLOOKUP(B147,'Insumos e Serviços'!$A:$F,6,0)</f>
        <v>25.31</v>
      </c>
      <c r="H147" s="113">
        <f t="shared" si="4"/>
        <v>253.1</v>
      </c>
    </row>
    <row r="148" spans="1:8" ht="22.5">
      <c r="A148" s="63" t="s">
        <v>1205</v>
      </c>
      <c r="B148" s="64" t="s">
        <v>1206</v>
      </c>
      <c r="C148" s="64" t="s">
        <v>823</v>
      </c>
      <c r="D148" s="155" t="s">
        <v>1207</v>
      </c>
      <c r="E148" s="64" t="s">
        <v>882</v>
      </c>
      <c r="F148" s="65">
        <v>140</v>
      </c>
      <c r="G148" s="113">
        <f ca="1">VLOOKUP(A148,'Orçamento Analítico'!$A:$H,8,0)</f>
        <v>9.74</v>
      </c>
      <c r="H148" s="113">
        <f t="shared" si="4"/>
        <v>1363.6</v>
      </c>
    </row>
    <row r="149" spans="1:8" ht="13.9" customHeight="1">
      <c r="A149" s="69" t="s">
        <v>1208</v>
      </c>
      <c r="B149" s="70"/>
      <c r="C149" s="70"/>
      <c r="D149" s="157" t="s">
        <v>1209</v>
      </c>
      <c r="E149" s="69"/>
      <c r="F149" s="71"/>
      <c r="G149" s="69"/>
      <c r="H149" s="71">
        <f>H150</f>
        <v>45730.570000000007</v>
      </c>
    </row>
    <row r="150" spans="1:8" ht="13.9" customHeight="1">
      <c r="A150" s="3" t="s">
        <v>1210</v>
      </c>
      <c r="B150" s="59"/>
      <c r="C150" s="59"/>
      <c r="D150" s="154" t="s">
        <v>1211</v>
      </c>
      <c r="E150" s="3"/>
      <c r="F150" s="4"/>
      <c r="G150" s="3"/>
      <c r="H150" s="4">
        <f>H151</f>
        <v>45730.570000000007</v>
      </c>
    </row>
    <row r="151" spans="1:8" ht="13.9" customHeight="1">
      <c r="A151" s="66" t="s">
        <v>1212</v>
      </c>
      <c r="B151" s="67"/>
      <c r="C151" s="67"/>
      <c r="D151" s="156" t="s">
        <v>1213</v>
      </c>
      <c r="E151" s="66"/>
      <c r="F151" s="68"/>
      <c r="G151" s="66"/>
      <c r="H151" s="68">
        <f>SUM(H152:H168)</f>
        <v>45730.570000000007</v>
      </c>
    </row>
    <row r="152" spans="1:8" ht="22.5">
      <c r="A152" s="63" t="s">
        <v>1214</v>
      </c>
      <c r="B152" s="64" t="s">
        <v>1215</v>
      </c>
      <c r="C152" s="64" t="s">
        <v>823</v>
      </c>
      <c r="D152" s="155" t="s">
        <v>1216</v>
      </c>
      <c r="E152" s="64" t="s">
        <v>921</v>
      </c>
      <c r="F152" s="65">
        <v>3</v>
      </c>
      <c r="G152" s="113">
        <f ca="1">VLOOKUP(A152,'Orçamento Analítico'!$A:$H,8,0)</f>
        <v>1278.9299999999998</v>
      </c>
      <c r="H152" s="113">
        <f t="shared" ref="H152:H168" si="5">TRUNC(F152 * G152, 2)</f>
        <v>3836.79</v>
      </c>
    </row>
    <row r="153" spans="1:8" ht="22.5">
      <c r="A153" s="63" t="s">
        <v>1309</v>
      </c>
      <c r="B153" s="64" t="s">
        <v>1217</v>
      </c>
      <c r="C153" s="111" t="str">
        <f ca="1">VLOOKUP(B153,'Insumos e Serviços'!$A:$F,2,0)</f>
        <v>SINAPI</v>
      </c>
      <c r="D153" s="109" t="str">
        <f ca="1">VLOOKUP(B153,'Insumos e Serviços'!$A:$F,4,0)</f>
        <v>INTERRUPTOR SIMPLES (2 MÓDULOS) COM 1 TOMADA DE EMBUTIR 2P+T 10 A,  INCLUINDO SUPORTE E PLACA - FORNECIMENTO E INSTALAÇÃO. AF_12/2015</v>
      </c>
      <c r="E153" s="111" t="str">
        <f ca="1">VLOOKUP(B153,'Insumos e Serviços'!$A:$F,5,0)</f>
        <v>UN</v>
      </c>
      <c r="F153" s="65">
        <v>2</v>
      </c>
      <c r="G153" s="113">
        <f ca="1">VLOOKUP(B153,'Insumos e Serviços'!$A:$F,6,0)</f>
        <v>53.29</v>
      </c>
      <c r="H153" s="113">
        <f t="shared" si="5"/>
        <v>106.58</v>
      </c>
    </row>
    <row r="154" spans="1:8" ht="22.5">
      <c r="A154" s="63" t="s">
        <v>1310</v>
      </c>
      <c r="B154" s="64" t="s">
        <v>1219</v>
      </c>
      <c r="C154" s="111" t="str">
        <f ca="1">VLOOKUP(B154,'Insumos e Serviços'!$A:$F,2,0)</f>
        <v>SINAPI</v>
      </c>
      <c r="D154" s="109" t="str">
        <f ca="1">VLOOKUP(B154,'Insumos e Serviços'!$A:$F,4,0)</f>
        <v>TOMADA BAIXA DE EMBUTIR (1 MÓDULO), 2P+T 10 A, INCLUINDO SUPORTE E PLACA - FORNECIMENTO E INSTALAÇÃO. AF_12/2015</v>
      </c>
      <c r="E154" s="111" t="str">
        <f ca="1">VLOOKUP(B154,'Insumos e Serviços'!$A:$F,5,0)</f>
        <v>UN</v>
      </c>
      <c r="F154" s="65">
        <v>13</v>
      </c>
      <c r="G154" s="113">
        <f ca="1">VLOOKUP(B154,'Insumos e Serviços'!$A:$F,6,0)</f>
        <v>23.89</v>
      </c>
      <c r="H154" s="113">
        <f t="shared" si="5"/>
        <v>310.57</v>
      </c>
    </row>
    <row r="155" spans="1:8" ht="22.5">
      <c r="A155" s="63" t="s">
        <v>1311</v>
      </c>
      <c r="B155" s="64" t="s">
        <v>1221</v>
      </c>
      <c r="C155" s="111" t="str">
        <f ca="1">VLOOKUP(B155,'Insumos e Serviços'!$A:$F,2,0)</f>
        <v>SINAPI</v>
      </c>
      <c r="D155" s="109" t="str">
        <f ca="1">VLOOKUP(B155,'Insumos e Serviços'!$A:$F,4,0)</f>
        <v>SENSOR DE PRESENÇA COM FOTOCÉLULA, FIXAÇÃO EM TETO - FORNECIMENTO E INSTALAÇÃO. AF_02/2020</v>
      </c>
      <c r="E155" s="111" t="str">
        <f ca="1">VLOOKUP(B155,'Insumos e Serviços'!$A:$F,5,0)</f>
        <v>UN</v>
      </c>
      <c r="F155" s="65">
        <v>22</v>
      </c>
      <c r="G155" s="113">
        <f ca="1">VLOOKUP(B155,'Insumos e Serviços'!$A:$F,6,0)</f>
        <v>52.78</v>
      </c>
      <c r="H155" s="113">
        <f t="shared" si="5"/>
        <v>1161.1600000000001</v>
      </c>
    </row>
    <row r="156" spans="1:8" ht="22.5">
      <c r="A156" s="63" t="s">
        <v>1312</v>
      </c>
      <c r="B156" s="64" t="s">
        <v>1223</v>
      </c>
      <c r="C156" s="111" t="str">
        <f ca="1">VLOOKUP(B156,'Insumos e Serviços'!$A:$F,2,0)</f>
        <v>SINAPI</v>
      </c>
      <c r="D156" s="109" t="str">
        <f ca="1">VLOOKUP(B156,'Insumos e Serviços'!$A:$F,4,0)</f>
        <v>TOMADA ALTA DE EMBUTIR (1 MÓDULO), 2P+T 20 A, INCLUINDO SUPORTE E PLACA - FORNECIMENTO E INSTALAÇÃO. AF_12/2015</v>
      </c>
      <c r="E156" s="111" t="str">
        <f ca="1">VLOOKUP(B156,'Insumos e Serviços'!$A:$F,5,0)</f>
        <v>UN</v>
      </c>
      <c r="F156" s="65">
        <v>5</v>
      </c>
      <c r="G156" s="113">
        <f ca="1">VLOOKUP(B156,'Insumos e Serviços'!$A:$F,6,0)</f>
        <v>37.01</v>
      </c>
      <c r="H156" s="113">
        <f t="shared" si="5"/>
        <v>185.05</v>
      </c>
    </row>
    <row r="157" spans="1:8" ht="22.5">
      <c r="A157" s="63" t="s">
        <v>1313</v>
      </c>
      <c r="B157" s="64" t="s">
        <v>1225</v>
      </c>
      <c r="C157" s="111" t="str">
        <f ca="1">VLOOKUP(B157,'Insumos e Serviços'!$A:$F,2,0)</f>
        <v>SINAPI</v>
      </c>
      <c r="D157" s="109" t="str">
        <f ca="1">VLOOKUP(B157,'Insumos e Serviços'!$A:$F,4,0)</f>
        <v>ELETRODUTO RÍGIDO ROSCÁVEL, PVC, DN 25 MM (3/4"), PARA CIRCUITOS TERMINAIS, INSTALADO EM FORRO - FORNECIMENTO E INSTALAÇÃO. AF_12/2015</v>
      </c>
      <c r="E157" s="111" t="str">
        <f ca="1">VLOOKUP(B157,'Insumos e Serviços'!$A:$F,5,0)</f>
        <v>M</v>
      </c>
      <c r="F157" s="65">
        <v>13</v>
      </c>
      <c r="G157" s="113">
        <f ca="1">VLOOKUP(B157,'Insumos e Serviços'!$A:$F,6,0)</f>
        <v>10.61</v>
      </c>
      <c r="H157" s="113">
        <f t="shared" si="5"/>
        <v>137.93</v>
      </c>
    </row>
    <row r="158" spans="1:8" ht="22.5">
      <c r="A158" s="63" t="s">
        <v>1314</v>
      </c>
      <c r="B158" s="64" t="s">
        <v>1227</v>
      </c>
      <c r="C158" s="111" t="str">
        <f ca="1">VLOOKUP(B158,'Insumos e Serviços'!$A:$F,2,0)</f>
        <v>SINAPI</v>
      </c>
      <c r="D158" s="109" t="str">
        <f ca="1">VLOOKUP(B158,'Insumos e Serviços'!$A:$F,4,0)</f>
        <v>CURVA 90 GRAUS PARA ELETRODUTO, PVC, ROSCÁVEL, DN 25 MM (3/4"), PARA CIRCUITOS TERMINAIS, INSTALADA EM LAJE - FORNECIMENTO E INSTALAÇÃO. AF_12/2015</v>
      </c>
      <c r="E158" s="111" t="str">
        <f ca="1">VLOOKUP(B158,'Insumos e Serviços'!$A:$F,5,0)</f>
        <v>UN</v>
      </c>
      <c r="F158" s="65">
        <v>2</v>
      </c>
      <c r="G158" s="113">
        <f ca="1">VLOOKUP(B158,'Insumos e Serviços'!$A:$F,6,0)</f>
        <v>11.07</v>
      </c>
      <c r="H158" s="113">
        <f t="shared" si="5"/>
        <v>22.14</v>
      </c>
    </row>
    <row r="159" spans="1:8" ht="22.5">
      <c r="A159" s="63" t="s">
        <v>1315</v>
      </c>
      <c r="B159" s="64" t="s">
        <v>1229</v>
      </c>
      <c r="C159" s="111" t="str">
        <f ca="1">VLOOKUP(B159,'Insumos e Serviços'!$A:$F,2,0)</f>
        <v>SINAPI</v>
      </c>
      <c r="D159" s="109" t="str">
        <f ca="1">VLOOKUP(B159,'Insumos e Serviços'!$A:$F,4,0)</f>
        <v>ELETRODUTO RÍGIDO ROSCÁVEL, PVC, DN 32 MM (1"), PARA CIRCUITOS TERMINAIS, INSTALADO EM FORRO - FORNECIMENTO E INSTALAÇÃO. AF_12/2015</v>
      </c>
      <c r="E159" s="111" t="str">
        <f ca="1">VLOOKUP(B159,'Insumos e Serviços'!$A:$F,5,0)</f>
        <v>M</v>
      </c>
      <c r="F159" s="65">
        <v>80</v>
      </c>
      <c r="G159" s="113">
        <f ca="1">VLOOKUP(B159,'Insumos e Serviços'!$A:$F,6,0)</f>
        <v>14.13</v>
      </c>
      <c r="H159" s="113">
        <f t="shared" si="5"/>
        <v>1130.4000000000001</v>
      </c>
    </row>
    <row r="160" spans="1:8" ht="22.5">
      <c r="A160" s="63" t="s">
        <v>1316</v>
      </c>
      <c r="B160" s="64" t="s">
        <v>1231</v>
      </c>
      <c r="C160" s="64" t="s">
        <v>823</v>
      </c>
      <c r="D160" s="155" t="s">
        <v>1232</v>
      </c>
      <c r="E160" s="64" t="s">
        <v>882</v>
      </c>
      <c r="F160" s="65">
        <v>17</v>
      </c>
      <c r="G160" s="113">
        <f ca="1">VLOOKUP(A160,'Orçamento Analítico'!$A:$H,8,0)</f>
        <v>62.56</v>
      </c>
      <c r="H160" s="113">
        <f t="shared" si="5"/>
        <v>1063.52</v>
      </c>
    </row>
    <row r="161" spans="1:8" ht="33.75">
      <c r="A161" s="63" t="s">
        <v>1317</v>
      </c>
      <c r="B161" s="64" t="s">
        <v>1233</v>
      </c>
      <c r="C161" s="64" t="s">
        <v>823</v>
      </c>
      <c r="D161" s="155" t="s">
        <v>1234</v>
      </c>
      <c r="E161" s="64" t="s">
        <v>833</v>
      </c>
      <c r="F161" s="65">
        <v>320</v>
      </c>
      <c r="G161" s="113">
        <f ca="1">VLOOKUP(A161,'Orçamento Analítico'!$A:$H,8,0)</f>
        <v>9.3600000000000012</v>
      </c>
      <c r="H161" s="113">
        <f t="shared" si="5"/>
        <v>2995.2</v>
      </c>
    </row>
    <row r="162" spans="1:8" ht="22.5">
      <c r="A162" s="63" t="s">
        <v>1318</v>
      </c>
      <c r="B162" s="64" t="s">
        <v>1235</v>
      </c>
      <c r="C162" s="111" t="str">
        <f ca="1">VLOOKUP(B162,'Insumos e Serviços'!$A:$F,2,0)</f>
        <v>SINAPI</v>
      </c>
      <c r="D162" s="109" t="str">
        <f ca="1">VLOOKUP(B162,'Insumos e Serviços'!$A:$F,4,0)</f>
        <v>DISJUNTOR MONOPOLAR TIPO DIN, CORRENTE NOMINAL DE 32A - FORNECIMENTO E INSTALAÇÃO. AF_10/2020</v>
      </c>
      <c r="E162" s="111" t="str">
        <f ca="1">VLOOKUP(B162,'Insumos e Serviços'!$A:$F,5,0)</f>
        <v>UN</v>
      </c>
      <c r="F162" s="65">
        <v>5</v>
      </c>
      <c r="G162" s="113">
        <f ca="1">VLOOKUP(B162,'Insumos e Serviços'!$A:$F,6,0)</f>
        <v>15.5</v>
      </c>
      <c r="H162" s="113">
        <f t="shared" si="5"/>
        <v>77.5</v>
      </c>
    </row>
    <row r="163" spans="1:8" ht="22.5">
      <c r="A163" s="63" t="s">
        <v>1319</v>
      </c>
      <c r="B163" s="64" t="s">
        <v>1237</v>
      </c>
      <c r="C163" s="64" t="s">
        <v>823</v>
      </c>
      <c r="D163" s="155" t="s">
        <v>1238</v>
      </c>
      <c r="E163" s="64" t="s">
        <v>921</v>
      </c>
      <c r="F163" s="65">
        <v>5</v>
      </c>
      <c r="G163" s="113">
        <f ca="1">VLOOKUP(A163,'Orçamento Analítico'!$A:$H,8,0)</f>
        <v>17.130000000000003</v>
      </c>
      <c r="H163" s="113">
        <f t="shared" si="5"/>
        <v>85.65</v>
      </c>
    </row>
    <row r="164" spans="1:8" ht="22.5">
      <c r="A164" s="63" t="s">
        <v>1320</v>
      </c>
      <c r="B164" s="64" t="s">
        <v>1239</v>
      </c>
      <c r="C164" s="111" t="str">
        <f ca="1">VLOOKUP(B164,'Insumos e Serviços'!$A:$F,2,0)</f>
        <v>SINAPI</v>
      </c>
      <c r="D164" s="109" t="str">
        <f ca="1">VLOOKUP(B164,'Insumos e Serviços'!$A:$F,4,0)</f>
        <v>CONDULETE DE PVC, TIPO LL, PARA ELETRODUTO DE PVC SOLDÁVEL DN 32 MM (1''), APARENTE - FORNECIMENTO E INSTALAÇÃO. AF_11/2016</v>
      </c>
      <c r="E164" s="111" t="str">
        <f ca="1">VLOOKUP(B164,'Insumos e Serviços'!$A:$F,5,0)</f>
        <v>UN</v>
      </c>
      <c r="F164" s="65">
        <v>6</v>
      </c>
      <c r="G164" s="113">
        <f ca="1">VLOOKUP(B164,'Insumos e Serviços'!$A:$F,6,0)</f>
        <v>27.91</v>
      </c>
      <c r="H164" s="113">
        <f t="shared" si="5"/>
        <v>167.46</v>
      </c>
    </row>
    <row r="165" spans="1:8" ht="22.5">
      <c r="A165" s="63" t="s">
        <v>1321</v>
      </c>
      <c r="B165" s="64" t="s">
        <v>1241</v>
      </c>
      <c r="C165" s="111" t="str">
        <f ca="1">VLOOKUP(B165,'Insumos e Serviços'!$A:$F,2,0)</f>
        <v>SINAPI</v>
      </c>
      <c r="D165" s="109" t="str">
        <f ca="1">VLOOKUP(B165,'Insumos e Serviços'!$A:$F,4,0)</f>
        <v>CONDULETE DE PVC, TIPO TB, PARA ELETRODUTO DE PVC SOLDÁVEL DN 32 MM (1''), APARENTE - FORNECIMENTO E INSTALAÇÃO. AF_11/2016</v>
      </c>
      <c r="E165" s="111" t="str">
        <f ca="1">VLOOKUP(B165,'Insumos e Serviços'!$A:$F,5,0)</f>
        <v>UN</v>
      </c>
      <c r="F165" s="65">
        <v>2</v>
      </c>
      <c r="G165" s="113">
        <f ca="1">VLOOKUP(B165,'Insumos e Serviços'!$A:$F,6,0)</f>
        <v>21.51</v>
      </c>
      <c r="H165" s="113">
        <f t="shared" si="5"/>
        <v>43.02</v>
      </c>
    </row>
    <row r="166" spans="1:8" ht="22.5">
      <c r="A166" s="63" t="s">
        <v>1322</v>
      </c>
      <c r="B166" s="64" t="s">
        <v>1243</v>
      </c>
      <c r="C166" s="111" t="str">
        <f ca="1">VLOOKUP(B166,'Insumos e Serviços'!$A:$F,2,0)</f>
        <v>SINAPI</v>
      </c>
      <c r="D166" s="109" t="str">
        <f ca="1">VLOOKUP(B166,'Insumos e Serviços'!$A:$F,4,0)</f>
        <v>CURVA 90 GRAUS PARA ELETRODUTO, PVC, ROSCÁVEL, DN 25 MM (3/4"), PARA CIRCUITOS TERMINAIS, INSTALADA EM FORRO - FORNECIMENTO E INSTALAÇÃO. AF_12/2015</v>
      </c>
      <c r="E166" s="111" t="str">
        <f ca="1">VLOOKUP(B166,'Insumos e Serviços'!$A:$F,5,0)</f>
        <v>UN</v>
      </c>
      <c r="F166" s="65">
        <v>2</v>
      </c>
      <c r="G166" s="113">
        <f ca="1">VLOOKUP(B166,'Insumos e Serviços'!$A:$F,6,0)</f>
        <v>9.27</v>
      </c>
      <c r="H166" s="113">
        <f t="shared" si="5"/>
        <v>18.54</v>
      </c>
    </row>
    <row r="167" spans="1:8" ht="22.5">
      <c r="A167" s="63" t="s">
        <v>1323</v>
      </c>
      <c r="B167" s="64" t="s">
        <v>1245</v>
      </c>
      <c r="C167" s="64" t="s">
        <v>823</v>
      </c>
      <c r="D167" s="155" t="s">
        <v>1246</v>
      </c>
      <c r="E167" s="64" t="s">
        <v>921</v>
      </c>
      <c r="F167" s="65">
        <v>66</v>
      </c>
      <c r="G167" s="113">
        <f ca="1">VLOOKUP(A167,'Orçamento Analítico'!$A:$H,8,0)</f>
        <v>519.65</v>
      </c>
      <c r="H167" s="113">
        <f t="shared" si="5"/>
        <v>34296.9</v>
      </c>
    </row>
    <row r="168" spans="1:8" ht="22.5">
      <c r="A168" s="63" t="s">
        <v>1324</v>
      </c>
      <c r="B168" s="64" t="s">
        <v>1247</v>
      </c>
      <c r="C168" s="111" t="str">
        <f ca="1">VLOOKUP(B168,'Insumos e Serviços'!$A:$F,2,0)</f>
        <v>SINAPI</v>
      </c>
      <c r="D168" s="109" t="str">
        <f ca="1">VLOOKUP(B168,'Insumos e Serviços'!$A:$F,4,0)</f>
        <v>CURVA 90 GRAUS PARA ELETRODUTO, PVC, ROSCÁVEL, DN 32 MM (1"), PARA CIRCUITOS TERMINAIS, INSTALADA EM PAREDE - FORNECIMENTO E INSTALAÇÃO. AF_12/2015</v>
      </c>
      <c r="E168" s="111" t="str">
        <f ca="1">VLOOKUP(B168,'Insumos e Serviços'!$A:$F,5,0)</f>
        <v>UN</v>
      </c>
      <c r="F168" s="65">
        <v>6</v>
      </c>
      <c r="G168" s="113">
        <f ca="1">VLOOKUP(B168,'Insumos e Serviços'!$A:$F,6,0)</f>
        <v>15.36</v>
      </c>
      <c r="H168" s="113">
        <f t="shared" si="5"/>
        <v>92.16</v>
      </c>
    </row>
    <row r="169" spans="1:8" ht="13.9" customHeight="1">
      <c r="A169" s="1" t="s">
        <v>1249</v>
      </c>
      <c r="B169" s="58"/>
      <c r="C169" s="58"/>
      <c r="D169" s="153" t="s">
        <v>1250</v>
      </c>
      <c r="E169" s="1"/>
      <c r="F169" s="2"/>
      <c r="G169" s="1"/>
      <c r="H169" s="2">
        <f>H170</f>
        <v>5333.66</v>
      </c>
    </row>
    <row r="170" spans="1:8" ht="13.9" customHeight="1">
      <c r="A170" s="3" t="s">
        <v>1251</v>
      </c>
      <c r="B170" s="59"/>
      <c r="C170" s="59"/>
      <c r="D170" s="154" t="s">
        <v>1252</v>
      </c>
      <c r="E170" s="3"/>
      <c r="F170" s="4"/>
      <c r="G170" s="3"/>
      <c r="H170" s="4">
        <f>H171+H173+H176</f>
        <v>5333.66</v>
      </c>
    </row>
    <row r="171" spans="1:8" ht="13.9" customHeight="1">
      <c r="A171" s="66" t="s">
        <v>1253</v>
      </c>
      <c r="B171" s="67"/>
      <c r="C171" s="67"/>
      <c r="D171" s="156" t="s">
        <v>1254</v>
      </c>
      <c r="E171" s="66"/>
      <c r="F171" s="68"/>
      <c r="G171" s="66"/>
      <c r="H171" s="68">
        <f>SUM(H172)</f>
        <v>936.28</v>
      </c>
    </row>
    <row r="172" spans="1:8" ht="67.5">
      <c r="A172" s="63" t="s">
        <v>1255</v>
      </c>
      <c r="B172" s="64" t="s">
        <v>1256</v>
      </c>
      <c r="C172" s="64" t="s">
        <v>823</v>
      </c>
      <c r="D172" s="155" t="s">
        <v>1257</v>
      </c>
      <c r="E172" s="64" t="s">
        <v>921</v>
      </c>
      <c r="F172" s="65">
        <v>2</v>
      </c>
      <c r="G172" s="113">
        <f ca="1">VLOOKUP(A172,'Orçamento Analítico'!$A:$H,8,0)</f>
        <v>468.14</v>
      </c>
      <c r="H172" s="113">
        <f>TRUNC(F172 * G172, 2)</f>
        <v>936.28</v>
      </c>
    </row>
    <row r="173" spans="1:8" ht="13.9" customHeight="1">
      <c r="A173" s="66" t="s">
        <v>1258</v>
      </c>
      <c r="B173" s="67"/>
      <c r="C173" s="67"/>
      <c r="D173" s="156" t="s">
        <v>1259</v>
      </c>
      <c r="E173" s="66"/>
      <c r="F173" s="68"/>
      <c r="G173" s="66"/>
      <c r="H173" s="68">
        <f>SUM(H174:H175)</f>
        <v>1808.46</v>
      </c>
    </row>
    <row r="174" spans="1:8" ht="22.5">
      <c r="A174" s="63" t="s">
        <v>1260</v>
      </c>
      <c r="B174" s="64" t="s">
        <v>1261</v>
      </c>
      <c r="C174" s="64" t="s">
        <v>823</v>
      </c>
      <c r="D174" s="155" t="s">
        <v>1262</v>
      </c>
      <c r="E174" s="64" t="s">
        <v>845</v>
      </c>
      <c r="F174" s="65">
        <v>18</v>
      </c>
      <c r="G174" s="113">
        <f ca="1">VLOOKUP(A174,'Orçamento Analítico'!$A:$H,8,0)</f>
        <v>92.259999999999991</v>
      </c>
      <c r="H174" s="113">
        <f>TRUNC(F174 * G174, 2)</f>
        <v>1660.68</v>
      </c>
    </row>
    <row r="175" spans="1:8" ht="33.75">
      <c r="A175" s="63" t="s">
        <v>1263</v>
      </c>
      <c r="B175" s="64" t="s">
        <v>1264</v>
      </c>
      <c r="C175" s="64" t="s">
        <v>823</v>
      </c>
      <c r="D175" s="155" t="s">
        <v>1265</v>
      </c>
      <c r="E175" s="64" t="s">
        <v>921</v>
      </c>
      <c r="F175" s="65">
        <v>2</v>
      </c>
      <c r="G175" s="113">
        <f ca="1">VLOOKUP(A175,'Orçamento Analítico'!$A:$H,8,0)</f>
        <v>73.89</v>
      </c>
      <c r="H175" s="113">
        <f>TRUNC(F175 * G175, 2)</f>
        <v>147.78</v>
      </c>
    </row>
    <row r="176" spans="1:8" ht="13.9" customHeight="1">
      <c r="A176" s="66" t="s">
        <v>1266</v>
      </c>
      <c r="B176" s="67"/>
      <c r="C176" s="67"/>
      <c r="D176" s="156" t="s">
        <v>1183</v>
      </c>
      <c r="E176" s="66"/>
      <c r="F176" s="68"/>
      <c r="G176" s="66"/>
      <c r="H176" s="68">
        <f>SUM(H177:H179)</f>
        <v>2588.9199999999996</v>
      </c>
    </row>
    <row r="177" spans="1:8" ht="33.75">
      <c r="A177" s="63" t="s">
        <v>1267</v>
      </c>
      <c r="B177" s="64" t="s">
        <v>1268</v>
      </c>
      <c r="C177" s="64" t="s">
        <v>823</v>
      </c>
      <c r="D177" s="155" t="s">
        <v>1269</v>
      </c>
      <c r="E177" s="64" t="s">
        <v>921</v>
      </c>
      <c r="F177" s="65">
        <v>2</v>
      </c>
      <c r="G177" s="113">
        <f ca="1">VLOOKUP(A177,'Orçamento Analítico'!$A:$H,8,0)</f>
        <v>192.72</v>
      </c>
      <c r="H177" s="113">
        <f>TRUNC(F177 * G177, 2)</f>
        <v>385.44</v>
      </c>
    </row>
    <row r="178" spans="1:8" ht="33.75">
      <c r="A178" s="63" t="s">
        <v>1270</v>
      </c>
      <c r="B178" s="64" t="s">
        <v>1271</v>
      </c>
      <c r="C178" s="64" t="s">
        <v>823</v>
      </c>
      <c r="D178" s="155" t="s">
        <v>1272</v>
      </c>
      <c r="E178" s="64" t="s">
        <v>921</v>
      </c>
      <c r="F178" s="65">
        <v>8</v>
      </c>
      <c r="G178" s="113">
        <f ca="1">VLOOKUP(A178,'Orçamento Analítico'!$A:$H,8,0)</f>
        <v>262.28000000000003</v>
      </c>
      <c r="H178" s="113">
        <f>TRUNC(F178 * G178, 2)</f>
        <v>2098.2399999999998</v>
      </c>
    </row>
    <row r="179" spans="1:8" ht="33.75">
      <c r="A179" s="63" t="s">
        <v>1273</v>
      </c>
      <c r="B179" s="64" t="s">
        <v>1274</v>
      </c>
      <c r="C179" s="64" t="s">
        <v>823</v>
      </c>
      <c r="D179" s="155" t="s">
        <v>1275</v>
      </c>
      <c r="E179" s="64" t="s">
        <v>921</v>
      </c>
      <c r="F179" s="65">
        <v>2</v>
      </c>
      <c r="G179" s="113">
        <f ca="1">VLOOKUP(A179,'Orçamento Analítico'!$A:$H,8,0)</f>
        <v>52.620000000000005</v>
      </c>
      <c r="H179" s="113">
        <f>TRUNC(F179 * G179, 2)</f>
        <v>105.24</v>
      </c>
    </row>
    <row r="180" spans="1:8" ht="13.9" customHeight="1">
      <c r="A180" s="1" t="s">
        <v>1276</v>
      </c>
      <c r="B180" s="58"/>
      <c r="C180" s="58"/>
      <c r="D180" s="153" t="s">
        <v>1277</v>
      </c>
      <c r="E180" s="1"/>
      <c r="F180" s="2"/>
      <c r="G180" s="1"/>
      <c r="H180" s="2">
        <f>H181</f>
        <v>11546.89</v>
      </c>
    </row>
    <row r="181" spans="1:8" ht="13.9" customHeight="1">
      <c r="A181" s="3" t="s">
        <v>1278</v>
      </c>
      <c r="B181" s="59"/>
      <c r="C181" s="59"/>
      <c r="D181" s="154" t="s">
        <v>1279</v>
      </c>
      <c r="E181" s="3"/>
      <c r="F181" s="4"/>
      <c r="G181" s="3"/>
      <c r="H181" s="4">
        <f>SUM(H182:H185)</f>
        <v>11546.89</v>
      </c>
    </row>
    <row r="182" spans="1:8" ht="13.9" customHeight="1">
      <c r="A182" s="63" t="s">
        <v>1280</v>
      </c>
      <c r="B182" s="64" t="s">
        <v>1281</v>
      </c>
      <c r="C182" s="111" t="str">
        <f ca="1">VLOOKUP(B182,'Insumos e Serviços'!$A:$F,2,0)</f>
        <v>SINAPI</v>
      </c>
      <c r="D182" s="109" t="str">
        <f ca="1">VLOOKUP(B182,'Insumos e Serviços'!$A:$F,4,0)</f>
        <v>LIMPEZA DE CONTRAPISO COM VASSOURA A SECO. AF_04/2019</v>
      </c>
      <c r="E182" s="111" t="str">
        <f ca="1">VLOOKUP(B182,'Insumos e Serviços'!$A:$F,5,0)</f>
        <v>m²</v>
      </c>
      <c r="F182" s="65">
        <v>1413</v>
      </c>
      <c r="G182" s="113">
        <f ca="1">VLOOKUP(B182,'Insumos e Serviços'!$A:$F,6,0)</f>
        <v>2.9</v>
      </c>
      <c r="H182" s="113">
        <f>TRUNC(F182 * G182, 2)</f>
        <v>4097.7</v>
      </c>
    </row>
    <row r="183" spans="1:8" ht="22.5">
      <c r="A183" s="63" t="s">
        <v>1283</v>
      </c>
      <c r="B183" s="64" t="s">
        <v>1284</v>
      </c>
      <c r="C183" s="111" t="str">
        <f ca="1">VLOOKUP(B183,'Insumos e Serviços'!$A:$F,2,0)</f>
        <v>SINAPI</v>
      </c>
      <c r="D183" s="109" t="str">
        <f ca="1">VLOOKUP(B183,'Insumos e Serviços'!$A:$F,4,0)</f>
        <v>LIMPEZA DE PISO CERÂMICO OU COM PEDRAS RÚSTICAS UTILIZANDO ÁCIDO MURIÁTICO. AF_04/2019</v>
      </c>
      <c r="E183" s="111" t="str">
        <f ca="1">VLOOKUP(B183,'Insumos e Serviços'!$A:$F,5,0)</f>
        <v>m²</v>
      </c>
      <c r="F183" s="65">
        <v>147</v>
      </c>
      <c r="G183" s="113">
        <f ca="1">VLOOKUP(B183,'Insumos e Serviços'!$A:$F,6,0)</f>
        <v>8.91</v>
      </c>
      <c r="H183" s="113">
        <f>TRUNC(F183 * G183, 2)</f>
        <v>1309.77</v>
      </c>
    </row>
    <row r="184" spans="1:8" ht="13.9" customHeight="1">
      <c r="A184" s="63" t="s">
        <v>1286</v>
      </c>
      <c r="B184" s="64" t="s">
        <v>1287</v>
      </c>
      <c r="C184" s="111" t="str">
        <f ca="1">VLOOKUP(B184,'Insumos e Serviços'!$A:$F,2,0)</f>
        <v>SINAPI</v>
      </c>
      <c r="D184" s="109" t="str">
        <f ca="1">VLOOKUP(B184,'Insumos e Serviços'!$A:$F,4,0)</f>
        <v>LIMPEZA DE REVESTIMENTO CERÂMICO EM PAREDE COM PANO ÚMIDO AF_04/2019</v>
      </c>
      <c r="E184" s="111" t="str">
        <f ca="1">VLOOKUP(B184,'Insumos e Serviços'!$A:$F,5,0)</f>
        <v>m²</v>
      </c>
      <c r="F184" s="65">
        <v>136</v>
      </c>
      <c r="G184" s="113">
        <f ca="1">VLOOKUP(B184,'Insumos e Serviços'!$A:$F,6,0)</f>
        <v>0.7</v>
      </c>
      <c r="H184" s="113">
        <f>TRUNC(F184 * G184, 2)</f>
        <v>95.2</v>
      </c>
    </row>
    <row r="185" spans="1:8" ht="13.9" customHeight="1">
      <c r="A185" s="63" t="s">
        <v>1289</v>
      </c>
      <c r="B185" s="64" t="s">
        <v>1290</v>
      </c>
      <c r="C185" s="64" t="s">
        <v>823</v>
      </c>
      <c r="D185" s="155" t="s">
        <v>1291</v>
      </c>
      <c r="E185" s="64" t="s">
        <v>841</v>
      </c>
      <c r="F185" s="65">
        <v>82</v>
      </c>
      <c r="G185" s="113">
        <f ca="1">VLOOKUP(A185,'Orçamento Analítico'!$A:$H,8,0)</f>
        <v>73.710000000000008</v>
      </c>
      <c r="H185" s="113">
        <f>TRUNC(F185 * G185, 2)</f>
        <v>6044.22</v>
      </c>
    </row>
    <row r="186" spans="1:8" ht="13.9" customHeight="1">
      <c r="A186" s="1" t="s">
        <v>1292</v>
      </c>
      <c r="B186" s="58"/>
      <c r="C186" s="58"/>
      <c r="D186" s="153" t="s">
        <v>1293</v>
      </c>
      <c r="E186" s="1"/>
      <c r="F186" s="2"/>
      <c r="G186" s="1"/>
      <c r="H186" s="2">
        <f>H187</f>
        <v>23365.9</v>
      </c>
    </row>
    <row r="187" spans="1:8" ht="13.9" customHeight="1">
      <c r="A187" s="3" t="s">
        <v>1294</v>
      </c>
      <c r="B187" s="59"/>
      <c r="C187" s="59"/>
      <c r="D187" s="154" t="s">
        <v>1295</v>
      </c>
      <c r="E187" s="3"/>
      <c r="F187" s="4"/>
      <c r="G187" s="3"/>
      <c r="H187" s="4">
        <f>SUM(H188:H189)</f>
        <v>23365.9</v>
      </c>
    </row>
    <row r="188" spans="1:8" ht="13.9" customHeight="1">
      <c r="A188" s="63" t="s">
        <v>1296</v>
      </c>
      <c r="B188" s="64" t="s">
        <v>1297</v>
      </c>
      <c r="C188" s="111" t="str">
        <f ca="1">VLOOKUP(B188,'Insumos e Serviços'!$A:$F,2,0)</f>
        <v>SINAPI</v>
      </c>
      <c r="D188" s="109" t="str">
        <f ca="1">VLOOKUP(B188,'Insumos e Serviços'!$A:$F,4,0)</f>
        <v>ENCARREGADO GERAL DE OBRAS COM ENCARGOS COMPLEMENTARES</v>
      </c>
      <c r="E188" s="111" t="str">
        <f ca="1">VLOOKUP(B188,'Insumos e Serviços'!$A:$F,5,0)</f>
        <v>MES</v>
      </c>
      <c r="F188" s="65">
        <v>4</v>
      </c>
      <c r="G188" s="113">
        <f ca="1">VLOOKUP(B188,'Insumos e Serviços'!$A:$F,6,0)</f>
        <v>3465.25</v>
      </c>
      <c r="H188" s="113">
        <f>TRUNC(F188 * G188, 2)</f>
        <v>13861</v>
      </c>
    </row>
    <row r="189" spans="1:8" ht="13.9" customHeight="1">
      <c r="A189" s="63" t="s">
        <v>1300</v>
      </c>
      <c r="B189" s="64" t="s">
        <v>1301</v>
      </c>
      <c r="C189" s="111" t="str">
        <f ca="1">VLOOKUP(B189,'Insumos e Serviços'!$A:$F,2,0)</f>
        <v>SINAPI</v>
      </c>
      <c r="D189" s="109" t="str">
        <f ca="1">VLOOKUP(B189,'Insumos e Serviços'!$A:$F,4,0)</f>
        <v>ENGENHEIRO CIVIL DE OBRA PLENO COM ENCARGOS COMPLEMENTARES</v>
      </c>
      <c r="E189" s="111" t="str">
        <f ca="1">VLOOKUP(B189,'Insumos e Serviços'!$A:$F,5,0)</f>
        <v>H</v>
      </c>
      <c r="F189" s="65">
        <v>90</v>
      </c>
      <c r="G189" s="113">
        <f ca="1">VLOOKUP(B189,'Insumos e Serviços'!$A:$F,6,0)</f>
        <v>105.61</v>
      </c>
      <c r="H189" s="113">
        <f>TRUNC(F189 * G189, 2)</f>
        <v>9504.9</v>
      </c>
    </row>
    <row r="190" spans="1:8" ht="13.9" customHeight="1">
      <c r="A190" s="72"/>
      <c r="B190" s="72"/>
      <c r="C190" s="72"/>
      <c r="D190" s="158"/>
      <c r="E190" s="72"/>
      <c r="F190" s="72"/>
      <c r="G190" s="72"/>
      <c r="H190" s="72"/>
    </row>
    <row r="191" spans="1:8" ht="13.15" customHeight="1">
      <c r="A191" s="160" t="s">
        <v>1325</v>
      </c>
      <c r="B191" s="161">
        <f>1-B192</f>
        <v>0.5</v>
      </c>
      <c r="C191" s="75"/>
      <c r="D191" s="162" t="s">
        <v>1304</v>
      </c>
      <c r="E191" s="162"/>
      <c r="F191" s="163"/>
      <c r="G191" s="248">
        <f>H9+H12+H34+H113+H149+H169+H180+H186</f>
        <v>902578.05000000016</v>
      </c>
      <c r="H191" s="248"/>
    </row>
    <row r="192" spans="1:8" ht="13.15" customHeight="1">
      <c r="A192" s="258" t="s">
        <v>1326</v>
      </c>
      <c r="B192" s="260">
        <v>0.5</v>
      </c>
      <c r="C192" s="75"/>
      <c r="D192" s="75" t="s">
        <v>1305</v>
      </c>
      <c r="E192" s="75" t="str">
        <f ca="1">CONCATENATE("(",'Composição de BDI'!$D$23*100,"%)")</f>
        <v>(22,12%)</v>
      </c>
      <c r="F192" s="163"/>
      <c r="G192" s="248">
        <f ca="1">TRUNC(G191*'Composição de BDI'!$D$23,2)</f>
        <v>199650.26</v>
      </c>
      <c r="H192" s="248"/>
    </row>
    <row r="193" spans="1:8" ht="13.15" customHeight="1">
      <c r="A193" s="259"/>
      <c r="B193" s="261"/>
      <c r="C193" s="75"/>
      <c r="D193" s="162" t="s">
        <v>1306</v>
      </c>
      <c r="E193" s="162"/>
      <c r="F193" s="163"/>
      <c r="G193" s="248">
        <f>G191+G192</f>
        <v>1102228.31</v>
      </c>
      <c r="H193" s="248"/>
    </row>
  </sheetData>
  <sheetCalcPr fullCalcOnLoad="1"/>
  <mergeCells count="20">
    <mergeCell ref="G1:H1"/>
    <mergeCell ref="A2:B2"/>
    <mergeCell ref="E2:F2"/>
    <mergeCell ref="G2:H2"/>
    <mergeCell ref="A3:B3"/>
    <mergeCell ref="C3:D3"/>
    <mergeCell ref="G193:H193"/>
    <mergeCell ref="G4:H4"/>
    <mergeCell ref="A192:A193"/>
    <mergeCell ref="B192:B193"/>
    <mergeCell ref="A4:B4"/>
    <mergeCell ref="C4:D4"/>
    <mergeCell ref="E4:F4"/>
    <mergeCell ref="A7:H7"/>
    <mergeCell ref="G191:H191"/>
    <mergeCell ref="G192:H192"/>
    <mergeCell ref="A6:B6"/>
    <mergeCell ref="C6:D6"/>
    <mergeCell ref="E6:F6"/>
    <mergeCell ref="G6:H6"/>
  </mergeCells>
  <phoneticPr fontId="5" type="noConversion"/>
  <pageMargins left="0.59055118110236227" right="0.59055118110236227" top="0.59055118110236227" bottom="0.59055118110236227"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493"/>
  <sheetViews>
    <sheetView showGridLines="0" workbookViewId="0">
      <selection activeCell="A17" sqref="A17"/>
    </sheetView>
  </sheetViews>
  <sheetFormatPr defaultColWidth="8.75" defaultRowHeight="13.9" customHeight="1"/>
  <cols>
    <col min="1" max="1" width="10" style="124" bestFit="1" customWidth="1"/>
    <col min="2" max="2" width="12" style="147" bestFit="1" customWidth="1"/>
    <col min="3" max="3" width="10" style="147" bestFit="1" customWidth="1"/>
    <col min="4" max="4" width="60" style="124" bestFit="1" customWidth="1"/>
    <col min="5" max="6" width="12" style="124" bestFit="1" customWidth="1"/>
    <col min="7" max="7" width="13" style="124" bestFit="1" customWidth="1"/>
    <col min="8" max="8" width="14" style="124" bestFit="1" customWidth="1"/>
    <col min="9" max="16384" width="8.75" style="124"/>
  </cols>
  <sheetData>
    <row r="1" spans="1:8" ht="15" customHeight="1">
      <c r="A1" s="42" t="str">
        <f ca="1">'Orçamento Sintético'!A1</f>
        <v>P. Execução:</v>
      </c>
      <c r="B1" s="118"/>
      <c r="C1" s="119" t="str">
        <f ca="1">'Orçamento Sintético'!C1</f>
        <v>Licitação:</v>
      </c>
      <c r="D1" s="43" t="str">
        <f ca="1">'Orçamento Sintético'!D1</f>
        <v>Objeto: Reforma para adequações de acessibilidade nas áreas internas do edifício da PJ do Paranoá</v>
      </c>
      <c r="E1" s="42" t="str">
        <f ca="1">'Orçamento Sintético'!E1</f>
        <v>Data:</v>
      </c>
      <c r="F1" s="50"/>
      <c r="G1" s="270"/>
      <c r="H1" s="265"/>
    </row>
    <row r="2" spans="1:8" ht="15" customHeight="1">
      <c r="A2" s="251" t="str">
        <f ca="1">'Orçamento Sintético'!A2:B2</f>
        <v>A</v>
      </c>
      <c r="B2" s="252"/>
      <c r="C2" s="47" t="str">
        <f ca="1">'Orçamento Sintético'!C2</f>
        <v>B</v>
      </c>
      <c r="D2" s="46" t="str">
        <f ca="1">'Orçamento Sintético'!D2</f>
        <v>Local: Quadra 4, Conjunto B, Lote 1, Grandes Áreas - Paranoá - Brasília / DF</v>
      </c>
      <c r="E2" s="268">
        <f ca="1">'Orçamento Sintético'!E2:F2</f>
        <v>1</v>
      </c>
      <c r="F2" s="269"/>
      <c r="G2" s="256"/>
      <c r="H2" s="257"/>
    </row>
    <row r="3" spans="1:8" ht="15" customHeight="1">
      <c r="A3" s="48" t="str">
        <f ca="1">'Orçamento Sintético'!A3:B3</f>
        <v>P. Validade:</v>
      </c>
      <c r="B3" s="120"/>
      <c r="C3" s="121" t="str">
        <f ca="1">'Orçamento Sintético'!C3:D3</f>
        <v>Razão Social:</v>
      </c>
      <c r="D3" s="50"/>
      <c r="E3" s="42" t="str">
        <f ca="1">'Orçamento Sintético'!E3</f>
        <v>Telefone:</v>
      </c>
      <c r="F3" s="50"/>
      <c r="G3" s="53"/>
      <c r="H3" s="54"/>
    </row>
    <row r="4" spans="1:8" ht="15" customHeight="1">
      <c r="A4" s="251" t="str">
        <f ca="1">'Orçamento Sintético'!A4:B4</f>
        <v>C</v>
      </c>
      <c r="B4" s="252"/>
      <c r="C4" s="251" t="str">
        <f ca="1">'Orçamento Sintético'!C4:D4</f>
        <v>D</v>
      </c>
      <c r="D4" s="252"/>
      <c r="E4" s="251" t="str">
        <f ca="1">'Orçamento Sintético'!E4:F4</f>
        <v>E</v>
      </c>
      <c r="F4" s="252"/>
      <c r="G4" s="256"/>
      <c r="H4" s="257"/>
    </row>
    <row r="5" spans="1:8" ht="15" customHeight="1">
      <c r="A5" s="42" t="str">
        <f ca="1">'Orçamento Sintético'!A5</f>
        <v>P. Garantia:</v>
      </c>
      <c r="B5" s="118"/>
      <c r="C5" s="119" t="str">
        <f ca="1">'Orçamento Sintético'!C5</f>
        <v>CNPJ:</v>
      </c>
      <c r="D5" s="50"/>
      <c r="E5" s="42" t="str">
        <f ca="1">'Orçamento Sintético'!E5</f>
        <v>E-mail:</v>
      </c>
      <c r="F5" s="50"/>
      <c r="G5" s="53"/>
      <c r="H5" s="54"/>
    </row>
    <row r="6" spans="1:8" ht="15" customHeight="1">
      <c r="A6" s="251" t="str">
        <f ca="1">'Orçamento Sintético'!A6:B6</f>
        <v>F</v>
      </c>
      <c r="B6" s="252"/>
      <c r="C6" s="251" t="str">
        <f ca="1">'Orçamento Sintético'!C6:D6</f>
        <v>G</v>
      </c>
      <c r="D6" s="252"/>
      <c r="E6" s="251" t="str">
        <f ca="1">'Orçamento Sintético'!E6:F6</f>
        <v>H</v>
      </c>
      <c r="F6" s="252"/>
      <c r="G6" s="249"/>
      <c r="H6" s="250"/>
    </row>
    <row r="7" spans="1:8" ht="15" customHeight="1">
      <c r="A7" s="262" t="s">
        <v>1338</v>
      </c>
      <c r="B7" s="263"/>
      <c r="C7" s="263"/>
      <c r="D7" s="263"/>
      <c r="E7" s="263"/>
      <c r="F7" s="263"/>
      <c r="G7" s="263"/>
      <c r="H7" s="263"/>
    </row>
    <row r="8" spans="1:8" ht="13.9" customHeight="1">
      <c r="A8" s="95" t="s">
        <v>808</v>
      </c>
      <c r="B8" s="95" t="s">
        <v>809</v>
      </c>
      <c r="C8" s="95" t="s">
        <v>810</v>
      </c>
      <c r="D8" s="95" t="s">
        <v>811</v>
      </c>
      <c r="E8" s="95" t="s">
        <v>812</v>
      </c>
      <c r="F8" s="125" t="s">
        <v>813</v>
      </c>
      <c r="G8" s="95" t="s">
        <v>814</v>
      </c>
      <c r="H8" s="95" t="s">
        <v>815</v>
      </c>
    </row>
    <row r="9" spans="1:8" ht="13.9" customHeight="1">
      <c r="A9" s="96" t="s">
        <v>817</v>
      </c>
      <c r="B9" s="122"/>
      <c r="C9" s="122"/>
      <c r="D9" s="96" t="s">
        <v>818</v>
      </c>
      <c r="E9" s="97"/>
      <c r="F9" s="98"/>
      <c r="G9" s="96"/>
      <c r="H9" s="99"/>
    </row>
    <row r="10" spans="1:8" ht="13.9" customHeight="1">
      <c r="A10" s="100" t="s">
        <v>819</v>
      </c>
      <c r="B10" s="123"/>
      <c r="C10" s="123"/>
      <c r="D10" s="100" t="s">
        <v>820</v>
      </c>
      <c r="E10" s="100"/>
      <c r="F10" s="101"/>
      <c r="G10" s="100"/>
      <c r="H10" s="102"/>
    </row>
    <row r="11" spans="1:8" ht="13.9" customHeight="1">
      <c r="A11" s="103" t="s">
        <v>821</v>
      </c>
      <c r="B11" s="104" t="s">
        <v>822</v>
      </c>
      <c r="C11" s="104" t="s">
        <v>823</v>
      </c>
      <c r="D11" s="105" t="s">
        <v>824</v>
      </c>
      <c r="E11" s="104" t="s">
        <v>825</v>
      </c>
      <c r="F11" s="106">
        <v>1</v>
      </c>
      <c r="G11" s="107">
        <v>244.19</v>
      </c>
      <c r="H11" s="108">
        <f>SUM(H12)</f>
        <v>233.94</v>
      </c>
    </row>
    <row r="12" spans="1:8" ht="13.9" customHeight="1" thickBot="1">
      <c r="A12" s="109" t="str">
        <f ca="1">VLOOKUP(B12,'Insumos e Serviços'!$A:$F,3,0)</f>
        <v>Insumo</v>
      </c>
      <c r="B12" s="110" t="s">
        <v>1341</v>
      </c>
      <c r="C12" s="111" t="str">
        <f ca="1">VLOOKUP(B12,'Insumos e Serviços'!$A:$F,2,0)</f>
        <v>Próprio</v>
      </c>
      <c r="D12" s="109" t="str">
        <f ca="1">VLOOKUP(B12,'Insumos e Serviços'!$A:$F,4,0)</f>
        <v>Anotação de Resposanbilidade Técnica (Faixa 3 - Tabela A - CONFEA)</v>
      </c>
      <c r="E12" s="111" t="str">
        <f ca="1">VLOOKUP(B12,'Insumos e Serviços'!$A:$F,5,0)</f>
        <v>vb</v>
      </c>
      <c r="F12" s="112">
        <v>1</v>
      </c>
      <c r="G12" s="113">
        <f ca="1">VLOOKUP(B12,'Insumos e Serviços'!$A:$F,6,0)</f>
        <v>233.94</v>
      </c>
      <c r="H12" s="113">
        <f>TRUNC(F12*G12,2)</f>
        <v>233.94</v>
      </c>
    </row>
    <row r="13" spans="1:8" ht="13.9" customHeight="1" thickTop="1">
      <c r="A13" s="126"/>
      <c r="B13" s="127"/>
      <c r="C13" s="127"/>
      <c r="D13" s="126"/>
      <c r="E13" s="126"/>
      <c r="F13" s="126"/>
      <c r="G13" s="126"/>
      <c r="H13" s="126"/>
    </row>
    <row r="14" spans="1:8" ht="15" customHeight="1">
      <c r="A14" s="1" t="s">
        <v>826</v>
      </c>
      <c r="B14" s="58"/>
      <c r="C14" s="58"/>
      <c r="D14" s="1" t="s">
        <v>827</v>
      </c>
      <c r="E14" s="128"/>
      <c r="F14" s="129"/>
      <c r="G14" s="1"/>
      <c r="H14" s="2"/>
    </row>
    <row r="15" spans="1:8" ht="15" customHeight="1">
      <c r="A15" s="100" t="s">
        <v>443</v>
      </c>
      <c r="B15" s="123"/>
      <c r="C15" s="123"/>
      <c r="D15" s="100" t="s">
        <v>829</v>
      </c>
      <c r="E15" s="100"/>
      <c r="F15" s="101"/>
      <c r="G15" s="100"/>
      <c r="H15" s="102"/>
    </row>
    <row r="16" spans="1:8" ht="15" customHeight="1">
      <c r="A16" s="114" t="s">
        <v>444</v>
      </c>
      <c r="B16" s="115"/>
      <c r="C16" s="115"/>
      <c r="D16" s="114" t="s">
        <v>831</v>
      </c>
      <c r="E16" s="115"/>
      <c r="F16" s="116"/>
      <c r="G16" s="117"/>
      <c r="H16" s="117"/>
    </row>
    <row r="17" spans="1:8" ht="22.5">
      <c r="A17" s="103" t="s">
        <v>445</v>
      </c>
      <c r="B17" s="104" t="s">
        <v>441</v>
      </c>
      <c r="C17" s="104" t="s">
        <v>823</v>
      </c>
      <c r="D17" s="105" t="s">
        <v>442</v>
      </c>
      <c r="E17" s="104" t="s">
        <v>882</v>
      </c>
      <c r="F17" s="106"/>
      <c r="G17" s="107"/>
      <c r="H17" s="108">
        <f>SUM(H18:H20)</f>
        <v>3.4699999999999998</v>
      </c>
    </row>
    <row r="18" spans="1:8" ht="15" customHeight="1">
      <c r="A18" s="109" t="str">
        <f ca="1">VLOOKUP(B18,'Insumos e Serviços'!$A:$F,3,0)</f>
        <v>Composição</v>
      </c>
      <c r="B18" s="131" t="s">
        <v>1347</v>
      </c>
      <c r="C18" s="111" t="str">
        <f ca="1">VLOOKUP(B18,'Insumos e Serviços'!$A:$F,2,0)</f>
        <v>SINAPI</v>
      </c>
      <c r="D18" s="109" t="str">
        <f ca="1">VLOOKUP(B18,'Insumos e Serviços'!$A:$F,4,0)</f>
        <v>PEDREIRO COM ENCARGOS COMPLEMENTARES</v>
      </c>
      <c r="E18" s="111" t="str">
        <f ca="1">VLOOKUP(B18,'Insumos e Serviços'!$A:$F,5,0)</f>
        <v>H</v>
      </c>
      <c r="F18" s="112">
        <v>0.08</v>
      </c>
      <c r="G18" s="113">
        <f ca="1">VLOOKUP(B18,'Insumos e Serviços'!$A:$F,6,0)</f>
        <v>23.9</v>
      </c>
      <c r="H18" s="113">
        <f>TRUNC(F18*G18,2)</f>
        <v>1.91</v>
      </c>
    </row>
    <row r="19" spans="1:8" ht="15" customHeight="1">
      <c r="A19" s="109" t="str">
        <f ca="1">VLOOKUP(B19,'Insumos e Serviços'!$A:$F,3,0)</f>
        <v>Composição</v>
      </c>
      <c r="B19" s="110" t="s">
        <v>1349</v>
      </c>
      <c r="C19" s="111" t="str">
        <f ca="1">VLOOKUP(B19,'Insumos e Serviços'!$A:$F,2,0)</f>
        <v>SINAPI</v>
      </c>
      <c r="D19" s="109" t="str">
        <f ca="1">VLOOKUP(B19,'Insumos e Serviços'!$A:$F,4,0)</f>
        <v>SERVENTE COM ENCARGOS COMPLEMENTARES</v>
      </c>
      <c r="E19" s="111" t="str">
        <f ca="1">VLOOKUP(B19,'Insumos e Serviços'!$A:$F,5,0)</f>
        <v>H</v>
      </c>
      <c r="F19" s="112">
        <v>0.08</v>
      </c>
      <c r="G19" s="113">
        <f ca="1">VLOOKUP(B19,'Insumos e Serviços'!$A:$F,6,0)</f>
        <v>17.61</v>
      </c>
      <c r="H19" s="113">
        <f>TRUNC(F19*G19,2)</f>
        <v>1.4</v>
      </c>
    </row>
    <row r="20" spans="1:8" ht="15" customHeight="1" thickBot="1">
      <c r="A20" s="109" t="str">
        <f ca="1">VLOOKUP(B20,'Insumos e Serviços'!$A:$F,3,0)</f>
        <v>Insumo</v>
      </c>
      <c r="B20" s="111" t="s">
        <v>446</v>
      </c>
      <c r="C20" s="111" t="str">
        <f ca="1">VLOOKUP(B20,'Insumos e Serviços'!$A:$F,2,0)</f>
        <v>Próprio</v>
      </c>
      <c r="D20" s="109" t="str">
        <f ca="1">VLOOKUP(B20,'Insumos e Serviços'!$A:$F,4,0)</f>
        <v>Fita plástica zebrada para demarcação de áreas, largura = 7 cm, sem adesivo</v>
      </c>
      <c r="E20" s="111" t="str">
        <f ca="1">VLOOKUP(B20,'Insumos e Serviços'!$A:$F,5,0)</f>
        <v>m</v>
      </c>
      <c r="F20" s="202">
        <v>1.05</v>
      </c>
      <c r="G20" s="113">
        <f ca="1">VLOOKUP(B20,'Insumos e Serviços'!$A:$F,6,0)</f>
        <v>0.16</v>
      </c>
      <c r="H20" s="113">
        <f>TRUNC(F20*G20,2)</f>
        <v>0.16</v>
      </c>
    </row>
    <row r="21" spans="1:8" ht="15" customHeight="1" thickTop="1">
      <c r="A21" s="126"/>
      <c r="B21" s="127"/>
      <c r="C21" s="127"/>
      <c r="D21" s="126"/>
      <c r="E21" s="126"/>
      <c r="F21" s="126"/>
      <c r="G21" s="126"/>
      <c r="H21" s="126"/>
    </row>
    <row r="22" spans="1:8" ht="15" customHeight="1">
      <c r="A22" s="100" t="s">
        <v>834</v>
      </c>
      <c r="B22" s="123"/>
      <c r="C22" s="123"/>
      <c r="D22" s="100" t="s">
        <v>835</v>
      </c>
      <c r="E22" s="100"/>
      <c r="F22" s="101"/>
      <c r="G22" s="100"/>
      <c r="H22" s="102"/>
    </row>
    <row r="23" spans="1:8" ht="15" customHeight="1">
      <c r="A23" s="114" t="s">
        <v>836</v>
      </c>
      <c r="B23" s="115"/>
      <c r="C23" s="115"/>
      <c r="D23" s="114" t="s">
        <v>837</v>
      </c>
      <c r="E23" s="115"/>
      <c r="F23" s="116"/>
      <c r="G23" s="117"/>
      <c r="H23" s="117"/>
    </row>
    <row r="24" spans="1:8" ht="15" customHeight="1">
      <c r="A24" s="103" t="s">
        <v>846</v>
      </c>
      <c r="B24" s="104" t="s">
        <v>847</v>
      </c>
      <c r="C24" s="104" t="s">
        <v>823</v>
      </c>
      <c r="D24" s="105" t="s">
        <v>848</v>
      </c>
      <c r="E24" s="104" t="s">
        <v>845</v>
      </c>
      <c r="F24" s="106"/>
      <c r="G24" s="107"/>
      <c r="H24" s="108">
        <f>SUM(H25)</f>
        <v>5.28</v>
      </c>
    </row>
    <row r="25" spans="1:8" ht="15" customHeight="1" thickBot="1">
      <c r="A25" s="109" t="str">
        <f ca="1">VLOOKUP(B25,'Insumos e Serviços'!$A:$F,3,0)</f>
        <v>Composição</v>
      </c>
      <c r="B25" s="110" t="s">
        <v>1349</v>
      </c>
      <c r="C25" s="111" t="str">
        <f ca="1">VLOOKUP(B25,'Insumos e Serviços'!$A:$F,2,0)</f>
        <v>SINAPI</v>
      </c>
      <c r="D25" s="109" t="str">
        <f ca="1">VLOOKUP(B25,'Insumos e Serviços'!$A:$F,4,0)</f>
        <v>SERVENTE COM ENCARGOS COMPLEMENTARES</v>
      </c>
      <c r="E25" s="111" t="str">
        <f ca="1">VLOOKUP(B25,'Insumos e Serviços'!$A:$F,5,0)</f>
        <v>H</v>
      </c>
      <c r="F25" s="112">
        <v>0.3</v>
      </c>
      <c r="G25" s="113">
        <f ca="1">VLOOKUP(B25,'Insumos e Serviços'!$A:$F,6,0)</f>
        <v>17.61</v>
      </c>
      <c r="H25" s="113">
        <f>TRUNC(F25*G25,2)</f>
        <v>5.28</v>
      </c>
    </row>
    <row r="26" spans="1:8" ht="15" customHeight="1" thickTop="1">
      <c r="A26" s="126"/>
      <c r="B26" s="127"/>
      <c r="C26" s="127"/>
      <c r="D26" s="126"/>
      <c r="E26" s="126"/>
      <c r="F26" s="126"/>
      <c r="G26" s="126"/>
      <c r="H26" s="126"/>
    </row>
    <row r="27" spans="1:8" ht="15" customHeight="1">
      <c r="A27" s="114" t="s">
        <v>855</v>
      </c>
      <c r="B27" s="115"/>
      <c r="C27" s="115"/>
      <c r="D27" s="114" t="s">
        <v>856</v>
      </c>
      <c r="E27" s="115"/>
      <c r="F27" s="116"/>
      <c r="G27" s="117"/>
      <c r="H27" s="117"/>
    </row>
    <row r="28" spans="1:8" ht="22.5">
      <c r="A28" s="103" t="s">
        <v>857</v>
      </c>
      <c r="B28" s="104" t="s">
        <v>858</v>
      </c>
      <c r="C28" s="104" t="s">
        <v>823</v>
      </c>
      <c r="D28" s="105" t="s">
        <v>859</v>
      </c>
      <c r="E28" s="104" t="s">
        <v>845</v>
      </c>
      <c r="F28" s="106"/>
      <c r="G28" s="107"/>
      <c r="H28" s="108">
        <f>SUM(H29:H30)</f>
        <v>8.2999999999999989</v>
      </c>
    </row>
    <row r="29" spans="1:8" ht="15" customHeight="1">
      <c r="A29" s="109" t="str">
        <f ca="1">VLOOKUP(B29,'Insumos e Serviços'!$A:$F,3,0)</f>
        <v>Composição</v>
      </c>
      <c r="B29" s="110" t="s">
        <v>1353</v>
      </c>
      <c r="C29" s="111" t="str">
        <f ca="1">VLOOKUP(B29,'Insumos e Serviços'!$A:$F,2,0)</f>
        <v>SINAPI</v>
      </c>
      <c r="D29" s="109" t="str">
        <f ca="1">VLOOKUP(B29,'Insumos e Serviços'!$A:$F,4,0)</f>
        <v>PINTOR COM ENCARGOS COMPLEMENTARES</v>
      </c>
      <c r="E29" s="111" t="str">
        <f ca="1">VLOOKUP(B29,'Insumos e Serviços'!$A:$F,5,0)</f>
        <v>H</v>
      </c>
      <c r="F29" s="112">
        <v>0.29859999999999998</v>
      </c>
      <c r="G29" s="113">
        <f ca="1">VLOOKUP(B29,'Insumos e Serviços'!$A:$F,6,0)</f>
        <v>24.89</v>
      </c>
      <c r="H29" s="113">
        <f>TRUNC(F29*G29,2)</f>
        <v>7.43</v>
      </c>
    </row>
    <row r="30" spans="1:8" ht="15" customHeight="1" thickBot="1">
      <c r="A30" s="109" t="str">
        <f ca="1">VLOOKUP(B30,'Insumos e Serviços'!$A:$F,3,0)</f>
        <v>Insumo</v>
      </c>
      <c r="B30" s="131" t="s">
        <v>1355</v>
      </c>
      <c r="C30" s="111" t="str">
        <f ca="1">VLOOKUP(B30,'Insumos e Serviços'!$A:$F,2,0)</f>
        <v>SINAPI</v>
      </c>
      <c r="D30" s="109" t="str">
        <f ca="1">VLOOKUP(B30,'Insumos e Serviços'!$A:$F,4,0)</f>
        <v>LIXA EM FOLHA PARA FERRO, NUMERO 150</v>
      </c>
      <c r="E30" s="111" t="str">
        <f ca="1">VLOOKUP(B30,'Insumos e Serviços'!$A:$F,5,0)</f>
        <v>UN</v>
      </c>
      <c r="F30" s="132">
        <v>0.3</v>
      </c>
      <c r="G30" s="113">
        <f ca="1">VLOOKUP(B30,'Insumos e Serviços'!$A:$F,6,0)</f>
        <v>2.93</v>
      </c>
      <c r="H30" s="113">
        <f>TRUNC(F30*G30,2)</f>
        <v>0.87</v>
      </c>
    </row>
    <row r="31" spans="1:8" ht="15" customHeight="1" thickTop="1">
      <c r="A31" s="126"/>
      <c r="B31" s="127"/>
      <c r="C31" s="127"/>
      <c r="D31" s="126"/>
      <c r="E31" s="126"/>
      <c r="F31" s="126"/>
      <c r="G31" s="126"/>
      <c r="H31" s="126"/>
    </row>
    <row r="32" spans="1:8" ht="15" customHeight="1">
      <c r="A32" s="103" t="s">
        <v>866</v>
      </c>
      <c r="B32" s="104" t="s">
        <v>867</v>
      </c>
      <c r="C32" s="104" t="s">
        <v>823</v>
      </c>
      <c r="D32" s="105" t="s">
        <v>868</v>
      </c>
      <c r="E32" s="104" t="s">
        <v>845</v>
      </c>
      <c r="F32" s="106"/>
      <c r="G32" s="107"/>
      <c r="H32" s="108">
        <f>SUM(H33:H34)</f>
        <v>12.54</v>
      </c>
    </row>
    <row r="33" spans="1:8" ht="15" customHeight="1">
      <c r="A33" s="109" t="str">
        <f ca="1">VLOOKUP(B33,'Insumos e Serviços'!$A:$F,3,0)</f>
        <v>Composição</v>
      </c>
      <c r="B33" s="131" t="s">
        <v>1347</v>
      </c>
      <c r="C33" s="111" t="str">
        <f ca="1">VLOOKUP(B33,'Insumos e Serviços'!$A:$F,2,0)</f>
        <v>SINAPI</v>
      </c>
      <c r="D33" s="109" t="str">
        <f ca="1">VLOOKUP(B33,'Insumos e Serviços'!$A:$F,4,0)</f>
        <v>PEDREIRO COM ENCARGOS COMPLEMENTARES</v>
      </c>
      <c r="E33" s="111" t="str">
        <f ca="1">VLOOKUP(B33,'Insumos e Serviços'!$A:$F,5,0)</f>
        <v>H</v>
      </c>
      <c r="F33" s="132">
        <v>0.21199999999999999</v>
      </c>
      <c r="G33" s="113">
        <f ca="1">VLOOKUP(B33,'Insumos e Serviços'!$A:$F,6,0)</f>
        <v>23.9</v>
      </c>
      <c r="H33" s="113">
        <f>TRUNC(F33*G33,2)</f>
        <v>5.0599999999999996</v>
      </c>
    </row>
    <row r="34" spans="1:8" ht="15" customHeight="1" thickBot="1">
      <c r="A34" s="109" t="str">
        <f ca="1">VLOOKUP(B34,'Insumos e Serviços'!$A:$F,3,0)</f>
        <v>Composição</v>
      </c>
      <c r="B34" s="131" t="s">
        <v>1349</v>
      </c>
      <c r="C34" s="111" t="str">
        <f ca="1">VLOOKUP(B34,'Insumos e Serviços'!$A:$F,2,0)</f>
        <v>SINAPI</v>
      </c>
      <c r="D34" s="109" t="str">
        <f ca="1">VLOOKUP(B34,'Insumos e Serviços'!$A:$F,4,0)</f>
        <v>SERVENTE COM ENCARGOS COMPLEMENTARES</v>
      </c>
      <c r="E34" s="111" t="str">
        <f ca="1">VLOOKUP(B34,'Insumos e Serviços'!$A:$F,5,0)</f>
        <v>H</v>
      </c>
      <c r="F34" s="132">
        <v>0.42499999999999999</v>
      </c>
      <c r="G34" s="113">
        <f ca="1">VLOOKUP(B34,'Insumos e Serviços'!$A:$F,6,0)</f>
        <v>17.61</v>
      </c>
      <c r="H34" s="113">
        <f>TRUNC(F34*G34,2)</f>
        <v>7.48</v>
      </c>
    </row>
    <row r="35" spans="1:8" ht="15" customHeight="1" thickTop="1">
      <c r="A35" s="126"/>
      <c r="B35" s="127"/>
      <c r="C35" s="127"/>
      <c r="D35" s="126"/>
      <c r="E35" s="126"/>
      <c r="F35" s="126"/>
      <c r="G35" s="126"/>
      <c r="H35" s="126"/>
    </row>
    <row r="36" spans="1:8" ht="15" customHeight="1">
      <c r="A36" s="103" t="s">
        <v>869</v>
      </c>
      <c r="B36" s="104" t="s">
        <v>870</v>
      </c>
      <c r="C36" s="104" t="s">
        <v>823</v>
      </c>
      <c r="D36" s="105" t="s">
        <v>871</v>
      </c>
      <c r="E36" s="104" t="s">
        <v>845</v>
      </c>
      <c r="F36" s="106"/>
      <c r="G36" s="107"/>
      <c r="H36" s="108">
        <f>SUM(H37:H38)</f>
        <v>24.9</v>
      </c>
    </row>
    <row r="37" spans="1:8" ht="15" customHeight="1">
      <c r="A37" s="109" t="str">
        <f ca="1">VLOOKUP(B37,'Insumos e Serviços'!$A:$F,3,0)</f>
        <v>Composição</v>
      </c>
      <c r="B37" s="131" t="s">
        <v>1347</v>
      </c>
      <c r="C37" s="111" t="str">
        <f ca="1">VLOOKUP(B37,'Insumos e Serviços'!$A:$F,2,0)</f>
        <v>SINAPI</v>
      </c>
      <c r="D37" s="109" t="str">
        <f ca="1">VLOOKUP(B37,'Insumos e Serviços'!$A:$F,4,0)</f>
        <v>PEDREIRO COM ENCARGOS COMPLEMENTARES</v>
      </c>
      <c r="E37" s="111" t="str">
        <f ca="1">VLOOKUP(B37,'Insumos e Serviços'!$A:$F,5,0)</f>
        <v>H</v>
      </c>
      <c r="F37" s="132">
        <v>0.6</v>
      </c>
      <c r="G37" s="113">
        <f ca="1">VLOOKUP(B37,'Insumos e Serviços'!$A:$F,6,0)</f>
        <v>23.9</v>
      </c>
      <c r="H37" s="113">
        <f>TRUNC(F37*G37,2)</f>
        <v>14.34</v>
      </c>
    </row>
    <row r="38" spans="1:8" ht="15" customHeight="1" thickBot="1">
      <c r="A38" s="109" t="str">
        <f ca="1">VLOOKUP(B38,'Insumos e Serviços'!$A:$F,3,0)</f>
        <v>Composição</v>
      </c>
      <c r="B38" s="131" t="s">
        <v>1349</v>
      </c>
      <c r="C38" s="111" t="str">
        <f ca="1">VLOOKUP(B38,'Insumos e Serviços'!$A:$F,2,0)</f>
        <v>SINAPI</v>
      </c>
      <c r="D38" s="109" t="str">
        <f ca="1">VLOOKUP(B38,'Insumos e Serviços'!$A:$F,4,0)</f>
        <v>SERVENTE COM ENCARGOS COMPLEMENTARES</v>
      </c>
      <c r="E38" s="111" t="str">
        <f ca="1">VLOOKUP(B38,'Insumos e Serviços'!$A:$F,5,0)</f>
        <v>H</v>
      </c>
      <c r="F38" s="132">
        <v>0.6</v>
      </c>
      <c r="G38" s="113">
        <f ca="1">VLOOKUP(B38,'Insumos e Serviços'!$A:$F,6,0)</f>
        <v>17.61</v>
      </c>
      <c r="H38" s="113">
        <f>TRUNC(F38*G38,2)</f>
        <v>10.56</v>
      </c>
    </row>
    <row r="39" spans="1:8" ht="15" customHeight="1" thickTop="1">
      <c r="A39" s="126"/>
      <c r="B39" s="127"/>
      <c r="C39" s="127"/>
      <c r="D39" s="126"/>
      <c r="E39" s="126"/>
      <c r="F39" s="126"/>
      <c r="G39" s="126"/>
      <c r="H39" s="126"/>
    </row>
    <row r="40" spans="1:8" ht="22.5">
      <c r="A40" s="103" t="s">
        <v>879</v>
      </c>
      <c r="B40" s="104" t="s">
        <v>880</v>
      </c>
      <c r="C40" s="104" t="s">
        <v>823</v>
      </c>
      <c r="D40" s="105" t="s">
        <v>881</v>
      </c>
      <c r="E40" s="104" t="s">
        <v>882</v>
      </c>
      <c r="F40" s="106"/>
      <c r="G40" s="107"/>
      <c r="H40" s="108">
        <f>SUM(H41)</f>
        <v>7.17</v>
      </c>
    </row>
    <row r="41" spans="1:8" ht="15" customHeight="1" thickBot="1">
      <c r="A41" s="109" t="str">
        <f ca="1">VLOOKUP(B41,'Insumos e Serviços'!$A:$F,3,0)</f>
        <v>Composição</v>
      </c>
      <c r="B41" s="131" t="s">
        <v>1347</v>
      </c>
      <c r="C41" s="111" t="str">
        <f ca="1">VLOOKUP(B41,'Insumos e Serviços'!$A:$F,2,0)</f>
        <v>SINAPI</v>
      </c>
      <c r="D41" s="109" t="str">
        <f ca="1">VLOOKUP(B41,'Insumos e Serviços'!$A:$F,4,0)</f>
        <v>PEDREIRO COM ENCARGOS COMPLEMENTARES</v>
      </c>
      <c r="E41" s="111" t="str">
        <f ca="1">VLOOKUP(B41,'Insumos e Serviços'!$A:$F,5,0)</f>
        <v>H</v>
      </c>
      <c r="F41" s="132">
        <v>0.3</v>
      </c>
      <c r="G41" s="113">
        <f ca="1">VLOOKUP(B41,'Insumos e Serviços'!$A:$F,6,0)</f>
        <v>23.9</v>
      </c>
      <c r="H41" s="113">
        <f>TRUNC(F41*G41,2)</f>
        <v>7.17</v>
      </c>
    </row>
    <row r="42" spans="1:8" ht="15" customHeight="1" thickTop="1">
      <c r="A42" s="126"/>
      <c r="B42" s="127"/>
      <c r="C42" s="127"/>
      <c r="D42" s="126"/>
      <c r="E42" s="126"/>
      <c r="F42" s="126"/>
      <c r="G42" s="126"/>
      <c r="H42" s="126"/>
    </row>
    <row r="43" spans="1:8" ht="22.5">
      <c r="A43" s="103" t="s">
        <v>883</v>
      </c>
      <c r="B43" s="104" t="s">
        <v>884</v>
      </c>
      <c r="C43" s="104" t="s">
        <v>823</v>
      </c>
      <c r="D43" s="105" t="s">
        <v>885</v>
      </c>
      <c r="E43" s="104" t="s">
        <v>845</v>
      </c>
      <c r="F43" s="106"/>
      <c r="G43" s="107"/>
      <c r="H43" s="108">
        <f>SUM(H44)</f>
        <v>52.83</v>
      </c>
    </row>
    <row r="44" spans="1:8" ht="13.9" customHeight="1" thickBot="1">
      <c r="A44" s="109" t="str">
        <f ca="1">VLOOKUP(B44,'Insumos e Serviços'!$A:$F,3,0)</f>
        <v>Composição</v>
      </c>
      <c r="B44" s="131" t="s">
        <v>1349</v>
      </c>
      <c r="C44" s="111" t="str">
        <f ca="1">VLOOKUP(B44,'Insumos e Serviços'!$A:$F,2,0)</f>
        <v>SINAPI</v>
      </c>
      <c r="D44" s="109" t="str">
        <f ca="1">VLOOKUP(B44,'Insumos e Serviços'!$A:$F,4,0)</f>
        <v>SERVENTE COM ENCARGOS COMPLEMENTARES</v>
      </c>
      <c r="E44" s="111" t="str">
        <f ca="1">VLOOKUP(B44,'Insumos e Serviços'!$A:$F,5,0)</f>
        <v>H</v>
      </c>
      <c r="F44" s="132">
        <v>3</v>
      </c>
      <c r="G44" s="113">
        <f ca="1">VLOOKUP(B44,'Insumos e Serviços'!$A:$F,6,0)</f>
        <v>17.61</v>
      </c>
      <c r="H44" s="113">
        <f>TRUNC(F44*G44,2)</f>
        <v>52.83</v>
      </c>
    </row>
    <row r="45" spans="1:8" ht="13.9" customHeight="1" thickTop="1">
      <c r="A45" s="126"/>
      <c r="B45" s="127"/>
      <c r="C45" s="127"/>
      <c r="D45" s="126"/>
      <c r="E45" s="126"/>
      <c r="F45" s="126"/>
      <c r="G45" s="126"/>
      <c r="H45" s="126"/>
    </row>
    <row r="46" spans="1:8" ht="13.9" customHeight="1">
      <c r="A46" s="96" t="s">
        <v>889</v>
      </c>
      <c r="B46" s="96"/>
      <c r="C46" s="96"/>
      <c r="D46" s="96" t="s">
        <v>890</v>
      </c>
      <c r="E46" s="97"/>
      <c r="F46" s="98"/>
      <c r="G46" s="96"/>
      <c r="H46" s="99"/>
    </row>
    <row r="47" spans="1:8" ht="13.9" customHeight="1">
      <c r="A47" s="100" t="s">
        <v>891</v>
      </c>
      <c r="B47" s="100"/>
      <c r="C47" s="100"/>
      <c r="D47" s="100" t="s">
        <v>892</v>
      </c>
      <c r="E47" s="100"/>
      <c r="F47" s="101"/>
      <c r="G47" s="100"/>
      <c r="H47" s="102"/>
    </row>
    <row r="48" spans="1:8" ht="13.9" customHeight="1">
      <c r="A48" s="114" t="s">
        <v>893</v>
      </c>
      <c r="B48" s="115"/>
      <c r="C48" s="114"/>
      <c r="D48" s="114" t="s">
        <v>894</v>
      </c>
      <c r="E48" s="115"/>
      <c r="F48" s="116"/>
      <c r="G48" s="117"/>
      <c r="H48" s="117"/>
    </row>
    <row r="49" spans="1:8" ht="33.75">
      <c r="A49" s="103" t="s">
        <v>913</v>
      </c>
      <c r="B49" s="104" t="s">
        <v>914</v>
      </c>
      <c r="C49" s="104" t="s">
        <v>823</v>
      </c>
      <c r="D49" s="105" t="s">
        <v>915</v>
      </c>
      <c r="E49" s="104" t="s">
        <v>845</v>
      </c>
      <c r="F49" s="106"/>
      <c r="G49" s="107"/>
      <c r="H49" s="108">
        <f>SUM(H50)</f>
        <v>953.48</v>
      </c>
    </row>
    <row r="50" spans="1:8" ht="34.5" thickBot="1">
      <c r="A50" s="109" t="str">
        <f ca="1">VLOOKUP(B50,'Insumos e Serviços'!$A:$F,3,0)</f>
        <v>Insumo</v>
      </c>
      <c r="B50" s="131" t="s">
        <v>1362</v>
      </c>
      <c r="C50" s="111" t="str">
        <f ca="1">VLOOKUP(B50,'Insumos e Serviços'!$A:$F,2,0)</f>
        <v>Próprio</v>
      </c>
      <c r="D50" s="109" t="str">
        <f ca="1">VLOOKUP(B50,'Insumos e Serviços'!$A:$F,4,0)</f>
        <v>Divisória sanitários e vestiários em laminado estrutural TS (maciço), branco, com e=10 mm, dupla face decorativa texturizada, modelo Alcoplac Normatizado, fab. Neocom, incluindo portas e conjunto de ferragens</v>
      </c>
      <c r="E50" s="111" t="str">
        <f ca="1">VLOOKUP(B50,'Insumos e Serviços'!$A:$F,5,0)</f>
        <v>m²</v>
      </c>
      <c r="F50" s="132">
        <v>1</v>
      </c>
      <c r="G50" s="113" t="str">
        <f ca="1">VLOOKUP(B50,'Insumos e Serviços'!$A:$F,6,0)</f>
        <v xml:space="preserve"> 953,48</v>
      </c>
      <c r="H50" s="113">
        <f>TRUNC(F50*G50,2)</f>
        <v>953.48</v>
      </c>
    </row>
    <row r="51" spans="1:8" ht="13.9" customHeight="1" thickTop="1">
      <c r="A51" s="126"/>
      <c r="B51" s="127"/>
      <c r="C51" s="127"/>
      <c r="D51" s="126"/>
      <c r="E51" s="126"/>
      <c r="F51" s="126"/>
      <c r="G51" s="126"/>
      <c r="H51" s="126"/>
    </row>
    <row r="52" spans="1:8" ht="13.9" customHeight="1">
      <c r="A52" s="114" t="s">
        <v>916</v>
      </c>
      <c r="B52" s="115"/>
      <c r="C52" s="114"/>
      <c r="D52" s="114" t="s">
        <v>917</v>
      </c>
      <c r="E52" s="115"/>
      <c r="F52" s="116"/>
      <c r="G52" s="117"/>
      <c r="H52" s="117"/>
    </row>
    <row r="53" spans="1:8" ht="33.75">
      <c r="A53" s="103" t="s">
        <v>918</v>
      </c>
      <c r="B53" s="104" t="s">
        <v>919</v>
      </c>
      <c r="C53" s="104" t="s">
        <v>823</v>
      </c>
      <c r="D53" s="105" t="s">
        <v>920</v>
      </c>
      <c r="E53" s="104" t="s">
        <v>921</v>
      </c>
      <c r="F53" s="106"/>
      <c r="G53" s="107"/>
      <c r="H53" s="108">
        <f>SUM(H54:H64)</f>
        <v>2010.33</v>
      </c>
    </row>
    <row r="54" spans="1:8" ht="13.9" customHeight="1">
      <c r="A54" s="109" t="str">
        <f ca="1">VLOOKUP(B54,'Insumos e Serviços'!$A:$F,3,0)</f>
        <v>Composição</v>
      </c>
      <c r="B54" s="131" t="s">
        <v>1349</v>
      </c>
      <c r="C54" s="111" t="str">
        <f ca="1">VLOOKUP(B54,'Insumos e Serviços'!$A:$F,2,0)</f>
        <v>SINAPI</v>
      </c>
      <c r="D54" s="109" t="str">
        <f ca="1">VLOOKUP(B54,'Insumos e Serviços'!$A:$F,4,0)</f>
        <v>SERVENTE COM ENCARGOS COMPLEMENTARES</v>
      </c>
      <c r="E54" s="111" t="str">
        <f ca="1">VLOOKUP(B54,'Insumos e Serviços'!$A:$F,5,0)</f>
        <v>H</v>
      </c>
      <c r="F54" s="132">
        <v>2.4085000000000001</v>
      </c>
      <c r="G54" s="113">
        <f ca="1">VLOOKUP(B54,'Insumos e Serviços'!$A:$F,6,0)</f>
        <v>17.61</v>
      </c>
      <c r="H54" s="113">
        <f t="shared" ref="H54:H64" si="0">TRUNC(F54*G54,2)</f>
        <v>42.41</v>
      </c>
    </row>
    <row r="55" spans="1:8" ht="13.9" customHeight="1">
      <c r="A55" s="109" t="str">
        <f ca="1">VLOOKUP(B55,'Insumos e Serviços'!$A:$F,3,0)</f>
        <v>Composição</v>
      </c>
      <c r="B55" s="131" t="s">
        <v>1364</v>
      </c>
      <c r="C55" s="111" t="str">
        <f ca="1">VLOOKUP(B55,'Insumos e Serviços'!$A:$F,2,0)</f>
        <v>SINAPI</v>
      </c>
      <c r="D55" s="109" t="str">
        <f ca="1">VLOOKUP(B55,'Insumos e Serviços'!$A:$F,4,0)</f>
        <v>CARPINTEIRO DE ESQUADRIA COM ENCARGOS COMPLEMENTARES</v>
      </c>
      <c r="E55" s="111" t="str">
        <f ca="1">VLOOKUP(B55,'Insumos e Serviços'!$A:$F,5,0)</f>
        <v>H</v>
      </c>
      <c r="F55" s="132">
        <v>3.1865000000000001</v>
      </c>
      <c r="G55" s="113">
        <f ca="1">VLOOKUP(B55,'Insumos e Serviços'!$A:$F,6,0)</f>
        <v>23.72</v>
      </c>
      <c r="H55" s="113">
        <f t="shared" si="0"/>
        <v>75.58</v>
      </c>
    </row>
    <row r="56" spans="1:8" ht="22.5">
      <c r="A56" s="109" t="str">
        <f ca="1">VLOOKUP(B56,'Insumos e Serviços'!$A:$F,3,0)</f>
        <v>Composição</v>
      </c>
      <c r="B56" s="131" t="s">
        <v>1366</v>
      </c>
      <c r="C56" s="111" t="str">
        <f ca="1">VLOOKUP(B56,'Insumos e Serviços'!$A:$F,2,0)</f>
        <v>SINAPI</v>
      </c>
      <c r="D56" s="109" t="str">
        <f ca="1">VLOOKUP(B56,'Insumos e Serviços'!$A:$F,4,0)</f>
        <v>PORTA DE MADEIRA PARA VERNIZ, SEMI-OCA (LEVE OU MÉDIA), 90X210CM, ESPESSURA DE 3,5CM, INCLUSO DOBRADIÇAS - FORNECIMENTO E INSTALAÇÃO. AF_12/2019</v>
      </c>
      <c r="E56" s="111" t="str">
        <f ca="1">VLOOKUP(B56,'Insumos e Serviços'!$A:$F,5,0)</f>
        <v>UN</v>
      </c>
      <c r="F56" s="132">
        <v>1</v>
      </c>
      <c r="G56" s="113">
        <f ca="1">VLOOKUP(B56,'Insumos e Serviços'!$A:$F,6,0)</f>
        <v>384.82</v>
      </c>
      <c r="H56" s="113">
        <f t="shared" si="0"/>
        <v>384.82</v>
      </c>
    </row>
    <row r="57" spans="1:8" ht="33.75">
      <c r="A57" s="109" t="str">
        <f ca="1">VLOOKUP(B57,'Insumos e Serviços'!$A:$F,3,0)</f>
        <v>Composição</v>
      </c>
      <c r="B57" s="131" t="s">
        <v>1368</v>
      </c>
      <c r="C57" s="111" t="str">
        <f ca="1">VLOOKUP(B57,'Insumos e Serviços'!$A:$F,2,0)</f>
        <v>SINAPI</v>
      </c>
      <c r="D57" s="109" t="str">
        <f ca="1">VLOOKUP(B57,'Insumos e Serviços'!$A:$F,4,0)</f>
        <v>PINTURA COM TINTA ALQUÍDICA DE FUNDO (TIPO ZARCÃO) PULVERIZADA SOBRE SUPERFÍCIES METÁLICAS (EXCETO PERFIL) EXECUTADO EM OBRA (POR DEMÃO). AF_01/2020_P</v>
      </c>
      <c r="E57" s="111" t="str">
        <f ca="1">VLOOKUP(B57,'Insumos e Serviços'!$A:$F,5,0)</f>
        <v>m²</v>
      </c>
      <c r="F57" s="132">
        <v>1.581</v>
      </c>
      <c r="G57" s="113">
        <f ca="1">VLOOKUP(B57,'Insumos e Serviços'!$A:$F,6,0)</f>
        <v>20.260000000000002</v>
      </c>
      <c r="H57" s="113">
        <f t="shared" si="0"/>
        <v>32.03</v>
      </c>
    </row>
    <row r="58" spans="1:8" ht="33.75">
      <c r="A58" s="109" t="str">
        <f ca="1">VLOOKUP(B58,'Insumos e Serviços'!$A:$F,3,0)</f>
        <v>Composição</v>
      </c>
      <c r="B58" s="131" t="s">
        <v>1370</v>
      </c>
      <c r="C58" s="111" t="str">
        <f ca="1">VLOOKUP(B58,'Insumos e Serviços'!$A:$F,2,0)</f>
        <v>SINAPI</v>
      </c>
      <c r="D58" s="109" t="str">
        <f ca="1">VLOOKUP(B58,'Insumos e Serviços'!$A:$F,4,0)</f>
        <v>PINTURA COM TINTA ALQUÍDICA DE ACABAMENTO (ESMALTE SINTÉTICO ACETINADO) PULVERIZADA SOBRE SUPERFÍCIES METÁLICAS (EXCETO PERFIL) EXECUTADO EM OBRA (02 DEMÃOS). AF_01/2020_P</v>
      </c>
      <c r="E58" s="111" t="str">
        <f ca="1">VLOOKUP(B58,'Insumos e Serviços'!$A:$F,5,0)</f>
        <v>m²</v>
      </c>
      <c r="F58" s="132">
        <v>1.581</v>
      </c>
      <c r="G58" s="113">
        <f ca="1">VLOOKUP(B58,'Insumos e Serviços'!$A:$F,6,0)</f>
        <v>39.97</v>
      </c>
      <c r="H58" s="113">
        <f t="shared" si="0"/>
        <v>63.19</v>
      </c>
    </row>
    <row r="59" spans="1:8" ht="13.9" customHeight="1">
      <c r="A59" s="109" t="str">
        <f ca="1">VLOOKUP(B59,'Insumos e Serviços'!$A:$F,3,0)</f>
        <v>Insumo</v>
      </c>
      <c r="B59" s="131" t="s">
        <v>1372</v>
      </c>
      <c r="C59" s="111" t="str">
        <f ca="1">VLOOKUP(B59,'Insumos e Serviços'!$A:$F,2,0)</f>
        <v>SINAPI</v>
      </c>
      <c r="D59" s="109" t="str">
        <f ca="1">VLOOKUP(B59,'Insumos e Serviços'!$A:$F,4,0)</f>
        <v>CHAPA DE ACO FINA A QUENTE BITOLA MSG 16, E = 1,50 MM (12,00 KG/M2)</v>
      </c>
      <c r="E59" s="111" t="str">
        <f ca="1">VLOOKUP(B59,'Insumos e Serviços'!$A:$F,5,0)</f>
        <v>KG</v>
      </c>
      <c r="F59" s="132">
        <v>30.6</v>
      </c>
      <c r="G59" s="113">
        <f ca="1">VLOOKUP(B59,'Insumos e Serviços'!$A:$F,6,0)</f>
        <v>12.43</v>
      </c>
      <c r="H59" s="113">
        <f t="shared" si="0"/>
        <v>380.35</v>
      </c>
    </row>
    <row r="60" spans="1:8" ht="13.9" customHeight="1">
      <c r="A60" s="109" t="str">
        <f ca="1">VLOOKUP(B60,'Insumos e Serviços'!$A:$F,3,0)</f>
        <v>Insumo</v>
      </c>
      <c r="B60" s="131" t="s">
        <v>1374</v>
      </c>
      <c r="C60" s="111" t="str">
        <f ca="1">VLOOKUP(B60,'Insumos e Serviços'!$A:$F,2,0)</f>
        <v>SINAPI</v>
      </c>
      <c r="D60" s="109" t="str">
        <f ca="1">VLOOKUP(B60,'Insumos e Serviços'!$A:$F,4,0)</f>
        <v>ESPUMA EXPANSIVA DE POLIURETANO, APLICACAO MANUAL - 500 ML</v>
      </c>
      <c r="E60" s="111" t="str">
        <f ca="1">VLOOKUP(B60,'Insumos e Serviços'!$A:$F,5,0)</f>
        <v>UN</v>
      </c>
      <c r="F60" s="132">
        <v>0.77</v>
      </c>
      <c r="G60" s="113">
        <f ca="1">VLOOKUP(B60,'Insumos e Serviços'!$A:$F,6,0)</f>
        <v>20.34</v>
      </c>
      <c r="H60" s="113">
        <f t="shared" si="0"/>
        <v>15.66</v>
      </c>
    </row>
    <row r="61" spans="1:8" ht="33.75">
      <c r="A61" s="109" t="str">
        <f ca="1">VLOOKUP(B61,'Insumos e Serviços'!$A:$F,3,0)</f>
        <v>Insumo</v>
      </c>
      <c r="B61" s="131" t="s">
        <v>1376</v>
      </c>
      <c r="C61" s="111" t="str">
        <f ca="1">VLOOKUP(B61,'Insumos e Serviços'!$A:$F,2,0)</f>
        <v>SINAPI</v>
      </c>
      <c r="D61" s="109" t="str">
        <f ca="1">VLOOKUP(B61,'Insumos e Serviços'!$A:$F,4,0)</f>
        <v>FECHADURA ROSETA REDONDA PARA PORTA EXTERNA, EM ACO INOX (MAQUINA, TESTA E CONTRA-TESTA) E EM ZAMAC (MACANETA, LINGUETA E TRINCOS) COM ACABAMENTO CROMADO, MAQUINA DE 55 MM, INCLUINDO CHAVE TIPO CILINDRO</v>
      </c>
      <c r="E61" s="111" t="str">
        <f ca="1">VLOOKUP(B61,'Insumos e Serviços'!$A:$F,5,0)</f>
        <v>CJ</v>
      </c>
      <c r="F61" s="132">
        <v>1.5</v>
      </c>
      <c r="G61" s="113">
        <f ca="1">VLOOKUP(B61,'Insumos e Serviços'!$A:$F,6,0)</f>
        <v>120.34</v>
      </c>
      <c r="H61" s="113">
        <f t="shared" si="0"/>
        <v>180.51</v>
      </c>
    </row>
    <row r="62" spans="1:8" ht="22.5">
      <c r="A62" s="109" t="str">
        <f ca="1">VLOOKUP(B62,'Insumos e Serviços'!$A:$F,3,0)</f>
        <v>Insumo</v>
      </c>
      <c r="B62" s="131" t="s">
        <v>1379</v>
      </c>
      <c r="C62" s="111" t="str">
        <f ca="1">VLOOKUP(B62,'Insumos e Serviços'!$A:$F,2,0)</f>
        <v>Próprio</v>
      </c>
      <c r="D62" s="109" t="str">
        <f ca="1">VLOOKUP(B62,'Insumos e Serviços'!$A:$F,4,0)</f>
        <v>Laminado melamínico, acabamento texturizado, cor branca, espessura 1,3mm, referência L190, fab. Fórmica</v>
      </c>
      <c r="E62" s="111" t="str">
        <f ca="1">VLOOKUP(B62,'Insumos e Serviços'!$A:$F,5,0)</f>
        <v>m²</v>
      </c>
      <c r="F62" s="132">
        <v>6.2750000000000004</v>
      </c>
      <c r="G62" s="113" t="str">
        <f ca="1">VLOOKUP(B62,'Insumos e Serviços'!$A:$F,6,0)</f>
        <v xml:space="preserve"> 76,54</v>
      </c>
      <c r="H62" s="113">
        <f t="shared" si="0"/>
        <v>480.28</v>
      </c>
    </row>
    <row r="63" spans="1:8" ht="13.9" customHeight="1">
      <c r="A63" s="109" t="str">
        <f ca="1">VLOOKUP(B63,'Insumos e Serviços'!$A:$F,3,0)</f>
        <v>Insumo</v>
      </c>
      <c r="B63" s="131" t="s">
        <v>1381</v>
      </c>
      <c r="C63" s="111" t="str">
        <f ca="1">VLOOKUP(B63,'Insumos e Serviços'!$A:$F,2,0)</f>
        <v>SINAPI</v>
      </c>
      <c r="D63" s="109" t="str">
        <f ca="1">VLOOKUP(B63,'Insumos e Serviços'!$A:$F,4,0)</f>
        <v>COLA A BASE DE RESINA SINTETICA PARA CHAPA DE LAMINADO MELAMINICO</v>
      </c>
      <c r="E63" s="111" t="str">
        <f ca="1">VLOOKUP(B63,'Insumos e Serviços'!$A:$F,5,0)</f>
        <v>KG</v>
      </c>
      <c r="F63" s="132">
        <v>3.024</v>
      </c>
      <c r="G63" s="113">
        <f ca="1">VLOOKUP(B63,'Insumos e Serviços'!$A:$F,6,0)</f>
        <v>40.32</v>
      </c>
      <c r="H63" s="113">
        <f t="shared" si="0"/>
        <v>121.92</v>
      </c>
    </row>
    <row r="64" spans="1:8" ht="23.25" thickBot="1">
      <c r="A64" s="109" t="str">
        <f ca="1">VLOOKUP(B64,'Insumos e Serviços'!$A:$F,3,0)</f>
        <v>Insumo</v>
      </c>
      <c r="B64" s="131" t="s">
        <v>1383</v>
      </c>
      <c r="C64" s="111" t="str">
        <f ca="1">VLOOKUP(B64,'Insumos e Serviços'!$A:$F,2,0)</f>
        <v>Próprio</v>
      </c>
      <c r="D64" s="109" t="str">
        <f ca="1">VLOOKUP(B64,'Insumos e Serviços'!$A:$F,4,0)</f>
        <v>Grelha em alumínio extrudado anodizado 425 x 425 mm, ref. AGS-T (com contra-moldura), Trox do Brasil</v>
      </c>
      <c r="E64" s="111" t="str">
        <f ca="1">VLOOKUP(B64,'Insumos e Serviços'!$A:$F,5,0)</f>
        <v>un</v>
      </c>
      <c r="F64" s="132">
        <v>1</v>
      </c>
      <c r="G64" s="113" t="str">
        <f ca="1">VLOOKUP(B64,'Insumos e Serviços'!$A:$F,6,0)</f>
        <v xml:space="preserve"> 233,58</v>
      </c>
      <c r="H64" s="113">
        <f t="shared" si="0"/>
        <v>233.58</v>
      </c>
    </row>
    <row r="65" spans="1:8" ht="13.9" customHeight="1" thickTop="1">
      <c r="A65" s="126"/>
      <c r="B65" s="127"/>
      <c r="C65" s="127"/>
      <c r="D65" s="126"/>
      <c r="E65" s="126"/>
      <c r="F65" s="126"/>
      <c r="G65" s="126"/>
      <c r="H65" s="126"/>
    </row>
    <row r="66" spans="1:8" ht="33.75">
      <c r="A66" s="103" t="s">
        <v>922</v>
      </c>
      <c r="B66" s="104" t="s">
        <v>923</v>
      </c>
      <c r="C66" s="104" t="s">
        <v>823</v>
      </c>
      <c r="D66" s="105" t="s">
        <v>924</v>
      </c>
      <c r="E66" s="104" t="s">
        <v>921</v>
      </c>
      <c r="F66" s="106"/>
      <c r="G66" s="107"/>
      <c r="H66" s="108">
        <f>SUM(H67:H78)</f>
        <v>2076.62</v>
      </c>
    </row>
    <row r="67" spans="1:8" ht="13.9" customHeight="1">
      <c r="A67" s="109" t="str">
        <f ca="1">VLOOKUP(B67,'Insumos e Serviços'!$A:$F,3,0)</f>
        <v>Composição</v>
      </c>
      <c r="B67" s="131" t="s">
        <v>1349</v>
      </c>
      <c r="C67" s="111" t="str">
        <f ca="1">VLOOKUP(B67,'Insumos e Serviços'!$A:$F,2,0)</f>
        <v>SINAPI</v>
      </c>
      <c r="D67" s="109" t="str">
        <f ca="1">VLOOKUP(B67,'Insumos e Serviços'!$A:$F,4,0)</f>
        <v>SERVENTE COM ENCARGOS COMPLEMENTARES</v>
      </c>
      <c r="E67" s="111" t="str">
        <f ca="1">VLOOKUP(B67,'Insumos e Serviços'!$A:$F,5,0)</f>
        <v>H</v>
      </c>
      <c r="F67" s="132">
        <v>2.7084999999999999</v>
      </c>
      <c r="G67" s="113">
        <f ca="1">VLOOKUP(B67,'Insumos e Serviços'!$A:$F,6,0)</f>
        <v>17.61</v>
      </c>
      <c r="H67" s="113">
        <f t="shared" ref="H67:H78" si="1">TRUNC(F67*G67,2)</f>
        <v>47.69</v>
      </c>
    </row>
    <row r="68" spans="1:8" ht="13.9" customHeight="1">
      <c r="A68" s="109" t="str">
        <f ca="1">VLOOKUP(B68,'Insumos e Serviços'!$A:$F,3,0)</f>
        <v>Composição</v>
      </c>
      <c r="B68" s="131" t="s">
        <v>1364</v>
      </c>
      <c r="C68" s="111" t="str">
        <f ca="1">VLOOKUP(B68,'Insumos e Serviços'!$A:$F,2,0)</f>
        <v>SINAPI</v>
      </c>
      <c r="D68" s="109" t="str">
        <f ca="1">VLOOKUP(B68,'Insumos e Serviços'!$A:$F,4,0)</f>
        <v>CARPINTEIRO DE ESQUADRIA COM ENCARGOS COMPLEMENTARES</v>
      </c>
      <c r="E68" s="111" t="str">
        <f ca="1">VLOOKUP(B68,'Insumos e Serviços'!$A:$F,5,0)</f>
        <v>H</v>
      </c>
      <c r="F68" s="132">
        <v>3.4864999999999999</v>
      </c>
      <c r="G68" s="113">
        <f ca="1">VLOOKUP(B68,'Insumos e Serviços'!$A:$F,6,0)</f>
        <v>23.72</v>
      </c>
      <c r="H68" s="113">
        <f t="shared" si="1"/>
        <v>82.69</v>
      </c>
    </row>
    <row r="69" spans="1:8" ht="22.5">
      <c r="A69" s="109" t="str">
        <f ca="1">VLOOKUP(B69,'Insumos e Serviços'!$A:$F,3,0)</f>
        <v>Composição</v>
      </c>
      <c r="B69" s="131" t="s">
        <v>1366</v>
      </c>
      <c r="C69" s="111" t="str">
        <f ca="1">VLOOKUP(B69,'Insumos e Serviços'!$A:$F,2,0)</f>
        <v>SINAPI</v>
      </c>
      <c r="D69" s="109" t="str">
        <f ca="1">VLOOKUP(B69,'Insumos e Serviços'!$A:$F,4,0)</f>
        <v>PORTA DE MADEIRA PARA VERNIZ, SEMI-OCA (LEVE OU MÉDIA), 90X210CM, ESPESSURA DE 3,5CM, INCLUSO DOBRADIÇAS - FORNECIMENTO E INSTALAÇÃO. AF_12/2019</v>
      </c>
      <c r="E69" s="111" t="str">
        <f ca="1">VLOOKUP(B69,'Insumos e Serviços'!$A:$F,5,0)</f>
        <v>UN</v>
      </c>
      <c r="F69" s="132">
        <v>1</v>
      </c>
      <c r="G69" s="113">
        <f ca="1">VLOOKUP(B69,'Insumos e Serviços'!$A:$F,6,0)</f>
        <v>384.82</v>
      </c>
      <c r="H69" s="113">
        <f t="shared" si="1"/>
        <v>384.82</v>
      </c>
    </row>
    <row r="70" spans="1:8" ht="33.75">
      <c r="A70" s="109" t="str">
        <f ca="1">VLOOKUP(B70,'Insumos e Serviços'!$A:$F,3,0)</f>
        <v>Composição</v>
      </c>
      <c r="B70" s="131" t="s">
        <v>1368</v>
      </c>
      <c r="C70" s="111" t="str">
        <f ca="1">VLOOKUP(B70,'Insumos e Serviços'!$A:$F,2,0)</f>
        <v>SINAPI</v>
      </c>
      <c r="D70" s="109" t="str">
        <f ca="1">VLOOKUP(B70,'Insumos e Serviços'!$A:$F,4,0)</f>
        <v>PINTURA COM TINTA ALQUÍDICA DE FUNDO (TIPO ZARCÃO) PULVERIZADA SOBRE SUPERFÍCIES METÁLICAS (EXCETO PERFIL) EXECUTADO EM OBRA (POR DEMÃO). AF_01/2020_P</v>
      </c>
      <c r="E70" s="111" t="str">
        <f ca="1">VLOOKUP(B70,'Insumos e Serviços'!$A:$F,5,0)</f>
        <v>m²</v>
      </c>
      <c r="F70" s="132">
        <v>1.581</v>
      </c>
      <c r="G70" s="113">
        <f ca="1">VLOOKUP(B70,'Insumos e Serviços'!$A:$F,6,0)</f>
        <v>20.260000000000002</v>
      </c>
      <c r="H70" s="113">
        <f t="shared" si="1"/>
        <v>32.03</v>
      </c>
    </row>
    <row r="71" spans="1:8" ht="33.75">
      <c r="A71" s="109" t="str">
        <f ca="1">VLOOKUP(B71,'Insumos e Serviços'!$A:$F,3,0)</f>
        <v>Composição</v>
      </c>
      <c r="B71" s="131" t="s">
        <v>1370</v>
      </c>
      <c r="C71" s="111" t="str">
        <f ca="1">VLOOKUP(B71,'Insumos e Serviços'!$A:$F,2,0)</f>
        <v>SINAPI</v>
      </c>
      <c r="D71" s="109" t="str">
        <f ca="1">VLOOKUP(B71,'Insumos e Serviços'!$A:$F,4,0)</f>
        <v>PINTURA COM TINTA ALQUÍDICA DE ACABAMENTO (ESMALTE SINTÉTICO ACETINADO) PULVERIZADA SOBRE SUPERFÍCIES METÁLICAS (EXCETO PERFIL) EXECUTADO EM OBRA (02 DEMÃOS). AF_01/2020_P</v>
      </c>
      <c r="E71" s="111" t="str">
        <f ca="1">VLOOKUP(B71,'Insumos e Serviços'!$A:$F,5,0)</f>
        <v>m²</v>
      </c>
      <c r="F71" s="132">
        <v>1.581</v>
      </c>
      <c r="G71" s="113">
        <f ca="1">VLOOKUP(B71,'Insumos e Serviços'!$A:$F,6,0)</f>
        <v>39.97</v>
      </c>
      <c r="H71" s="113">
        <f t="shared" si="1"/>
        <v>63.19</v>
      </c>
    </row>
    <row r="72" spans="1:8" ht="13.9" customHeight="1">
      <c r="A72" s="109" t="str">
        <f ca="1">VLOOKUP(B72,'Insumos e Serviços'!$A:$F,3,0)</f>
        <v>Insumo</v>
      </c>
      <c r="B72" s="131" t="s">
        <v>1372</v>
      </c>
      <c r="C72" s="111" t="str">
        <f ca="1">VLOOKUP(B72,'Insumos e Serviços'!$A:$F,2,0)</f>
        <v>SINAPI</v>
      </c>
      <c r="D72" s="109" t="str">
        <f ca="1">VLOOKUP(B72,'Insumos e Serviços'!$A:$F,4,0)</f>
        <v>CHAPA DE ACO FINA A QUENTE BITOLA MSG 16, E = 1,50 MM (12,00 KG/M2)</v>
      </c>
      <c r="E72" s="111" t="str">
        <f ca="1">VLOOKUP(B72,'Insumos e Serviços'!$A:$F,5,0)</f>
        <v>KG</v>
      </c>
      <c r="F72" s="132">
        <v>30.6</v>
      </c>
      <c r="G72" s="113">
        <f ca="1">VLOOKUP(B72,'Insumos e Serviços'!$A:$F,6,0)</f>
        <v>12.43</v>
      </c>
      <c r="H72" s="113">
        <f t="shared" si="1"/>
        <v>380.35</v>
      </c>
    </row>
    <row r="73" spans="1:8" ht="13.9" customHeight="1">
      <c r="A73" s="109" t="str">
        <f ca="1">VLOOKUP(B73,'Insumos e Serviços'!$A:$F,3,0)</f>
        <v>Insumo</v>
      </c>
      <c r="B73" s="131" t="s">
        <v>1374</v>
      </c>
      <c r="C73" s="111" t="str">
        <f ca="1">VLOOKUP(B73,'Insumos e Serviços'!$A:$F,2,0)</f>
        <v>SINAPI</v>
      </c>
      <c r="D73" s="109" t="str">
        <f ca="1">VLOOKUP(B73,'Insumos e Serviços'!$A:$F,4,0)</f>
        <v>ESPUMA EXPANSIVA DE POLIURETANO, APLICACAO MANUAL - 500 ML</v>
      </c>
      <c r="E73" s="111" t="str">
        <f ca="1">VLOOKUP(B73,'Insumos e Serviços'!$A:$F,5,0)</f>
        <v>UN</v>
      </c>
      <c r="F73" s="132">
        <v>0.77</v>
      </c>
      <c r="G73" s="113">
        <f ca="1">VLOOKUP(B73,'Insumos e Serviços'!$A:$F,6,0)</f>
        <v>20.34</v>
      </c>
      <c r="H73" s="113">
        <f t="shared" si="1"/>
        <v>15.66</v>
      </c>
    </row>
    <row r="74" spans="1:8" ht="33.75">
      <c r="A74" s="109" t="str">
        <f ca="1">VLOOKUP(B74,'Insumos e Serviços'!$A:$F,3,0)</f>
        <v>Insumo</v>
      </c>
      <c r="B74" s="131" t="s">
        <v>1376</v>
      </c>
      <c r="C74" s="111" t="str">
        <f ca="1">VLOOKUP(B74,'Insumos e Serviços'!$A:$F,2,0)</f>
        <v>SINAPI</v>
      </c>
      <c r="D74" s="109" t="str">
        <f ca="1">VLOOKUP(B74,'Insumos e Serviços'!$A:$F,4,0)</f>
        <v>FECHADURA ROSETA REDONDA PARA PORTA EXTERNA, EM ACO INOX (MAQUINA, TESTA E CONTRA-TESTA) E EM ZAMAC (MACANETA, LINGUETA E TRINCOS) COM ACABAMENTO CROMADO, MAQUINA DE 55 MM, INCLUINDO CHAVE TIPO CILINDRO</v>
      </c>
      <c r="E74" s="111" t="str">
        <f ca="1">VLOOKUP(B74,'Insumos e Serviços'!$A:$F,5,0)</f>
        <v>CJ</v>
      </c>
      <c r="F74" s="132">
        <v>1.5</v>
      </c>
      <c r="G74" s="113">
        <f ca="1">VLOOKUP(B74,'Insumos e Serviços'!$A:$F,6,0)</f>
        <v>120.34</v>
      </c>
      <c r="H74" s="113">
        <f t="shared" si="1"/>
        <v>180.51</v>
      </c>
    </row>
    <row r="75" spans="1:8" ht="22.5">
      <c r="A75" s="109" t="str">
        <f ca="1">VLOOKUP(B75,'Insumos e Serviços'!$A:$F,3,0)</f>
        <v>Insumo</v>
      </c>
      <c r="B75" s="131" t="s">
        <v>1379</v>
      </c>
      <c r="C75" s="111" t="str">
        <f ca="1">VLOOKUP(B75,'Insumos e Serviços'!$A:$F,2,0)</f>
        <v>Próprio</v>
      </c>
      <c r="D75" s="109" t="str">
        <f ca="1">VLOOKUP(B75,'Insumos e Serviços'!$A:$F,4,0)</f>
        <v>Laminado melamínico, acabamento texturizado, cor branca, espessura 1,3mm, referência L190, fab. Fórmica</v>
      </c>
      <c r="E75" s="111" t="str">
        <f ca="1">VLOOKUP(B75,'Insumos e Serviços'!$A:$F,5,0)</f>
        <v>m²</v>
      </c>
      <c r="F75" s="132">
        <v>6.2750000000000004</v>
      </c>
      <c r="G75" s="113" t="str">
        <f ca="1">VLOOKUP(B75,'Insumos e Serviços'!$A:$F,6,0)</f>
        <v xml:space="preserve"> 76,54</v>
      </c>
      <c r="H75" s="113">
        <f t="shared" si="1"/>
        <v>480.28</v>
      </c>
    </row>
    <row r="76" spans="1:8" ht="13.9" customHeight="1">
      <c r="A76" s="109" t="str">
        <f ca="1">VLOOKUP(B76,'Insumos e Serviços'!$A:$F,3,0)</f>
        <v>Insumo</v>
      </c>
      <c r="B76" s="131" t="s">
        <v>1381</v>
      </c>
      <c r="C76" s="111" t="str">
        <f ca="1">VLOOKUP(B76,'Insumos e Serviços'!$A:$F,2,0)</f>
        <v>SINAPI</v>
      </c>
      <c r="D76" s="109" t="str">
        <f ca="1">VLOOKUP(B76,'Insumos e Serviços'!$A:$F,4,0)</f>
        <v>COLA A BASE DE RESINA SINTETICA PARA CHAPA DE LAMINADO MELAMINICO</v>
      </c>
      <c r="E76" s="111" t="str">
        <f ca="1">VLOOKUP(B76,'Insumos e Serviços'!$A:$F,5,0)</f>
        <v>KG</v>
      </c>
      <c r="F76" s="132">
        <v>3.024</v>
      </c>
      <c r="G76" s="113">
        <f ca="1">VLOOKUP(B76,'Insumos e Serviços'!$A:$F,6,0)</f>
        <v>40.32</v>
      </c>
      <c r="H76" s="113">
        <f t="shared" si="1"/>
        <v>121.92</v>
      </c>
    </row>
    <row r="77" spans="1:8" ht="22.5">
      <c r="A77" s="109" t="str">
        <f ca="1">VLOOKUP(B77,'Insumos e Serviços'!$A:$F,3,0)</f>
        <v>Insumo</v>
      </c>
      <c r="B77" s="131" t="s">
        <v>1383</v>
      </c>
      <c r="C77" s="111" t="str">
        <f ca="1">VLOOKUP(B77,'Insumos e Serviços'!$A:$F,2,0)</f>
        <v>Próprio</v>
      </c>
      <c r="D77" s="109" t="str">
        <f ca="1">VLOOKUP(B77,'Insumos e Serviços'!$A:$F,4,0)</f>
        <v>Grelha em alumínio extrudado anodizado 425 x 425 mm, ref. AGS-T (com contra-moldura), Trox do Brasil</v>
      </c>
      <c r="E77" s="111" t="str">
        <f ca="1">VLOOKUP(B77,'Insumos e Serviços'!$A:$F,5,0)</f>
        <v>un</v>
      </c>
      <c r="F77" s="132">
        <v>1</v>
      </c>
      <c r="G77" s="113" t="str">
        <f ca="1">VLOOKUP(B77,'Insumos e Serviços'!$A:$F,6,0)</f>
        <v xml:space="preserve"> 233,58</v>
      </c>
      <c r="H77" s="113">
        <f t="shared" si="1"/>
        <v>233.58</v>
      </c>
    </row>
    <row r="78" spans="1:8" ht="23.25" thickBot="1">
      <c r="A78" s="109" t="str">
        <f ca="1">VLOOKUP(B78,'Insumos e Serviços'!$A:$F,3,0)</f>
        <v>Insumo</v>
      </c>
      <c r="B78" s="131" t="s">
        <v>1385</v>
      </c>
      <c r="C78" s="111" t="str">
        <f ca="1">VLOOKUP(B78,'Insumos e Serviços'!$A:$F,2,0)</f>
        <v>Próprio</v>
      </c>
      <c r="D78" s="109" t="str">
        <f ca="1">VLOOKUP(B78,'Insumos e Serviços'!$A:$F,4,0)</f>
        <v>Barra de apoio tubular reta 40cm, Ø31,75mm e=2mm, em alumínio, cor polida, Linha Acessibilidade, fab. Leve Vida</v>
      </c>
      <c r="E78" s="111" t="str">
        <f ca="1">VLOOKUP(B78,'Insumos e Serviços'!$A:$F,5,0)</f>
        <v>un</v>
      </c>
      <c r="F78" s="132">
        <v>1</v>
      </c>
      <c r="G78" s="113" t="str">
        <f ca="1">VLOOKUP(B78,'Insumos e Serviços'!$A:$F,6,0)</f>
        <v xml:space="preserve"> 53,90</v>
      </c>
      <c r="H78" s="113">
        <f t="shared" si="1"/>
        <v>53.9</v>
      </c>
    </row>
    <row r="79" spans="1:8" ht="13.9" customHeight="1" thickTop="1">
      <c r="A79" s="126"/>
      <c r="B79" s="127"/>
      <c r="C79" s="127"/>
      <c r="D79" s="126"/>
      <c r="E79" s="126"/>
      <c r="F79" s="126"/>
      <c r="G79" s="126"/>
      <c r="H79" s="126"/>
    </row>
    <row r="80" spans="1:8" ht="13.9" customHeight="1">
      <c r="A80" s="114" t="s">
        <v>925</v>
      </c>
      <c r="B80" s="115"/>
      <c r="C80" s="114"/>
      <c r="D80" s="114" t="s">
        <v>926</v>
      </c>
      <c r="E80" s="115"/>
      <c r="F80" s="116"/>
      <c r="G80" s="117"/>
      <c r="H80" s="117"/>
    </row>
    <row r="81" spans="1:8" ht="22.5">
      <c r="A81" s="103" t="s">
        <v>927</v>
      </c>
      <c r="B81" s="104" t="s">
        <v>928</v>
      </c>
      <c r="C81" s="104" t="s">
        <v>823</v>
      </c>
      <c r="D81" s="105" t="s">
        <v>929</v>
      </c>
      <c r="E81" s="104" t="s">
        <v>845</v>
      </c>
      <c r="F81" s="106"/>
      <c r="G81" s="107"/>
      <c r="H81" s="108">
        <f>SUM(H82:H84)</f>
        <v>268.02999999999997</v>
      </c>
    </row>
    <row r="82" spans="1:8" ht="22.5">
      <c r="A82" s="109" t="str">
        <f ca="1">VLOOKUP(B82,'Insumos e Serviços'!$A:$F,3,0)</f>
        <v>Composição</v>
      </c>
      <c r="B82" s="131" t="s">
        <v>1387</v>
      </c>
      <c r="C82" s="111" t="str">
        <f ca="1">VLOOKUP(B82,'Insumos e Serviços'!$A:$F,2,0)</f>
        <v>SINAPI</v>
      </c>
      <c r="D82" s="109" t="str">
        <f ca="1">VLOOKUP(B82,'Insumos e Serviços'!$A:$F,4,0)</f>
        <v>FIXAÇÃO UTILIZANDO PARAFUSO E BUCHA DE NYLON, SOMENTE MÃO DE OBRA. AF_10/2016</v>
      </c>
      <c r="E82" s="111" t="str">
        <f ca="1">VLOOKUP(B82,'Insumos e Serviços'!$A:$F,5,0)</f>
        <v>UN</v>
      </c>
      <c r="F82" s="132">
        <v>4</v>
      </c>
      <c r="G82" s="113">
        <f ca="1">VLOOKUP(B82,'Insumos e Serviços'!$A:$F,6,0)</f>
        <v>4.2</v>
      </c>
      <c r="H82" s="113">
        <f>TRUNC(F82*G82,2)</f>
        <v>16.8</v>
      </c>
    </row>
    <row r="83" spans="1:8" ht="22.5">
      <c r="A83" s="109" t="str">
        <f ca="1">VLOOKUP(B83,'Insumos e Serviços'!$A:$F,3,0)</f>
        <v>Insumo</v>
      </c>
      <c r="B83" s="131" t="s">
        <v>1389</v>
      </c>
      <c r="C83" s="111" t="str">
        <f ca="1">VLOOKUP(B83,'Insumos e Serviços'!$A:$F,2,0)</f>
        <v>SINAPI</v>
      </c>
      <c r="D83" s="109" t="str">
        <f ca="1">VLOOKUP(B83,'Insumos e Serviços'!$A:$F,4,0)</f>
        <v>PARAFUSO FRANCES M16 EM ACO GALVANIZADO, COMPRIMENTO = 45 MM, DIAMETRO = 16 MM, CABECA ABAULADA</v>
      </c>
      <c r="E83" s="111" t="str">
        <f ca="1">VLOOKUP(B83,'Insumos e Serviços'!$A:$F,5,0)</f>
        <v>UN</v>
      </c>
      <c r="F83" s="132">
        <v>4</v>
      </c>
      <c r="G83" s="113">
        <f ca="1">VLOOKUP(B83,'Insumos e Serviços'!$A:$F,6,0)</f>
        <v>4.5199999999999996</v>
      </c>
      <c r="H83" s="113">
        <f>TRUNC(F83*G83,2)</f>
        <v>18.079999999999998</v>
      </c>
    </row>
    <row r="84" spans="1:8" ht="13.9" customHeight="1" thickBot="1">
      <c r="A84" s="109" t="str">
        <f ca="1">VLOOKUP(B84,'Insumos e Serviços'!$A:$F,3,0)</f>
        <v>Insumo</v>
      </c>
      <c r="B84" s="131" t="s">
        <v>1391</v>
      </c>
      <c r="C84" s="111" t="str">
        <f ca="1">VLOOKUP(B84,'Insumos e Serviços'!$A:$F,2,0)</f>
        <v>SINAPI</v>
      </c>
      <c r="D84" s="109" t="str">
        <f ca="1">VLOOKUP(B84,'Insumos e Serviços'!$A:$F,4,0)</f>
        <v>ESPELHO CRISTAL E = 4 MM</v>
      </c>
      <c r="E84" s="111" t="str">
        <f ca="1">VLOOKUP(B84,'Insumos e Serviços'!$A:$F,5,0)</f>
        <v>m²</v>
      </c>
      <c r="F84" s="132">
        <v>1</v>
      </c>
      <c r="G84" s="113">
        <f ca="1">VLOOKUP(B84,'Insumos e Serviços'!$A:$F,6,0)</f>
        <v>233.15</v>
      </c>
      <c r="H84" s="113">
        <f>TRUNC(F84*G84,2)</f>
        <v>233.15</v>
      </c>
    </row>
    <row r="85" spans="1:8" ht="13.9" customHeight="1" thickTop="1">
      <c r="A85" s="126"/>
      <c r="B85" s="127"/>
      <c r="C85" s="127"/>
      <c r="D85" s="126"/>
      <c r="E85" s="126"/>
      <c r="F85" s="126"/>
      <c r="G85" s="126"/>
      <c r="H85" s="126"/>
    </row>
    <row r="86" spans="1:8" ht="13.9" customHeight="1">
      <c r="A86" s="114" t="s">
        <v>930</v>
      </c>
      <c r="B86" s="115"/>
      <c r="C86" s="114"/>
      <c r="D86" s="114" t="s">
        <v>931</v>
      </c>
      <c r="E86" s="115"/>
      <c r="F86" s="116"/>
      <c r="G86" s="117"/>
      <c r="H86" s="117"/>
    </row>
    <row r="87" spans="1:8" ht="22.5">
      <c r="A87" s="103" t="s">
        <v>932</v>
      </c>
      <c r="B87" s="104" t="s">
        <v>933</v>
      </c>
      <c r="C87" s="104" t="s">
        <v>823</v>
      </c>
      <c r="D87" s="105" t="s">
        <v>934</v>
      </c>
      <c r="E87" s="104" t="s">
        <v>845</v>
      </c>
      <c r="F87" s="106"/>
      <c r="G87" s="107"/>
      <c r="H87" s="108">
        <f>SUM(H88:H92)</f>
        <v>44.19</v>
      </c>
    </row>
    <row r="88" spans="1:8" ht="13.9" customHeight="1">
      <c r="A88" s="109" t="str">
        <f ca="1">VLOOKUP(B88,'Insumos e Serviços'!$A:$F,3,0)</f>
        <v>Composição</v>
      </c>
      <c r="B88" s="131" t="s">
        <v>1347</v>
      </c>
      <c r="C88" s="111" t="str">
        <f ca="1">VLOOKUP(B88,'Insumos e Serviços'!$A:$F,2,0)</f>
        <v>SINAPI</v>
      </c>
      <c r="D88" s="109" t="str">
        <f ca="1">VLOOKUP(B88,'Insumos e Serviços'!$A:$F,4,0)</f>
        <v>PEDREIRO COM ENCARGOS COMPLEMENTARES</v>
      </c>
      <c r="E88" s="111" t="str">
        <f ca="1">VLOOKUP(B88,'Insumos e Serviços'!$A:$F,5,0)</f>
        <v>H</v>
      </c>
      <c r="F88" s="132">
        <v>0.36</v>
      </c>
      <c r="G88" s="113">
        <f ca="1">VLOOKUP(B88,'Insumos e Serviços'!$A:$F,6,0)</f>
        <v>23.9</v>
      </c>
      <c r="H88" s="113">
        <f>TRUNC(F88*G88,2)</f>
        <v>8.6</v>
      </c>
    </row>
    <row r="89" spans="1:8" ht="13.9" customHeight="1">
      <c r="A89" s="109" t="str">
        <f ca="1">VLOOKUP(B89,'Insumos e Serviços'!$A:$F,3,0)</f>
        <v>Composição</v>
      </c>
      <c r="B89" s="131" t="s">
        <v>1349</v>
      </c>
      <c r="C89" s="111" t="str">
        <f ca="1">VLOOKUP(B89,'Insumos e Serviços'!$A:$F,2,0)</f>
        <v>SINAPI</v>
      </c>
      <c r="D89" s="109" t="str">
        <f ca="1">VLOOKUP(B89,'Insumos e Serviços'!$A:$F,4,0)</f>
        <v>SERVENTE COM ENCARGOS COMPLEMENTARES</v>
      </c>
      <c r="E89" s="111" t="str">
        <f ca="1">VLOOKUP(B89,'Insumos e Serviços'!$A:$F,5,0)</f>
        <v>H</v>
      </c>
      <c r="F89" s="132">
        <v>0.18</v>
      </c>
      <c r="G89" s="113">
        <f ca="1">VLOOKUP(B89,'Insumos e Serviços'!$A:$F,6,0)</f>
        <v>17.61</v>
      </c>
      <c r="H89" s="113">
        <f>TRUNC(F89*G89,2)</f>
        <v>3.16</v>
      </c>
    </row>
    <row r="90" spans="1:8" ht="22.5">
      <c r="A90" s="109" t="str">
        <f ca="1">VLOOKUP(B90,'Insumos e Serviços'!$A:$F,3,0)</f>
        <v>Composição</v>
      </c>
      <c r="B90" s="131" t="s">
        <v>1393</v>
      </c>
      <c r="C90" s="111" t="str">
        <f ca="1">VLOOKUP(B90,'Insumos e Serviços'!$A:$F,2,0)</f>
        <v>SINAPI</v>
      </c>
      <c r="D90" s="109" t="str">
        <f ca="1">VLOOKUP(B90,'Insumos e Serviços'!$A:$F,4,0)</f>
        <v>ARGAMASSA TRAÇO 1:3 (EM VOLUME DE CIMENTO E AREIA MÉDIA ÚMIDA) PARA CONTRAPISO, PREPARO MECÂNICO COM BETONEIRA 400 L. AF_08/2019</v>
      </c>
      <c r="E90" s="111" t="str">
        <f ca="1">VLOOKUP(B90,'Insumos e Serviços'!$A:$F,5,0)</f>
        <v>m³</v>
      </c>
      <c r="F90" s="132">
        <v>5.2999999999999999E-2</v>
      </c>
      <c r="G90" s="113">
        <f ca="1">VLOOKUP(B90,'Insumos e Serviços'!$A:$F,6,0)</f>
        <v>511.11</v>
      </c>
      <c r="H90" s="113">
        <f>TRUNC(F90*G90,2)</f>
        <v>27.08</v>
      </c>
    </row>
    <row r="91" spans="1:8" ht="13.9" customHeight="1">
      <c r="A91" s="109" t="str">
        <f ca="1">VLOOKUP(B91,'Insumos e Serviços'!$A:$F,3,0)</f>
        <v>Insumo</v>
      </c>
      <c r="B91" s="131" t="s">
        <v>1395</v>
      </c>
      <c r="C91" s="111" t="str">
        <f ca="1">VLOOKUP(B91,'Insumos e Serviços'!$A:$F,2,0)</f>
        <v>SINAPI</v>
      </c>
      <c r="D91" s="109" t="str">
        <f ca="1">VLOOKUP(B91,'Insumos e Serviços'!$A:$F,4,0)</f>
        <v>CIMENTO PORTLAND COMPOSTO CP II-32</v>
      </c>
      <c r="E91" s="111" t="str">
        <f ca="1">VLOOKUP(B91,'Insumos e Serviços'!$A:$F,5,0)</f>
        <v>KG</v>
      </c>
      <c r="F91" s="132">
        <v>0.5</v>
      </c>
      <c r="G91" s="113">
        <f ca="1">VLOOKUP(B91,'Insumos e Serviços'!$A:$F,6,0)</f>
        <v>0.55000000000000004</v>
      </c>
      <c r="H91" s="113">
        <f>TRUNC(F91*G91,2)</f>
        <v>0.27</v>
      </c>
    </row>
    <row r="92" spans="1:8" ht="13.9" customHeight="1" thickBot="1">
      <c r="A92" s="109" t="str">
        <f ca="1">VLOOKUP(B92,'Insumos e Serviços'!$A:$F,3,0)</f>
        <v>Insumo</v>
      </c>
      <c r="B92" s="131" t="s">
        <v>1397</v>
      </c>
      <c r="C92" s="111" t="str">
        <f ca="1">VLOOKUP(B92,'Insumos e Serviços'!$A:$F,2,0)</f>
        <v>SINAPI</v>
      </c>
      <c r="D92" s="109" t="str">
        <f ca="1">VLOOKUP(B92,'Insumos e Serviços'!$A:$F,4,0)</f>
        <v>ADITIVO ADESIVO LIQUIDO PARA ARGAMASSAS DE REVESTIMENTOS CIMENTICIOS</v>
      </c>
      <c r="E92" s="111" t="str">
        <f ca="1">VLOOKUP(B92,'Insumos e Serviços'!$A:$F,5,0)</f>
        <v>L</v>
      </c>
      <c r="F92" s="132">
        <v>0.435</v>
      </c>
      <c r="G92" s="113">
        <f ca="1">VLOOKUP(B92,'Insumos e Serviços'!$A:$F,6,0)</f>
        <v>11.69</v>
      </c>
      <c r="H92" s="113">
        <f>TRUNC(F92*G92,2)</f>
        <v>5.08</v>
      </c>
    </row>
    <row r="93" spans="1:8" ht="13.9" customHeight="1" thickTop="1">
      <c r="A93" s="126"/>
      <c r="B93" s="127"/>
      <c r="C93" s="127"/>
      <c r="D93" s="126"/>
      <c r="E93" s="126"/>
      <c r="F93" s="126"/>
      <c r="G93" s="126"/>
      <c r="H93" s="126"/>
    </row>
    <row r="94" spans="1:8" ht="33.75">
      <c r="A94" s="103" t="s">
        <v>935</v>
      </c>
      <c r="B94" s="104" t="s">
        <v>936</v>
      </c>
      <c r="C94" s="104" t="s">
        <v>823</v>
      </c>
      <c r="D94" s="105" t="s">
        <v>937</v>
      </c>
      <c r="E94" s="104" t="s">
        <v>845</v>
      </c>
      <c r="F94" s="106"/>
      <c r="G94" s="107"/>
      <c r="H94" s="108">
        <f>SUM(H95:H99)</f>
        <v>422.62</v>
      </c>
    </row>
    <row r="95" spans="1:8" ht="13.9" customHeight="1">
      <c r="A95" s="109" t="str">
        <f ca="1">VLOOKUP(B95,'Insumos e Serviços'!$A:$F,3,0)</f>
        <v>Composição</v>
      </c>
      <c r="B95" s="131" t="s">
        <v>1347</v>
      </c>
      <c r="C95" s="111" t="str">
        <f ca="1">VLOOKUP(B95,'Insumos e Serviços'!$A:$F,2,0)</f>
        <v>SINAPI</v>
      </c>
      <c r="D95" s="109" t="str">
        <f ca="1">VLOOKUP(B95,'Insumos e Serviços'!$A:$F,4,0)</f>
        <v>PEDREIRO COM ENCARGOS COMPLEMENTARES</v>
      </c>
      <c r="E95" s="111" t="str">
        <f ca="1">VLOOKUP(B95,'Insumos e Serviços'!$A:$F,5,0)</f>
        <v>H</v>
      </c>
      <c r="F95" s="132">
        <v>0.17</v>
      </c>
      <c r="G95" s="113">
        <f ca="1">VLOOKUP(B95,'Insumos e Serviços'!$A:$F,6,0)</f>
        <v>23.9</v>
      </c>
      <c r="H95" s="113">
        <f>TRUNC(F95*G95,2)</f>
        <v>4.0599999999999996</v>
      </c>
    </row>
    <row r="96" spans="1:8" ht="13.9" customHeight="1">
      <c r="A96" s="109" t="str">
        <f ca="1">VLOOKUP(B96,'Insumos e Serviços'!$A:$F,3,0)</f>
        <v>Composição</v>
      </c>
      <c r="B96" s="131" t="s">
        <v>1349</v>
      </c>
      <c r="C96" s="111" t="str">
        <f ca="1">VLOOKUP(B96,'Insumos e Serviços'!$A:$F,2,0)</f>
        <v>SINAPI</v>
      </c>
      <c r="D96" s="109" t="str">
        <f ca="1">VLOOKUP(B96,'Insumos e Serviços'!$A:$F,4,0)</f>
        <v>SERVENTE COM ENCARGOS COMPLEMENTARES</v>
      </c>
      <c r="E96" s="111" t="str">
        <f ca="1">VLOOKUP(B96,'Insumos e Serviços'!$A:$F,5,0)</f>
        <v>H</v>
      </c>
      <c r="F96" s="132">
        <v>0.31</v>
      </c>
      <c r="G96" s="113">
        <f ca="1">VLOOKUP(B96,'Insumos e Serviços'!$A:$F,6,0)</f>
        <v>17.61</v>
      </c>
      <c r="H96" s="113">
        <f>TRUNC(F96*G96,2)</f>
        <v>5.45</v>
      </c>
    </row>
    <row r="97" spans="1:8" ht="22.5">
      <c r="A97" s="109" t="str">
        <f ca="1">VLOOKUP(B97,'Insumos e Serviços'!$A:$F,3,0)</f>
        <v>Insumo</v>
      </c>
      <c r="B97" s="131" t="s">
        <v>1399</v>
      </c>
      <c r="C97" s="111" t="str">
        <f ca="1">VLOOKUP(B97,'Insumos e Serviços'!$A:$F,2,0)</f>
        <v>Próprio</v>
      </c>
      <c r="D97" s="109" t="str">
        <f ca="1">VLOOKUP(B97,'Insumos e Serviços'!$A:$F,4,0)</f>
        <v>Piso vinílico autoportante em placas de 50x50cm, linha Square, Coleção Acoustic, cor cinza, ref. 24560032, fab. Tarkett</v>
      </c>
      <c r="E97" s="111" t="str">
        <f ca="1">VLOOKUP(B97,'Insumos e Serviços'!$A:$F,5,0)</f>
        <v>m²</v>
      </c>
      <c r="F97" s="132">
        <v>1</v>
      </c>
      <c r="G97" s="113">
        <f ca="1">VLOOKUP(B97,'Insumos e Serviços'!$A:$F,6,0)</f>
        <v>383.66</v>
      </c>
      <c r="H97" s="113">
        <f>TRUNC(F97*G97,2)</f>
        <v>383.66</v>
      </c>
    </row>
    <row r="98" spans="1:8" ht="13.9" customHeight="1">
      <c r="A98" s="109" t="str">
        <f ca="1">VLOOKUP(B98,'Insumos e Serviços'!$A:$F,3,0)</f>
        <v>Insumo</v>
      </c>
      <c r="B98" s="131" t="s">
        <v>1401</v>
      </c>
      <c r="C98" s="111" t="str">
        <f ca="1">VLOOKUP(B98,'Insumos e Serviços'!$A:$F,2,0)</f>
        <v>Próprio</v>
      </c>
      <c r="D98" s="109" t="str">
        <f ca="1">VLOOKUP(B98,'Insumos e Serviços'!$A:$F,4,0)</f>
        <v>Adesivo de tack pemanente, para piso vinílico autoportante. Fab. Tarkett, ref. Tackfix</v>
      </c>
      <c r="E98" s="111" t="str">
        <f ca="1">VLOOKUP(B98,'Insumos e Serviços'!$A:$F,5,0)</f>
        <v>kg</v>
      </c>
      <c r="F98" s="132">
        <v>0.15</v>
      </c>
      <c r="G98" s="113" t="str">
        <f ca="1">VLOOKUP(B98,'Insumos e Serviços'!$A:$F,6,0)</f>
        <v xml:space="preserve"> 38,32</v>
      </c>
      <c r="H98" s="113">
        <f>TRUNC(F98*G98,2)</f>
        <v>5.74</v>
      </c>
    </row>
    <row r="99" spans="1:8" ht="23.25" thickBot="1">
      <c r="A99" s="109" t="str">
        <f ca="1">VLOOKUP(B99,'Insumos e Serviços'!$A:$F,3,0)</f>
        <v>Insumo</v>
      </c>
      <c r="B99" s="131" t="s">
        <v>1404</v>
      </c>
      <c r="C99" s="111" t="str">
        <f ca="1">VLOOKUP(B99,'Insumos e Serviços'!$A:$F,2,0)</f>
        <v>Próprio</v>
      </c>
      <c r="D99" s="109" t="str">
        <f ca="1">VLOOKUP(B99,'Insumos e Serviços'!$A:$F,4,0)</f>
        <v>Argamassa autonivelante de secagem rápida para posterior aplicação de pisos vinílicos - uso interno - Tarkomassa</v>
      </c>
      <c r="E99" s="111" t="str">
        <f ca="1">VLOOKUP(B99,'Insumos e Serviços'!$A:$F,5,0)</f>
        <v>kg</v>
      </c>
      <c r="F99" s="132">
        <v>5.0999999999999996</v>
      </c>
      <c r="G99" s="113" t="str">
        <f ca="1">VLOOKUP(B99,'Insumos e Serviços'!$A:$F,6,0)</f>
        <v xml:space="preserve"> 4,65</v>
      </c>
      <c r="H99" s="113">
        <f>TRUNC(F99*G99,2)</f>
        <v>23.71</v>
      </c>
    </row>
    <row r="100" spans="1:8" ht="13.9" customHeight="1" thickTop="1">
      <c r="A100" s="126"/>
      <c r="B100" s="127"/>
      <c r="C100" s="127"/>
      <c r="D100" s="126"/>
      <c r="E100" s="126"/>
      <c r="F100" s="126"/>
      <c r="G100" s="126"/>
      <c r="H100" s="126"/>
    </row>
    <row r="101" spans="1:8" ht="33.75">
      <c r="A101" s="103" t="s">
        <v>938</v>
      </c>
      <c r="B101" s="104" t="s">
        <v>939</v>
      </c>
      <c r="C101" s="104" t="s">
        <v>823</v>
      </c>
      <c r="D101" s="105" t="s">
        <v>940</v>
      </c>
      <c r="E101" s="104" t="s">
        <v>845</v>
      </c>
      <c r="F101" s="106"/>
      <c r="G101" s="107"/>
      <c r="H101" s="108">
        <f>SUM(H102)</f>
        <v>157.44999999999999</v>
      </c>
    </row>
    <row r="102" spans="1:8" ht="13.9" customHeight="1" thickBot="1">
      <c r="A102" s="109" t="str">
        <f ca="1">VLOOKUP(B102,'Insumos e Serviços'!$A:$F,3,0)</f>
        <v>Insumo</v>
      </c>
      <c r="B102" s="131" t="s">
        <v>1406</v>
      </c>
      <c r="C102" s="111" t="str">
        <f ca="1">VLOOKUP(B102,'Insumos e Serviços'!$A:$F,2,0)</f>
        <v>SINAPI</v>
      </c>
      <c r="D102" s="109" t="str">
        <f ca="1">VLOOKUP(B102,'Insumos e Serviços'!$A:$F,4,0)</f>
        <v>PISO EPOXI MULTILAYER, ESPESSURA *2* MM (INCLUSO EXECUCAO)</v>
      </c>
      <c r="E102" s="111" t="str">
        <f ca="1">VLOOKUP(B102,'Insumos e Serviços'!$A:$F,5,0)</f>
        <v>m²</v>
      </c>
      <c r="F102" s="132">
        <v>1.6</v>
      </c>
      <c r="G102" s="113">
        <f ca="1">VLOOKUP(B102,'Insumos e Serviços'!$A:$F,6,0)</f>
        <v>98.41</v>
      </c>
      <c r="H102" s="113">
        <f>TRUNC(F102*G102,2)</f>
        <v>157.44999999999999</v>
      </c>
    </row>
    <row r="103" spans="1:8" ht="13.9" customHeight="1" thickTop="1">
      <c r="A103" s="126"/>
      <c r="B103" s="127"/>
      <c r="C103" s="127"/>
      <c r="D103" s="126"/>
      <c r="E103" s="126"/>
      <c r="F103" s="126"/>
      <c r="G103" s="126"/>
      <c r="H103" s="126"/>
    </row>
    <row r="104" spans="1:8" ht="22.5">
      <c r="A104" s="103" t="s">
        <v>941</v>
      </c>
      <c r="B104" s="104" t="s">
        <v>942</v>
      </c>
      <c r="C104" s="104" t="s">
        <v>823</v>
      </c>
      <c r="D104" s="105" t="s">
        <v>943</v>
      </c>
      <c r="E104" s="104" t="s">
        <v>833</v>
      </c>
      <c r="F104" s="106"/>
      <c r="G104" s="107"/>
      <c r="H104" s="108">
        <f>SUM(H105:H109)</f>
        <v>58.64</v>
      </c>
    </row>
    <row r="105" spans="1:8" ht="13.9" customHeight="1">
      <c r="A105" s="109" t="str">
        <f ca="1">VLOOKUP(B105,'Insumos e Serviços'!$A:$F,3,0)</f>
        <v>Composição</v>
      </c>
      <c r="B105" s="131" t="s">
        <v>1351</v>
      </c>
      <c r="C105" s="111" t="str">
        <f ca="1">VLOOKUP(B105,'Insumos e Serviços'!$A:$F,2,0)</f>
        <v>SINAPI</v>
      </c>
      <c r="D105" s="109" t="str">
        <f ca="1">VLOOKUP(B105,'Insumos e Serviços'!$A:$F,4,0)</f>
        <v>AZULEJISTA OU LADRILHISTA COM ENCARGOS COMPLEMENTARES</v>
      </c>
      <c r="E105" s="111" t="str">
        <f ca="1">VLOOKUP(B105,'Insumos e Serviços'!$A:$F,5,0)</f>
        <v>H</v>
      </c>
      <c r="F105" s="132">
        <v>0.17610000000000001</v>
      </c>
      <c r="G105" s="113">
        <f ca="1">VLOOKUP(B105,'Insumos e Serviços'!$A:$F,6,0)</f>
        <v>23.82</v>
      </c>
      <c r="H105" s="113">
        <f>TRUNC(F105*G105,2)</f>
        <v>4.1900000000000004</v>
      </c>
    </row>
    <row r="106" spans="1:8" ht="13.9" customHeight="1">
      <c r="A106" s="109" t="str">
        <f ca="1">VLOOKUP(B106,'Insumos e Serviços'!$A:$F,3,0)</f>
        <v>Composição</v>
      </c>
      <c r="B106" s="131" t="s">
        <v>1349</v>
      </c>
      <c r="C106" s="111" t="str">
        <f ca="1">VLOOKUP(B106,'Insumos e Serviços'!$A:$F,2,0)</f>
        <v>SINAPI</v>
      </c>
      <c r="D106" s="109" t="str">
        <f ca="1">VLOOKUP(B106,'Insumos e Serviços'!$A:$F,4,0)</f>
        <v>SERVENTE COM ENCARGOS COMPLEMENTARES</v>
      </c>
      <c r="E106" s="111" t="str">
        <f ca="1">VLOOKUP(B106,'Insumos e Serviços'!$A:$F,5,0)</f>
        <v>H</v>
      </c>
      <c r="F106" s="132">
        <v>6.4199999999999993E-2</v>
      </c>
      <c r="G106" s="113">
        <f ca="1">VLOOKUP(B106,'Insumos e Serviços'!$A:$F,6,0)</f>
        <v>17.61</v>
      </c>
      <c r="H106" s="113">
        <f>TRUNC(F106*G106,2)</f>
        <v>1.1299999999999999</v>
      </c>
    </row>
    <row r="107" spans="1:8" ht="13.9" customHeight="1">
      <c r="A107" s="109" t="str">
        <f ca="1">VLOOKUP(B107,'Insumos e Serviços'!$A:$F,3,0)</f>
        <v>Insumo</v>
      </c>
      <c r="B107" s="131" t="s">
        <v>1408</v>
      </c>
      <c r="C107" s="111" t="str">
        <f ca="1">VLOOKUP(B107,'Insumos e Serviços'!$A:$F,2,0)</f>
        <v>SINAPI</v>
      </c>
      <c r="D107" s="109" t="str">
        <f ca="1">VLOOKUP(B107,'Insumos e Serviços'!$A:$F,4,0)</f>
        <v>ARGAMASSA COLANTE AC I PARA CERAMICAS</v>
      </c>
      <c r="E107" s="111" t="str">
        <f ca="1">VLOOKUP(B107,'Insumos e Serviços'!$A:$F,5,0)</f>
        <v>KG</v>
      </c>
      <c r="F107" s="132">
        <v>1.2490000000000001</v>
      </c>
      <c r="G107" s="113">
        <f ca="1">VLOOKUP(B107,'Insumos e Serviços'!$A:$F,6,0)</f>
        <v>0.45</v>
      </c>
      <c r="H107" s="113">
        <f>TRUNC(F107*G107,2)</f>
        <v>0.56000000000000005</v>
      </c>
    </row>
    <row r="108" spans="1:8" ht="13.9" customHeight="1">
      <c r="A108" s="109" t="str">
        <f ca="1">VLOOKUP(B108,'Insumos e Serviços'!$A:$F,3,0)</f>
        <v>Insumo</v>
      </c>
      <c r="B108" s="131" t="s">
        <v>1410</v>
      </c>
      <c r="C108" s="111" t="str">
        <f ca="1">VLOOKUP(B108,'Insumos e Serviços'!$A:$F,2,0)</f>
        <v>SINAPI</v>
      </c>
      <c r="D108" s="109" t="str">
        <f ca="1">VLOOKUP(B108,'Insumos e Serviços'!$A:$F,4,0)</f>
        <v>REJUNTE CIMENTICIO, QUALQUER COR</v>
      </c>
      <c r="E108" s="111" t="str">
        <f ca="1">VLOOKUP(B108,'Insumos e Serviços'!$A:$F,5,0)</f>
        <v>KG</v>
      </c>
      <c r="F108" s="132">
        <v>0.17399999999999999</v>
      </c>
      <c r="G108" s="113">
        <f ca="1">VLOOKUP(B108,'Insumos e Serviços'!$A:$F,6,0)</f>
        <v>2.64</v>
      </c>
      <c r="H108" s="113">
        <f>TRUNC(F108*G108,2)</f>
        <v>0.45</v>
      </c>
    </row>
    <row r="109" spans="1:8" ht="13.9" customHeight="1" thickBot="1">
      <c r="A109" s="109" t="str">
        <f ca="1">VLOOKUP(B109,'Insumos e Serviços'!$A:$F,3,0)</f>
        <v>Insumo</v>
      </c>
      <c r="B109" s="131" t="s">
        <v>1412</v>
      </c>
      <c r="C109" s="111" t="str">
        <f ca="1">VLOOKUP(B109,'Insumos e Serviços'!$A:$F,2,0)</f>
        <v>Próprio</v>
      </c>
      <c r="D109" s="109" t="str">
        <f ca="1">VLOOKUP(B109,'Insumos e Serviços'!$A:$F,4,0)</f>
        <v>Rodapé em porcelanato 14,5x60cm, acabamento natural, ref. Eliane, Linha Minimum, cor cimento</v>
      </c>
      <c r="E109" s="111" t="str">
        <f ca="1">VLOOKUP(B109,'Insumos e Serviços'!$A:$F,5,0)</f>
        <v>m</v>
      </c>
      <c r="F109" s="132">
        <v>1.1000000000000001</v>
      </c>
      <c r="G109" s="113">
        <f ca="1">VLOOKUP(B109,'Insumos e Serviços'!$A:$F,6,0)</f>
        <v>47.56</v>
      </c>
      <c r="H109" s="113">
        <f>TRUNC(F109*G109,2)</f>
        <v>52.31</v>
      </c>
    </row>
    <row r="110" spans="1:8" ht="13.9" customHeight="1" thickTop="1">
      <c r="A110" s="126"/>
      <c r="B110" s="127"/>
      <c r="C110" s="127"/>
      <c r="D110" s="126"/>
      <c r="E110" s="126"/>
      <c r="F110" s="126"/>
      <c r="G110" s="126"/>
      <c r="H110" s="126"/>
    </row>
    <row r="111" spans="1:8" ht="22.5">
      <c r="A111" s="103" t="s">
        <v>944</v>
      </c>
      <c r="B111" s="104" t="s">
        <v>945</v>
      </c>
      <c r="C111" s="104" t="s">
        <v>823</v>
      </c>
      <c r="D111" s="105" t="s">
        <v>946</v>
      </c>
      <c r="E111" s="104" t="s">
        <v>845</v>
      </c>
      <c r="F111" s="106"/>
      <c r="G111" s="107"/>
      <c r="H111" s="108">
        <f>SUM(H112:H116)</f>
        <v>159.91999999999999</v>
      </c>
    </row>
    <row r="112" spans="1:8" ht="13.9" customHeight="1">
      <c r="A112" s="109" t="str">
        <f ca="1">VLOOKUP(B112,'Insumos e Serviços'!$A:$F,3,0)</f>
        <v>Composição</v>
      </c>
      <c r="B112" s="131" t="s">
        <v>1351</v>
      </c>
      <c r="C112" s="111" t="str">
        <f ca="1">VLOOKUP(B112,'Insumos e Serviços'!$A:$F,2,0)</f>
        <v>SINAPI</v>
      </c>
      <c r="D112" s="109" t="str">
        <f ca="1">VLOOKUP(B112,'Insumos e Serviços'!$A:$F,4,0)</f>
        <v>AZULEJISTA OU LADRILHISTA COM ENCARGOS COMPLEMENTARES</v>
      </c>
      <c r="E112" s="111" t="str">
        <f ca="1">VLOOKUP(B112,'Insumos e Serviços'!$A:$F,5,0)</f>
        <v>H</v>
      </c>
      <c r="F112" s="132">
        <v>0.44</v>
      </c>
      <c r="G112" s="113">
        <f ca="1">VLOOKUP(B112,'Insumos e Serviços'!$A:$F,6,0)</f>
        <v>23.82</v>
      </c>
      <c r="H112" s="113">
        <f>TRUNC(F112*G112,2)</f>
        <v>10.48</v>
      </c>
    </row>
    <row r="113" spans="1:8" ht="13.9" customHeight="1">
      <c r="A113" s="109" t="str">
        <f ca="1">VLOOKUP(B113,'Insumos e Serviços'!$A:$F,3,0)</f>
        <v>Composição</v>
      </c>
      <c r="B113" s="131" t="s">
        <v>1349</v>
      </c>
      <c r="C113" s="111" t="str">
        <f ca="1">VLOOKUP(B113,'Insumos e Serviços'!$A:$F,2,0)</f>
        <v>SINAPI</v>
      </c>
      <c r="D113" s="109" t="str">
        <f ca="1">VLOOKUP(B113,'Insumos e Serviços'!$A:$F,4,0)</f>
        <v>SERVENTE COM ENCARGOS COMPLEMENTARES</v>
      </c>
      <c r="E113" s="111" t="str">
        <f ca="1">VLOOKUP(B113,'Insumos e Serviços'!$A:$F,5,0)</f>
        <v>H</v>
      </c>
      <c r="F113" s="132">
        <v>0.2</v>
      </c>
      <c r="G113" s="113">
        <f ca="1">VLOOKUP(B113,'Insumos e Serviços'!$A:$F,6,0)</f>
        <v>17.61</v>
      </c>
      <c r="H113" s="113">
        <f>TRUNC(F113*G113,2)</f>
        <v>3.52</v>
      </c>
    </row>
    <row r="114" spans="1:8" ht="13.9" customHeight="1">
      <c r="A114" s="109" t="str">
        <f ca="1">VLOOKUP(B114,'Insumos e Serviços'!$A:$F,3,0)</f>
        <v>Insumo</v>
      </c>
      <c r="B114" s="131" t="s">
        <v>1410</v>
      </c>
      <c r="C114" s="111" t="str">
        <f ca="1">VLOOKUP(B114,'Insumos e Serviços'!$A:$F,2,0)</f>
        <v>SINAPI</v>
      </c>
      <c r="D114" s="109" t="str">
        <f ca="1">VLOOKUP(B114,'Insumos e Serviços'!$A:$F,4,0)</f>
        <v>REJUNTE CIMENTICIO, QUALQUER COR</v>
      </c>
      <c r="E114" s="111" t="str">
        <f ca="1">VLOOKUP(B114,'Insumos e Serviços'!$A:$F,5,0)</f>
        <v>KG</v>
      </c>
      <c r="F114" s="132">
        <v>0.14000000000000001</v>
      </c>
      <c r="G114" s="113">
        <f ca="1">VLOOKUP(B114,'Insumos e Serviços'!$A:$F,6,0)</f>
        <v>2.64</v>
      </c>
      <c r="H114" s="113">
        <f>TRUNC(F114*G114,2)</f>
        <v>0.36</v>
      </c>
    </row>
    <row r="115" spans="1:8" ht="13.9" customHeight="1">
      <c r="A115" s="109" t="str">
        <f ca="1">VLOOKUP(B115,'Insumos e Serviços'!$A:$F,3,0)</f>
        <v>Insumo</v>
      </c>
      <c r="B115" s="131" t="s">
        <v>1414</v>
      </c>
      <c r="C115" s="111" t="str">
        <f ca="1">VLOOKUP(B115,'Insumos e Serviços'!$A:$F,2,0)</f>
        <v>SINAPI</v>
      </c>
      <c r="D115" s="109" t="str">
        <f ca="1">VLOOKUP(B115,'Insumos e Serviços'!$A:$F,4,0)</f>
        <v>ARGAMASSA COLANTE TIPO AC III</v>
      </c>
      <c r="E115" s="111" t="str">
        <f ca="1">VLOOKUP(B115,'Insumos e Serviços'!$A:$F,5,0)</f>
        <v>KG</v>
      </c>
      <c r="F115" s="132">
        <v>8.6199999999999992</v>
      </c>
      <c r="G115" s="113">
        <f ca="1">VLOOKUP(B115,'Insumos e Serviços'!$A:$F,6,0)</f>
        <v>1.38</v>
      </c>
      <c r="H115" s="113">
        <f>TRUNC(F115*G115,2)</f>
        <v>11.89</v>
      </c>
    </row>
    <row r="116" spans="1:8" ht="13.9" customHeight="1" thickBot="1">
      <c r="A116" s="109" t="str">
        <f ca="1">VLOOKUP(B116,'Insumos e Serviços'!$A:$F,3,0)</f>
        <v>Insumo</v>
      </c>
      <c r="B116" s="131" t="s">
        <v>1416</v>
      </c>
      <c r="C116" s="111" t="str">
        <f ca="1">VLOOKUP(B116,'Insumos e Serviços'!$A:$F,2,0)</f>
        <v>Próprio</v>
      </c>
      <c r="D116" s="109" t="str">
        <f ca="1">VLOOKUP(B116,'Insumos e Serviços'!$A:$F,4,0)</f>
        <v>Porcelanato cinza claro 60x60cm, acabamento natural, ref. Eliane, Linha Minimum, cor cimento</v>
      </c>
      <c r="E116" s="111" t="str">
        <f ca="1">VLOOKUP(B116,'Insumos e Serviços'!$A:$F,5,0)</f>
        <v>m²</v>
      </c>
      <c r="F116" s="132">
        <v>1.07</v>
      </c>
      <c r="G116" s="113">
        <f ca="1">VLOOKUP(B116,'Insumos e Serviços'!$A:$F,6,0)</f>
        <v>124.93</v>
      </c>
      <c r="H116" s="113">
        <f>TRUNC(F116*G116,2)</f>
        <v>133.66999999999999</v>
      </c>
    </row>
    <row r="117" spans="1:8" ht="13.9" customHeight="1" thickTop="1">
      <c r="A117" s="126"/>
      <c r="B117" s="127"/>
      <c r="C117" s="127"/>
      <c r="D117" s="126"/>
      <c r="E117" s="126"/>
      <c r="F117" s="126"/>
      <c r="G117" s="126"/>
      <c r="H117" s="126"/>
    </row>
    <row r="118" spans="1:8" ht="13.9" customHeight="1">
      <c r="A118" s="114" t="s">
        <v>947</v>
      </c>
      <c r="B118" s="115"/>
      <c r="C118" s="114"/>
      <c r="D118" s="114" t="s">
        <v>948</v>
      </c>
      <c r="E118" s="115"/>
      <c r="F118" s="116"/>
      <c r="G118" s="117"/>
      <c r="H118" s="117"/>
    </row>
    <row r="119" spans="1:8" ht="22.5">
      <c r="A119" s="103" t="s">
        <v>955</v>
      </c>
      <c r="B119" s="104" t="s">
        <v>956</v>
      </c>
      <c r="C119" s="104" t="s">
        <v>823</v>
      </c>
      <c r="D119" s="105" t="s">
        <v>957</v>
      </c>
      <c r="E119" s="104" t="s">
        <v>845</v>
      </c>
      <c r="F119" s="106"/>
      <c r="G119" s="107"/>
      <c r="H119" s="108">
        <f>SUM(H120:H123)</f>
        <v>102.65</v>
      </c>
    </row>
    <row r="120" spans="1:8" ht="13.9" customHeight="1">
      <c r="A120" s="109" t="str">
        <f ca="1">VLOOKUP(B120,'Insumos e Serviços'!$A:$F,3,0)</f>
        <v>Composição</v>
      </c>
      <c r="B120" s="131" t="s">
        <v>1351</v>
      </c>
      <c r="C120" s="111" t="str">
        <f ca="1">VLOOKUP(B120,'Insumos e Serviços'!$A:$F,2,0)</f>
        <v>SINAPI</v>
      </c>
      <c r="D120" s="109" t="str">
        <f ca="1">VLOOKUP(B120,'Insumos e Serviços'!$A:$F,4,0)</f>
        <v>AZULEJISTA OU LADRILHISTA COM ENCARGOS COMPLEMENTARES</v>
      </c>
      <c r="E120" s="111" t="str">
        <f ca="1">VLOOKUP(B120,'Insumos e Serviços'!$A:$F,5,0)</f>
        <v>H</v>
      </c>
      <c r="F120" s="132">
        <v>1.29</v>
      </c>
      <c r="G120" s="113">
        <f ca="1">VLOOKUP(B120,'Insumos e Serviços'!$A:$F,6,0)</f>
        <v>23.82</v>
      </c>
      <c r="H120" s="113">
        <f>TRUNC(F120*G120,2)</f>
        <v>30.72</v>
      </c>
    </row>
    <row r="121" spans="1:8" ht="13.9" customHeight="1">
      <c r="A121" s="109" t="str">
        <f ca="1">VLOOKUP(B121,'Insumos e Serviços'!$A:$F,3,0)</f>
        <v>Composição</v>
      </c>
      <c r="B121" s="131" t="s">
        <v>1349</v>
      </c>
      <c r="C121" s="111" t="str">
        <f ca="1">VLOOKUP(B121,'Insumos e Serviços'!$A:$F,2,0)</f>
        <v>SINAPI</v>
      </c>
      <c r="D121" s="109" t="str">
        <f ca="1">VLOOKUP(B121,'Insumos e Serviços'!$A:$F,4,0)</f>
        <v>SERVENTE COM ENCARGOS COMPLEMENTARES</v>
      </c>
      <c r="E121" s="111" t="str">
        <f ca="1">VLOOKUP(B121,'Insumos e Serviços'!$A:$F,5,0)</f>
        <v>H</v>
      </c>
      <c r="F121" s="132">
        <v>0.65</v>
      </c>
      <c r="G121" s="113">
        <f ca="1">VLOOKUP(B121,'Insumos e Serviços'!$A:$F,6,0)</f>
        <v>17.61</v>
      </c>
      <c r="H121" s="113">
        <f>TRUNC(F121*G121,2)</f>
        <v>11.44</v>
      </c>
    </row>
    <row r="122" spans="1:8" ht="13.9" customHeight="1">
      <c r="A122" s="109" t="str">
        <f ca="1">VLOOKUP(B122,'Insumos e Serviços'!$A:$F,3,0)</f>
        <v>Insumo</v>
      </c>
      <c r="B122" s="131" t="s">
        <v>1418</v>
      </c>
      <c r="C122" s="111" t="str">
        <f ca="1">VLOOKUP(B122,'Insumos e Serviços'!$A:$F,2,0)</f>
        <v>SINAPI</v>
      </c>
      <c r="D122" s="109" t="str">
        <f ca="1">VLOOKUP(B122,'Insumos e Serviços'!$A:$F,4,0)</f>
        <v>ARGAMASSA COLANTE TIPO AC III E</v>
      </c>
      <c r="E122" s="111" t="str">
        <f ca="1">VLOOKUP(B122,'Insumos e Serviços'!$A:$F,5,0)</f>
        <v>KG</v>
      </c>
      <c r="F122" s="132">
        <v>7.69</v>
      </c>
      <c r="G122" s="113">
        <f ca="1">VLOOKUP(B122,'Insumos e Serviços'!$A:$F,6,0)</f>
        <v>1.58</v>
      </c>
      <c r="H122" s="113">
        <f>TRUNC(F122*G122,2)</f>
        <v>12.15</v>
      </c>
    </row>
    <row r="123" spans="1:8" ht="13.9" customHeight="1" thickBot="1">
      <c r="A123" s="109" t="str">
        <f ca="1">VLOOKUP(B123,'Insumos e Serviços'!$A:$F,3,0)</f>
        <v>Insumo</v>
      </c>
      <c r="B123" s="131" t="s">
        <v>1420</v>
      </c>
      <c r="C123" s="111" t="str">
        <f ca="1">VLOOKUP(B123,'Insumos e Serviços'!$A:$F,2,0)</f>
        <v>Próprio</v>
      </c>
      <c r="D123" s="109" t="str">
        <f ca="1">VLOOKUP(B123,'Insumos e Serviços'!$A:$F,4,0)</f>
        <v>Cerâmica grês, 30x60cm, linha White Home, cor Idea Bianco Bold, fab. Portobello</v>
      </c>
      <c r="E123" s="111" t="str">
        <f ca="1">VLOOKUP(B123,'Insumos e Serviços'!$A:$F,5,0)</f>
        <v>m²</v>
      </c>
      <c r="F123" s="132">
        <v>1.1599999999999999</v>
      </c>
      <c r="G123" s="113" t="str">
        <f ca="1">VLOOKUP(B123,'Insumos e Serviços'!$A:$F,6,0)</f>
        <v xml:space="preserve"> 41,68</v>
      </c>
      <c r="H123" s="113">
        <f>TRUNC(F123*G123,2)</f>
        <v>48.34</v>
      </c>
    </row>
    <row r="124" spans="1:8" ht="13.9" customHeight="1" thickTop="1">
      <c r="A124" s="126"/>
      <c r="B124" s="127"/>
      <c r="C124" s="127"/>
      <c r="D124" s="126"/>
      <c r="E124" s="126"/>
      <c r="F124" s="126"/>
      <c r="G124" s="126"/>
      <c r="H124" s="126"/>
    </row>
    <row r="125" spans="1:8" ht="33.75">
      <c r="A125" s="103" t="s">
        <v>958</v>
      </c>
      <c r="B125" s="104" t="s">
        <v>959</v>
      </c>
      <c r="C125" s="104" t="s">
        <v>823</v>
      </c>
      <c r="D125" s="105" t="s">
        <v>960</v>
      </c>
      <c r="E125" s="104" t="s">
        <v>845</v>
      </c>
      <c r="F125" s="106"/>
      <c r="G125" s="107"/>
      <c r="H125" s="108">
        <f>SUM(H126:H129)</f>
        <v>140.03000000000003</v>
      </c>
    </row>
    <row r="126" spans="1:8" ht="13.9" customHeight="1">
      <c r="A126" s="109" t="str">
        <f ca="1">VLOOKUP(B126,'Insumos e Serviços'!$A:$F,3,0)</f>
        <v>Composição</v>
      </c>
      <c r="B126" s="131" t="s">
        <v>1351</v>
      </c>
      <c r="C126" s="111" t="str">
        <f ca="1">VLOOKUP(B126,'Insumos e Serviços'!$A:$F,2,0)</f>
        <v>SINAPI</v>
      </c>
      <c r="D126" s="109" t="str">
        <f ca="1">VLOOKUP(B126,'Insumos e Serviços'!$A:$F,4,0)</f>
        <v>AZULEJISTA OU LADRILHISTA COM ENCARGOS COMPLEMENTARES</v>
      </c>
      <c r="E126" s="111" t="str">
        <f ca="1">VLOOKUP(B126,'Insumos e Serviços'!$A:$F,5,0)</f>
        <v>H</v>
      </c>
      <c r="F126" s="132">
        <v>1.29</v>
      </c>
      <c r="G126" s="113">
        <f ca="1">VLOOKUP(B126,'Insumos e Serviços'!$A:$F,6,0)</f>
        <v>23.82</v>
      </c>
      <c r="H126" s="113">
        <f>TRUNC(F126*G126,2)</f>
        <v>30.72</v>
      </c>
    </row>
    <row r="127" spans="1:8" ht="13.9" customHeight="1">
      <c r="A127" s="109" t="str">
        <f ca="1">VLOOKUP(B127,'Insumos e Serviços'!$A:$F,3,0)</f>
        <v>Composição</v>
      </c>
      <c r="B127" s="131" t="s">
        <v>1349</v>
      </c>
      <c r="C127" s="111" t="str">
        <f ca="1">VLOOKUP(B127,'Insumos e Serviços'!$A:$F,2,0)</f>
        <v>SINAPI</v>
      </c>
      <c r="D127" s="109" t="str">
        <f ca="1">VLOOKUP(B127,'Insumos e Serviços'!$A:$F,4,0)</f>
        <v>SERVENTE COM ENCARGOS COMPLEMENTARES</v>
      </c>
      <c r="E127" s="111" t="str">
        <f ca="1">VLOOKUP(B127,'Insumos e Serviços'!$A:$F,5,0)</f>
        <v>H</v>
      </c>
      <c r="F127" s="132">
        <v>0.65</v>
      </c>
      <c r="G127" s="113">
        <f ca="1">VLOOKUP(B127,'Insumos e Serviços'!$A:$F,6,0)</f>
        <v>17.61</v>
      </c>
      <c r="H127" s="113">
        <f>TRUNC(F127*G127,2)</f>
        <v>11.44</v>
      </c>
    </row>
    <row r="128" spans="1:8" ht="13.9" customHeight="1">
      <c r="A128" s="109" t="str">
        <f ca="1">VLOOKUP(B128,'Insumos e Serviços'!$A:$F,3,0)</f>
        <v>Insumo</v>
      </c>
      <c r="B128" s="131" t="s">
        <v>1422</v>
      </c>
      <c r="C128" s="111" t="str">
        <f ca="1">VLOOKUP(B128,'Insumos e Serviços'!$A:$F,2,0)</f>
        <v>Próprio</v>
      </c>
      <c r="D128" s="109" t="str">
        <f ca="1">VLOOKUP(B128,'Insumos e Serviços'!$A:$F,4,0)</f>
        <v>Pastilha de porcelana 5,0x5,0cm, linha Engenharia, cor Boráx, fab. Atlas (ref.SG8414)</v>
      </c>
      <c r="E128" s="111" t="str">
        <f ca="1">VLOOKUP(B128,'Insumos e Serviços'!$A:$F,5,0)</f>
        <v>m²</v>
      </c>
      <c r="F128" s="132">
        <v>1.1599999999999999</v>
      </c>
      <c r="G128" s="113">
        <f ca="1">VLOOKUP(B128,'Insumos e Serviços'!$A:$F,6,0)</f>
        <v>75.23</v>
      </c>
      <c r="H128" s="113">
        <f>TRUNC(F128*G128,2)</f>
        <v>87.26</v>
      </c>
    </row>
    <row r="129" spans="1:8" ht="13.9" customHeight="1" thickBot="1">
      <c r="A129" s="109" t="str">
        <f ca="1">VLOOKUP(B129,'Insumos e Serviços'!$A:$F,3,0)</f>
        <v>Insumo</v>
      </c>
      <c r="B129" s="131" t="s">
        <v>1414</v>
      </c>
      <c r="C129" s="111" t="str">
        <f ca="1">VLOOKUP(B129,'Insumos e Serviços'!$A:$F,2,0)</f>
        <v>SINAPI</v>
      </c>
      <c r="D129" s="109" t="str">
        <f ca="1">VLOOKUP(B129,'Insumos e Serviços'!$A:$F,4,0)</f>
        <v>ARGAMASSA COLANTE TIPO AC III</v>
      </c>
      <c r="E129" s="111" t="str">
        <f ca="1">VLOOKUP(B129,'Insumos e Serviços'!$A:$F,5,0)</f>
        <v>KG</v>
      </c>
      <c r="F129" s="132">
        <v>7.69</v>
      </c>
      <c r="G129" s="113">
        <f ca="1">VLOOKUP(B129,'Insumos e Serviços'!$A:$F,6,0)</f>
        <v>1.38</v>
      </c>
      <c r="H129" s="113">
        <f>TRUNC(F129*G129,2)</f>
        <v>10.61</v>
      </c>
    </row>
    <row r="130" spans="1:8" ht="13.9" customHeight="1" thickTop="1">
      <c r="A130" s="126"/>
      <c r="B130" s="127"/>
      <c r="C130" s="127"/>
      <c r="D130" s="126"/>
      <c r="E130" s="126"/>
      <c r="F130" s="126"/>
      <c r="G130" s="126"/>
      <c r="H130" s="126"/>
    </row>
    <row r="131" spans="1:8" ht="22.5">
      <c r="A131" s="103" t="s">
        <v>961</v>
      </c>
      <c r="B131" s="104" t="s">
        <v>962</v>
      </c>
      <c r="C131" s="104" t="s">
        <v>823</v>
      </c>
      <c r="D131" s="105" t="s">
        <v>963</v>
      </c>
      <c r="E131" s="104" t="s">
        <v>845</v>
      </c>
      <c r="F131" s="106"/>
      <c r="G131" s="107"/>
      <c r="H131" s="108">
        <f>SUM(H132:H135)</f>
        <v>112.34</v>
      </c>
    </row>
    <row r="132" spans="1:8" ht="13.9" customHeight="1">
      <c r="A132" s="109" t="str">
        <f ca="1">VLOOKUP(B132,'Insumos e Serviços'!$A:$F,3,0)</f>
        <v>Composição</v>
      </c>
      <c r="B132" s="131" t="s">
        <v>1345</v>
      </c>
      <c r="C132" s="111" t="str">
        <f ca="1">VLOOKUP(B132,'Insumos e Serviços'!$A:$F,2,0)</f>
        <v>SINAPI</v>
      </c>
      <c r="D132" s="109" t="str">
        <f ca="1">VLOOKUP(B132,'Insumos e Serviços'!$A:$F,4,0)</f>
        <v>AJUDANTE DE CARPINTEIRO COM ENCARGOS COMPLEMENTARES</v>
      </c>
      <c r="E132" s="111" t="str">
        <f ca="1">VLOOKUP(B132,'Insumos e Serviços'!$A:$F,5,0)</f>
        <v>H</v>
      </c>
      <c r="F132" s="132">
        <v>0.18</v>
      </c>
      <c r="G132" s="113">
        <f ca="1">VLOOKUP(B132,'Insumos e Serviços'!$A:$F,6,0)</f>
        <v>19.96</v>
      </c>
      <c r="H132" s="113">
        <f>TRUNC(F132*G132,2)</f>
        <v>3.59</v>
      </c>
    </row>
    <row r="133" spans="1:8" ht="13.9" customHeight="1">
      <c r="A133" s="109" t="str">
        <f ca="1">VLOOKUP(B133,'Insumos e Serviços'!$A:$F,3,0)</f>
        <v>Composição</v>
      </c>
      <c r="B133" s="131" t="s">
        <v>1364</v>
      </c>
      <c r="C133" s="111" t="str">
        <f ca="1">VLOOKUP(B133,'Insumos e Serviços'!$A:$F,2,0)</f>
        <v>SINAPI</v>
      </c>
      <c r="D133" s="109" t="str">
        <f ca="1">VLOOKUP(B133,'Insumos e Serviços'!$A:$F,4,0)</f>
        <v>CARPINTEIRO DE ESQUADRIA COM ENCARGOS COMPLEMENTARES</v>
      </c>
      <c r="E133" s="111" t="str">
        <f ca="1">VLOOKUP(B133,'Insumos e Serviços'!$A:$F,5,0)</f>
        <v>H</v>
      </c>
      <c r="F133" s="132">
        <v>0.18</v>
      </c>
      <c r="G133" s="113">
        <f ca="1">VLOOKUP(B133,'Insumos e Serviços'!$A:$F,6,0)</f>
        <v>23.72</v>
      </c>
      <c r="H133" s="113">
        <f>TRUNC(F133*G133,2)</f>
        <v>4.26</v>
      </c>
    </row>
    <row r="134" spans="1:8" ht="13.9" customHeight="1">
      <c r="A134" s="109" t="str">
        <f ca="1">VLOOKUP(B134,'Insumos e Serviços'!$A:$F,3,0)</f>
        <v>Insumo</v>
      </c>
      <c r="B134" s="131" t="s">
        <v>1424</v>
      </c>
      <c r="C134" s="111" t="str">
        <f ca="1">VLOOKUP(B134,'Insumos e Serviços'!$A:$F,2,0)</f>
        <v>SINAPI</v>
      </c>
      <c r="D134" s="109" t="str">
        <f ca="1">VLOOKUP(B134,'Insumos e Serviços'!$A:$F,4,0)</f>
        <v>ADESIVO ACRILICO/COLA DE CONTATO</v>
      </c>
      <c r="E134" s="111" t="str">
        <f ca="1">VLOOKUP(B134,'Insumos e Serviços'!$A:$F,5,0)</f>
        <v>KG</v>
      </c>
      <c r="F134" s="132">
        <v>0.9</v>
      </c>
      <c r="G134" s="113">
        <f ca="1">VLOOKUP(B134,'Insumos e Serviços'!$A:$F,6,0)</f>
        <v>26.82</v>
      </c>
      <c r="H134" s="113">
        <f>TRUNC(F134*G134,2)</f>
        <v>24.13</v>
      </c>
    </row>
    <row r="135" spans="1:8" ht="23.25" thickBot="1">
      <c r="A135" s="109" t="str">
        <f ca="1">VLOOKUP(B135,'Insumos e Serviços'!$A:$F,3,0)</f>
        <v>Insumo</v>
      </c>
      <c r="B135" s="131" t="s">
        <v>1379</v>
      </c>
      <c r="C135" s="111" t="str">
        <f ca="1">VLOOKUP(B135,'Insumos e Serviços'!$A:$F,2,0)</f>
        <v>Próprio</v>
      </c>
      <c r="D135" s="109" t="str">
        <f ca="1">VLOOKUP(B135,'Insumos e Serviços'!$A:$F,4,0)</f>
        <v>Laminado melamínico, acabamento texturizado, cor branca, espessura 1,3mm, referência L190, fab. Fórmica</v>
      </c>
      <c r="E135" s="111" t="str">
        <f ca="1">VLOOKUP(B135,'Insumos e Serviços'!$A:$F,5,0)</f>
        <v>m²</v>
      </c>
      <c r="F135" s="132">
        <v>1.05</v>
      </c>
      <c r="G135" s="113" t="str">
        <f ca="1">VLOOKUP(B135,'Insumos e Serviços'!$A:$F,6,0)</f>
        <v xml:space="preserve"> 76,54</v>
      </c>
      <c r="H135" s="113">
        <f>TRUNC(F135*G135,2)</f>
        <v>80.36</v>
      </c>
    </row>
    <row r="136" spans="1:8" ht="13.9" customHeight="1" thickTop="1">
      <c r="A136" s="126"/>
      <c r="B136" s="127"/>
      <c r="C136" s="127"/>
      <c r="D136" s="126"/>
      <c r="E136" s="126"/>
      <c r="F136" s="126"/>
      <c r="G136" s="126"/>
      <c r="H136" s="126"/>
    </row>
    <row r="137" spans="1:8" ht="13.9" customHeight="1">
      <c r="A137" s="114" t="s">
        <v>964</v>
      </c>
      <c r="B137" s="115"/>
      <c r="C137" s="114"/>
      <c r="D137" s="114" t="s">
        <v>965</v>
      </c>
      <c r="E137" s="115"/>
      <c r="F137" s="116"/>
      <c r="G137" s="117"/>
      <c r="H137" s="117"/>
    </row>
    <row r="138" spans="1:8" ht="22.5">
      <c r="A138" s="103" t="s">
        <v>969</v>
      </c>
      <c r="B138" s="104" t="s">
        <v>970</v>
      </c>
      <c r="C138" s="104" t="s">
        <v>823</v>
      </c>
      <c r="D138" s="105" t="s">
        <v>971</v>
      </c>
      <c r="E138" s="104" t="s">
        <v>833</v>
      </c>
      <c r="F138" s="106"/>
      <c r="G138" s="107"/>
      <c r="H138" s="108">
        <f>SUM(H139:H143)</f>
        <v>14.620000000000001</v>
      </c>
    </row>
    <row r="139" spans="1:8" ht="13.9" customHeight="1">
      <c r="A139" s="109" t="str">
        <f ca="1">VLOOKUP(B139,'Insumos e Serviços'!$A:$F,3,0)</f>
        <v>Composição</v>
      </c>
      <c r="B139" s="131" t="s">
        <v>1426</v>
      </c>
      <c r="C139" s="111" t="str">
        <f ca="1">VLOOKUP(B139,'Insumos e Serviços'!$A:$F,2,0)</f>
        <v>SINAPI</v>
      </c>
      <c r="D139" s="109" t="str">
        <f ca="1">VLOOKUP(B139,'Insumos e Serviços'!$A:$F,4,0)</f>
        <v>MONTADOR DE ESTRUTURA METÁLICA COM ENCARGOS COMPLEMENTARES</v>
      </c>
      <c r="E139" s="111" t="str">
        <f ca="1">VLOOKUP(B139,'Insumos e Serviços'!$A:$F,5,0)</f>
        <v>H</v>
      </c>
      <c r="F139" s="132">
        <v>0.14680000000000001</v>
      </c>
      <c r="G139" s="113">
        <f ca="1">VLOOKUP(B139,'Insumos e Serviços'!$A:$F,6,0)</f>
        <v>18.21</v>
      </c>
      <c r="H139" s="113">
        <f>TRUNC(F139*G139,2)</f>
        <v>2.67</v>
      </c>
    </row>
    <row r="140" spans="1:8" ht="13.9" customHeight="1">
      <c r="A140" s="109" t="str">
        <f ca="1">VLOOKUP(B140,'Insumos e Serviços'!$A:$F,3,0)</f>
        <v>Composição</v>
      </c>
      <c r="B140" s="131" t="s">
        <v>1349</v>
      </c>
      <c r="C140" s="111" t="str">
        <f ca="1">VLOOKUP(B140,'Insumos e Serviços'!$A:$F,2,0)</f>
        <v>SINAPI</v>
      </c>
      <c r="D140" s="109" t="str">
        <f ca="1">VLOOKUP(B140,'Insumos e Serviços'!$A:$F,4,0)</f>
        <v>SERVENTE COM ENCARGOS COMPLEMENTARES</v>
      </c>
      <c r="E140" s="111" t="str">
        <f ca="1">VLOOKUP(B140,'Insumos e Serviços'!$A:$F,5,0)</f>
        <v>H</v>
      </c>
      <c r="F140" s="132">
        <v>0.14680000000000001</v>
      </c>
      <c r="G140" s="113">
        <f ca="1">VLOOKUP(B140,'Insumos e Serviços'!$A:$F,6,0)</f>
        <v>17.61</v>
      </c>
      <c r="H140" s="113">
        <f>TRUNC(F140*G140,2)</f>
        <v>2.58</v>
      </c>
    </row>
    <row r="141" spans="1:8" ht="22.5">
      <c r="A141" s="109" t="str">
        <f ca="1">VLOOKUP(B141,'Insumos e Serviços'!$A:$F,3,0)</f>
        <v>Insumo</v>
      </c>
      <c r="B141" s="131" t="s">
        <v>1428</v>
      </c>
      <c r="C141" s="111" t="str">
        <f ca="1">VLOOKUP(B141,'Insumos e Serviços'!$A:$F,2,0)</f>
        <v>SINAPI</v>
      </c>
      <c r="D141" s="109" t="str">
        <f ca="1">VLOOKUP(B141,'Insumos e Serviços'!$A:$F,4,0)</f>
        <v>PARAFUSO DRY WALL, EM ACO ZINCADO, CABECA LENTILHA E PONTA BROCA (LB), LARGURA 4,2 MM, COMPRIMENTO 13 MM</v>
      </c>
      <c r="E141" s="111" t="str">
        <f ca="1">VLOOKUP(B141,'Insumos e Serviços'!$A:$F,5,0)</f>
        <v>UN</v>
      </c>
      <c r="F141" s="132">
        <v>0.58330000000000004</v>
      </c>
      <c r="G141" s="113">
        <f ca="1">VLOOKUP(B141,'Insumos e Serviços'!$A:$F,6,0)</f>
        <v>0.16</v>
      </c>
      <c r="H141" s="113">
        <f>TRUNC(F141*G141,2)</f>
        <v>0.09</v>
      </c>
    </row>
    <row r="142" spans="1:8" ht="22.5">
      <c r="A142" s="109" t="str">
        <f ca="1">VLOOKUP(B142,'Insumos e Serviços'!$A:$F,3,0)</f>
        <v>Insumo</v>
      </c>
      <c r="B142" s="131" t="s">
        <v>1430</v>
      </c>
      <c r="C142" s="111" t="str">
        <f ca="1">VLOOKUP(B142,'Insumos e Serviços'!$A:$F,2,0)</f>
        <v>SINAPI</v>
      </c>
      <c r="D142" s="109" t="str">
        <f ca="1">VLOOKUP(B142,'Insumos e Serviços'!$A:$F,4,0)</f>
        <v>PARAFUSO, AUTO ATARRACHANTE, CABECA CHATA, FENDA SIMPLES, 1/4 (6,35 MM) X 25 MM</v>
      </c>
      <c r="E142" s="111" t="str">
        <f ca="1">VLOOKUP(B142,'Insumos e Serviços'!$A:$F,5,0)</f>
        <v>CENTO</v>
      </c>
      <c r="F142" s="132">
        <v>7.4899999999999994E-2</v>
      </c>
      <c r="G142" s="113">
        <f ca="1">VLOOKUP(B142,'Insumos e Serviços'!$A:$F,6,0)</f>
        <v>30.95</v>
      </c>
      <c r="H142" s="113">
        <f>TRUNC(F142*G142,2)</f>
        <v>2.31</v>
      </c>
    </row>
    <row r="143" spans="1:8" ht="23.25" thickBot="1">
      <c r="A143" s="109" t="str">
        <f ca="1">VLOOKUP(B143,'Insumos e Serviços'!$A:$F,3,0)</f>
        <v>Insumo</v>
      </c>
      <c r="B143" s="131" t="s">
        <v>1432</v>
      </c>
      <c r="C143" s="111" t="str">
        <f ca="1">VLOOKUP(B143,'Insumos e Serviços'!$A:$F,2,0)</f>
        <v>SINAPI</v>
      </c>
      <c r="D143" s="109" t="str">
        <f ca="1">VLOOKUP(B143,'Insumos e Serviços'!$A:$F,4,0)</f>
        <v>PERFIL TABICA FECHADA, LISA, FORMATO Z, EM ACO GALVANIZADO NATURAL, LARGURA TOTAL NA HORIZONTAL *40* MM, PARA ESTRUTURA FORRO DRYWALL</v>
      </c>
      <c r="E143" s="111" t="str">
        <f ca="1">VLOOKUP(B143,'Insumos e Serviços'!$A:$F,5,0)</f>
        <v>M</v>
      </c>
      <c r="F143" s="132">
        <v>1.1512</v>
      </c>
      <c r="G143" s="113">
        <f ca="1">VLOOKUP(B143,'Insumos e Serviços'!$A:$F,6,0)</f>
        <v>6.06</v>
      </c>
      <c r="H143" s="113">
        <f>TRUNC(F143*G143,2)</f>
        <v>6.97</v>
      </c>
    </row>
    <row r="144" spans="1:8" ht="13.9" customHeight="1" thickTop="1">
      <c r="A144" s="126"/>
      <c r="B144" s="127"/>
      <c r="C144" s="127"/>
      <c r="D144" s="126"/>
      <c r="E144" s="126"/>
      <c r="F144" s="126"/>
      <c r="G144" s="126"/>
      <c r="H144" s="126"/>
    </row>
    <row r="145" spans="1:8" ht="13.9" customHeight="1">
      <c r="A145" s="114" t="s">
        <v>1003</v>
      </c>
      <c r="B145" s="115"/>
      <c r="C145" s="114"/>
      <c r="D145" s="114" t="s">
        <v>1004</v>
      </c>
      <c r="E145" s="115"/>
      <c r="F145" s="116"/>
      <c r="G145" s="117"/>
      <c r="H145" s="117"/>
    </row>
    <row r="146" spans="1:8" ht="11.25">
      <c r="A146" s="103" t="s">
        <v>1008</v>
      </c>
      <c r="B146" s="104" t="s">
        <v>1009</v>
      </c>
      <c r="C146" s="104" t="s">
        <v>823</v>
      </c>
      <c r="D146" s="105" t="s">
        <v>1010</v>
      </c>
      <c r="E146" s="104" t="s">
        <v>833</v>
      </c>
      <c r="F146" s="106"/>
      <c r="G146" s="107"/>
      <c r="H146" s="108">
        <f>SUM(H147:H150)</f>
        <v>162.84</v>
      </c>
    </row>
    <row r="147" spans="1:8" ht="13.9" customHeight="1">
      <c r="A147" s="109" t="str">
        <f ca="1">VLOOKUP(B147,'Insumos e Serviços'!$A:$F,3,0)</f>
        <v>Composição</v>
      </c>
      <c r="B147" s="131" t="s">
        <v>1440</v>
      </c>
      <c r="C147" s="111" t="str">
        <f ca="1">VLOOKUP(B147,'Insumos e Serviços'!$A:$F,2,0)</f>
        <v>SINAPI</v>
      </c>
      <c r="D147" s="109" t="str">
        <f ca="1">VLOOKUP(B147,'Insumos e Serviços'!$A:$F,4,0)</f>
        <v>MARMORISTA/GRANITEIRO COM ENCARGOS COMPLEMENTARES</v>
      </c>
      <c r="E147" s="111" t="str">
        <f ca="1">VLOOKUP(B147,'Insumos e Serviços'!$A:$F,5,0)</f>
        <v>H</v>
      </c>
      <c r="F147" s="132">
        <v>0.91300000000000003</v>
      </c>
      <c r="G147" s="113">
        <f ca="1">VLOOKUP(B147,'Insumos e Serviços'!$A:$F,6,0)</f>
        <v>19.91</v>
      </c>
      <c r="H147" s="113">
        <f>TRUNC(F147*G147,2)</f>
        <v>18.170000000000002</v>
      </c>
    </row>
    <row r="148" spans="1:8" ht="13.9" customHeight="1">
      <c r="A148" s="109" t="str">
        <f ca="1">VLOOKUP(B148,'Insumos e Serviços'!$A:$F,3,0)</f>
        <v>Composição</v>
      </c>
      <c r="B148" s="131" t="s">
        <v>1349</v>
      </c>
      <c r="C148" s="111" t="str">
        <f ca="1">VLOOKUP(B148,'Insumos e Serviços'!$A:$F,2,0)</f>
        <v>SINAPI</v>
      </c>
      <c r="D148" s="109" t="str">
        <f ca="1">VLOOKUP(B148,'Insumos e Serviços'!$A:$F,4,0)</f>
        <v>SERVENTE COM ENCARGOS COMPLEMENTARES</v>
      </c>
      <c r="E148" s="111" t="str">
        <f ca="1">VLOOKUP(B148,'Insumos e Serviços'!$A:$F,5,0)</f>
        <v>H</v>
      </c>
      <c r="F148" s="132">
        <v>0.45500000000000002</v>
      </c>
      <c r="G148" s="113">
        <f ca="1">VLOOKUP(B148,'Insumos e Serviços'!$A:$F,6,0)</f>
        <v>17.61</v>
      </c>
      <c r="H148" s="113">
        <f>TRUNC(F148*G148,2)</f>
        <v>8.01</v>
      </c>
    </row>
    <row r="149" spans="1:8" ht="22.5">
      <c r="A149" s="109" t="str">
        <f ca="1">VLOOKUP(B149,'Insumos e Serviços'!$A:$F,3,0)</f>
        <v>Insumo</v>
      </c>
      <c r="B149" s="131" t="s">
        <v>1442</v>
      </c>
      <c r="C149" s="111" t="str">
        <f ca="1">VLOOKUP(B149,'Insumos e Serviços'!$A:$F,2,0)</f>
        <v>SINAPI</v>
      </c>
      <c r="D149" s="109" t="str">
        <f ca="1">VLOOKUP(B149,'Insumos e Serviços'!$A:$F,4,0)</f>
        <v>SOLEIRA EM GRANITO, POLIDO, TIPO ANDORINHA/ QUARTZ/ CASTELO/ CORUMBA OU OUTROS EQUIVALENTES DA REGIAO, L= *15* CM, E=  *2,0* CM</v>
      </c>
      <c r="E149" s="111" t="str">
        <f ca="1">VLOOKUP(B149,'Insumos e Serviços'!$A:$F,5,0)</f>
        <v>M</v>
      </c>
      <c r="F149" s="132">
        <v>1.67</v>
      </c>
      <c r="G149" s="113">
        <f ca="1">VLOOKUP(B149,'Insumos e Serviços'!$A:$F,6,0)</f>
        <v>80.06</v>
      </c>
      <c r="H149" s="113">
        <f>TRUNC(F149*G149,2)</f>
        <v>133.69999999999999</v>
      </c>
    </row>
    <row r="150" spans="1:8" ht="13.9" customHeight="1" thickBot="1">
      <c r="A150" s="109" t="str">
        <f ca="1">VLOOKUP(B150,'Insumos e Serviços'!$A:$F,3,0)</f>
        <v>Insumo</v>
      </c>
      <c r="B150" s="131" t="s">
        <v>1414</v>
      </c>
      <c r="C150" s="111" t="str">
        <f ca="1">VLOOKUP(B150,'Insumos e Serviços'!$A:$F,2,0)</f>
        <v>SINAPI</v>
      </c>
      <c r="D150" s="109" t="str">
        <f ca="1">VLOOKUP(B150,'Insumos e Serviços'!$A:$F,4,0)</f>
        <v>ARGAMASSA COLANTE TIPO AC III</v>
      </c>
      <c r="E150" s="111" t="str">
        <f ca="1">VLOOKUP(B150,'Insumos e Serviços'!$A:$F,5,0)</f>
        <v>KG</v>
      </c>
      <c r="F150" s="132">
        <v>2.15</v>
      </c>
      <c r="G150" s="113">
        <f ca="1">VLOOKUP(B150,'Insumos e Serviços'!$A:$F,6,0)</f>
        <v>1.38</v>
      </c>
      <c r="H150" s="113">
        <f>TRUNC(F150*G150,2)</f>
        <v>2.96</v>
      </c>
    </row>
    <row r="151" spans="1:8" ht="13.9" customHeight="1" thickTop="1">
      <c r="A151" s="126"/>
      <c r="B151" s="127"/>
      <c r="C151" s="127"/>
      <c r="D151" s="126"/>
      <c r="E151" s="126"/>
      <c r="F151" s="126"/>
      <c r="G151" s="126"/>
      <c r="H151" s="126"/>
    </row>
    <row r="152" spans="1:8" ht="13.9" customHeight="1">
      <c r="A152" s="114" t="s">
        <v>1011</v>
      </c>
      <c r="B152" s="115"/>
      <c r="C152" s="114"/>
      <c r="D152" s="114" t="s">
        <v>1012</v>
      </c>
      <c r="E152" s="115"/>
      <c r="F152" s="116"/>
      <c r="G152" s="117"/>
      <c r="H152" s="117"/>
    </row>
    <row r="153" spans="1:8" ht="22.5">
      <c r="A153" s="103" t="s">
        <v>1013</v>
      </c>
      <c r="B153" s="104" t="s">
        <v>1014</v>
      </c>
      <c r="C153" s="104" t="s">
        <v>823</v>
      </c>
      <c r="D153" s="105" t="s">
        <v>1015</v>
      </c>
      <c r="E153" s="104" t="s">
        <v>882</v>
      </c>
      <c r="F153" s="106"/>
      <c r="G153" s="107"/>
      <c r="H153" s="108">
        <f>SUM(H154:H163)</f>
        <v>786.87</v>
      </c>
    </row>
    <row r="154" spans="1:8" ht="13.9" customHeight="1">
      <c r="A154" s="109" t="str">
        <f ca="1">VLOOKUP(B154,'Insumos e Serviços'!$A:$F,3,0)</f>
        <v>Composição</v>
      </c>
      <c r="B154" s="131" t="s">
        <v>1444</v>
      </c>
      <c r="C154" s="111" t="str">
        <f ca="1">VLOOKUP(B154,'Insumos e Serviços'!$A:$F,2,0)</f>
        <v>SINAPI</v>
      </c>
      <c r="D154" s="109" t="str">
        <f ca="1">VLOOKUP(B154,'Insumos e Serviços'!$A:$F,4,0)</f>
        <v>AUXILIAR DE SERRALHEIRO COM ENCARGOS COMPLEMENTARES</v>
      </c>
      <c r="E154" s="111" t="str">
        <f ca="1">VLOOKUP(B154,'Insumos e Serviços'!$A:$F,5,0)</f>
        <v>H</v>
      </c>
      <c r="F154" s="132">
        <v>3.0293999999999999</v>
      </c>
      <c r="G154" s="113">
        <f ca="1">VLOOKUP(B154,'Insumos e Serviços'!$A:$F,6,0)</f>
        <v>19.309999999999999</v>
      </c>
      <c r="H154" s="113">
        <f t="shared" ref="H154:H163" si="2">TRUNC(F154*G154,2)</f>
        <v>58.49</v>
      </c>
    </row>
    <row r="155" spans="1:8" ht="13.9" customHeight="1">
      <c r="A155" s="109" t="str">
        <f ca="1">VLOOKUP(B155,'Insumos e Serviços'!$A:$F,3,0)</f>
        <v>Composição</v>
      </c>
      <c r="B155" s="131" t="s">
        <v>1446</v>
      </c>
      <c r="C155" s="111" t="str">
        <f ca="1">VLOOKUP(B155,'Insumos e Serviços'!$A:$F,2,0)</f>
        <v>SINAPI</v>
      </c>
      <c r="D155" s="109" t="str">
        <f ca="1">VLOOKUP(B155,'Insumos e Serviços'!$A:$F,4,0)</f>
        <v>SERRALHEIRO COM ENCARGOS COMPLEMENTARES</v>
      </c>
      <c r="E155" s="111" t="str">
        <f ca="1">VLOOKUP(B155,'Insumos e Serviços'!$A:$F,5,0)</f>
        <v>H</v>
      </c>
      <c r="F155" s="132">
        <v>3.6882999999999999</v>
      </c>
      <c r="G155" s="113">
        <f ca="1">VLOOKUP(B155,'Insumos e Serviços'!$A:$F,6,0)</f>
        <v>23.78</v>
      </c>
      <c r="H155" s="113">
        <f t="shared" si="2"/>
        <v>87.7</v>
      </c>
    </row>
    <row r="156" spans="1:8" ht="22.5">
      <c r="A156" s="109" t="str">
        <f ca="1">VLOOKUP(B156,'Insumos e Serviços'!$A:$F,3,0)</f>
        <v>Insumo</v>
      </c>
      <c r="B156" s="131" t="s">
        <v>1448</v>
      </c>
      <c r="C156" s="111" t="str">
        <f ca="1">VLOOKUP(B156,'Insumos e Serviços'!$A:$F,2,0)</f>
        <v>SINAPI</v>
      </c>
      <c r="D156" s="109" t="str">
        <f ca="1">VLOOKUP(B156,'Insumos e Serviços'!$A:$F,4,0)</f>
        <v>CHAPA ACO INOX AISI 304 NUMERO 4 (E = 6 MM), ACABAMENTO NUMERO 1 (LAMINADO A QUENTE, FOSCO)</v>
      </c>
      <c r="E156" s="111" t="str">
        <f ca="1">VLOOKUP(B156,'Insumos e Serviços'!$A:$F,5,0)</f>
        <v>m²</v>
      </c>
      <c r="F156" s="132">
        <v>2.2499999999999999E-2</v>
      </c>
      <c r="G156" s="113">
        <f ca="1">VLOOKUP(B156,'Insumos e Serviços'!$A:$F,6,0)</f>
        <v>1157.18</v>
      </c>
      <c r="H156" s="113">
        <f t="shared" si="2"/>
        <v>26.03</v>
      </c>
    </row>
    <row r="157" spans="1:8" ht="13.9" customHeight="1">
      <c r="A157" s="109" t="str">
        <f ca="1">VLOOKUP(B157,'Insumos e Serviços'!$A:$F,3,0)</f>
        <v>Insumo</v>
      </c>
      <c r="B157" s="131" t="s">
        <v>1450</v>
      </c>
      <c r="C157" s="111" t="str">
        <f ca="1">VLOOKUP(B157,'Insumos e Serviços'!$A:$F,2,0)</f>
        <v>Próprio</v>
      </c>
      <c r="D157" s="109" t="str">
        <f ca="1">VLOOKUP(B157,'Insumos e Serviços'!$A:$F,4,0)</f>
        <v>Vidro temperado laminado de segurança 10mm incolor</v>
      </c>
      <c r="E157" s="111" t="str">
        <f ca="1">VLOOKUP(B157,'Insumos e Serviços'!$A:$F,5,0)</f>
        <v>m²</v>
      </c>
      <c r="F157" s="132">
        <v>1.0978000000000001</v>
      </c>
      <c r="G157" s="113" t="str">
        <f ca="1">VLOOKUP(B157,'Insumos e Serviços'!$A:$F,6,0)</f>
        <v xml:space="preserve"> 216,48</v>
      </c>
      <c r="H157" s="113">
        <f t="shared" si="2"/>
        <v>237.65</v>
      </c>
    </row>
    <row r="158" spans="1:8" ht="13.9" customHeight="1">
      <c r="A158" s="109" t="str">
        <f ca="1">VLOOKUP(B158,'Insumos e Serviços'!$A:$F,3,0)</f>
        <v>Insumo</v>
      </c>
      <c r="B158" s="131" t="s">
        <v>1452</v>
      </c>
      <c r="C158" s="111" t="str">
        <f ca="1">VLOOKUP(B158,'Insumos e Serviços'!$A:$F,2,0)</f>
        <v>SINAPI</v>
      </c>
      <c r="D158" s="109" t="str">
        <f ca="1">VLOOKUP(B158,'Insumos e Serviços'!$A:$F,4,0)</f>
        <v>SILICONE ACETICO USO GERAL INCOLOR 280 G</v>
      </c>
      <c r="E158" s="111" t="str">
        <f ca="1">VLOOKUP(B158,'Insumos e Serviços'!$A:$F,5,0)</f>
        <v>UN</v>
      </c>
      <c r="F158" s="132">
        <v>0.97299999999999998</v>
      </c>
      <c r="G158" s="113">
        <f ca="1">VLOOKUP(B158,'Insumos e Serviços'!$A:$F,6,0)</f>
        <v>21.26</v>
      </c>
      <c r="H158" s="113">
        <f t="shared" si="2"/>
        <v>20.68</v>
      </c>
    </row>
    <row r="159" spans="1:8" ht="13.9" customHeight="1">
      <c r="A159" s="109" t="str">
        <f ca="1">VLOOKUP(B159,'Insumos e Serviços'!$A:$F,3,0)</f>
        <v>Insumo</v>
      </c>
      <c r="B159" s="131" t="s">
        <v>1454</v>
      </c>
      <c r="C159" s="111" t="str">
        <f ca="1">VLOOKUP(B159,'Insumos e Serviços'!$A:$F,2,0)</f>
        <v>SINAPI</v>
      </c>
      <c r="D159" s="109" t="str">
        <f ca="1">VLOOKUP(B159,'Insumos e Serviços'!$A:$F,4,0)</f>
        <v>ELETRODO REVESTIDO AWS - E6013, DIAMETRO IGUAL A 2,50 MM</v>
      </c>
      <c r="E159" s="111" t="str">
        <f ca="1">VLOOKUP(B159,'Insumos e Serviços'!$A:$F,5,0)</f>
        <v>KG</v>
      </c>
      <c r="F159" s="132">
        <v>3.3E-3</v>
      </c>
      <c r="G159" s="113">
        <f ca="1">VLOOKUP(B159,'Insumos e Serviços'!$A:$F,6,0)</f>
        <v>19.09</v>
      </c>
      <c r="H159" s="113">
        <f t="shared" si="2"/>
        <v>0.06</v>
      </c>
    </row>
    <row r="160" spans="1:8" ht="22.5">
      <c r="A160" s="109" t="str">
        <f ca="1">VLOOKUP(B160,'Insumos e Serviços'!$A:$F,3,0)</f>
        <v>Insumo</v>
      </c>
      <c r="B160" s="131" t="s">
        <v>1456</v>
      </c>
      <c r="C160" s="111" t="str">
        <f ca="1">VLOOKUP(B160,'Insumos e Serviços'!$A:$F,2,0)</f>
        <v>SINAPI</v>
      </c>
      <c r="D160" s="109" t="str">
        <f ca="1">VLOOKUP(B160,'Insumos e Serviços'!$A:$F,4,0)</f>
        <v>PARAFUSO DE FERRO POLIDO, SEXTAVADO, COM ROSCA INTEIRA, DIAMETRO 5/16", COMPRIMENTO 3/4", COM PORCA E ARRUELA LISA LEVE</v>
      </c>
      <c r="E160" s="111" t="str">
        <f ca="1">VLOOKUP(B160,'Insumos e Serviços'!$A:$F,5,0)</f>
        <v>UN</v>
      </c>
      <c r="F160" s="132">
        <v>5</v>
      </c>
      <c r="G160" s="113">
        <f ca="1">VLOOKUP(B160,'Insumos e Serviços'!$A:$F,6,0)</f>
        <v>0.28999999999999998</v>
      </c>
      <c r="H160" s="113">
        <f t="shared" si="2"/>
        <v>1.45</v>
      </c>
    </row>
    <row r="161" spans="1:8" ht="13.9" customHeight="1">
      <c r="A161" s="109" t="str">
        <f ca="1">VLOOKUP(B161,'Insumos e Serviços'!$A:$F,3,0)</f>
        <v>Insumo</v>
      </c>
      <c r="B161" s="131" t="s">
        <v>1458</v>
      </c>
      <c r="C161" s="111" t="str">
        <f ca="1">VLOOKUP(B161,'Insumos e Serviços'!$A:$F,2,0)</f>
        <v>SINAPI</v>
      </c>
      <c r="D161" s="109" t="str">
        <f ca="1">VLOOKUP(B161,'Insumos e Serviços'!$A:$F,4,0)</f>
        <v>PERFIL DE BORRACHA EPDM MACICO *12 X 15* MM PARA ESQUADRIAS</v>
      </c>
      <c r="E161" s="111" t="str">
        <f ca="1">VLOOKUP(B161,'Insumos e Serviços'!$A:$F,5,0)</f>
        <v>M</v>
      </c>
      <c r="F161" s="132">
        <v>3.6663000000000001</v>
      </c>
      <c r="G161" s="113">
        <f ca="1">VLOOKUP(B161,'Insumos e Serviços'!$A:$F,6,0)</f>
        <v>13.3</v>
      </c>
      <c r="H161" s="113">
        <f t="shared" si="2"/>
        <v>48.76</v>
      </c>
    </row>
    <row r="162" spans="1:8" ht="13.9" customHeight="1">
      <c r="A162" s="109" t="str">
        <f ca="1">VLOOKUP(B162,'Insumos e Serviços'!$A:$F,3,0)</f>
        <v>Insumo</v>
      </c>
      <c r="B162" s="131" t="s">
        <v>1460</v>
      </c>
      <c r="C162" s="111" t="str">
        <f ca="1">VLOOKUP(B162,'Insumos e Serviços'!$A:$F,2,0)</f>
        <v>SINAPI</v>
      </c>
      <c r="D162" s="109" t="str">
        <f ca="1">VLOOKUP(B162,'Insumos e Serviços'!$A:$F,4,0)</f>
        <v>PARAFUSO DE ACO TIPO CHUMBADOR PARABOLT, DIAMETRO 3/8", COMPRIMENTO 75 MM</v>
      </c>
      <c r="E162" s="111" t="str">
        <f ca="1">VLOOKUP(B162,'Insumos e Serviços'!$A:$F,5,0)</f>
        <v>UN</v>
      </c>
      <c r="F162" s="132">
        <v>3.6663000000000001</v>
      </c>
      <c r="G162" s="113">
        <f ca="1">VLOOKUP(B162,'Insumos e Serviços'!$A:$F,6,0)</f>
        <v>1.57</v>
      </c>
      <c r="H162" s="113">
        <f t="shared" si="2"/>
        <v>5.75</v>
      </c>
    </row>
    <row r="163" spans="1:8" ht="13.9" customHeight="1" thickBot="1">
      <c r="A163" s="109" t="str">
        <f ca="1">VLOOKUP(B163,'Insumos e Serviços'!$A:$F,3,0)</f>
        <v>Insumo</v>
      </c>
      <c r="B163" s="131" t="s">
        <v>1462</v>
      </c>
      <c r="C163" s="111" t="str">
        <f ca="1">VLOOKUP(B163,'Insumos e Serviços'!$A:$F,2,0)</f>
        <v>Próprio</v>
      </c>
      <c r="D163" s="109" t="str">
        <f ca="1">VLOOKUP(B163,'Insumos e Serviços'!$A:$F,4,0)</f>
        <v>Tubo de aço inox 304, e=1,5mm, Ø1.1/2 (3,81cm)</v>
      </c>
      <c r="E163" s="111" t="str">
        <f ca="1">VLOOKUP(B163,'Insumos e Serviços'!$A:$F,5,0)</f>
        <v>m</v>
      </c>
      <c r="F163" s="132">
        <v>2.31</v>
      </c>
      <c r="G163" s="113">
        <f ca="1">VLOOKUP(B163,'Insumos e Serviços'!$A:$F,6,0)</f>
        <v>130</v>
      </c>
      <c r="H163" s="113">
        <f t="shared" si="2"/>
        <v>300.3</v>
      </c>
    </row>
    <row r="164" spans="1:8" ht="13.9" customHeight="1" thickTop="1">
      <c r="A164" s="126"/>
      <c r="B164" s="127"/>
      <c r="C164" s="127"/>
      <c r="D164" s="126"/>
      <c r="E164" s="126"/>
      <c r="F164" s="126"/>
      <c r="G164" s="126"/>
      <c r="H164" s="126"/>
    </row>
    <row r="165" spans="1:8" ht="22.5">
      <c r="A165" s="103" t="s">
        <v>1016</v>
      </c>
      <c r="B165" s="104" t="s">
        <v>1017</v>
      </c>
      <c r="C165" s="104" t="s">
        <v>823</v>
      </c>
      <c r="D165" s="105" t="s">
        <v>1018</v>
      </c>
      <c r="E165" s="104" t="s">
        <v>882</v>
      </c>
      <c r="F165" s="106"/>
      <c r="G165" s="107"/>
      <c r="H165" s="108">
        <f>SUM(H166:H173)</f>
        <v>507.46000000000004</v>
      </c>
    </row>
    <row r="166" spans="1:8" ht="13.9" customHeight="1">
      <c r="A166" s="109" t="str">
        <f ca="1">VLOOKUP(B166,'Insumos e Serviços'!$A:$F,3,0)</f>
        <v>Composição</v>
      </c>
      <c r="B166" s="131" t="s">
        <v>1444</v>
      </c>
      <c r="C166" s="111" t="str">
        <f ca="1">VLOOKUP(B166,'Insumos e Serviços'!$A:$F,2,0)</f>
        <v>SINAPI</v>
      </c>
      <c r="D166" s="109" t="str">
        <f ca="1">VLOOKUP(B166,'Insumos e Serviços'!$A:$F,4,0)</f>
        <v>AUXILIAR DE SERRALHEIRO COM ENCARGOS COMPLEMENTARES</v>
      </c>
      <c r="E166" s="111" t="str">
        <f ca="1">VLOOKUP(B166,'Insumos e Serviços'!$A:$F,5,0)</f>
        <v>H</v>
      </c>
      <c r="F166" s="132">
        <v>1.569</v>
      </c>
      <c r="G166" s="113">
        <f ca="1">VLOOKUP(B166,'Insumos e Serviços'!$A:$F,6,0)</f>
        <v>19.309999999999999</v>
      </c>
      <c r="H166" s="113">
        <f t="shared" ref="H166:H173" si="3">TRUNC(F166*G166,2)</f>
        <v>30.29</v>
      </c>
    </row>
    <row r="167" spans="1:8" ht="13.9" customHeight="1">
      <c r="A167" s="109" t="str">
        <f ca="1">VLOOKUP(B167,'Insumos e Serviços'!$A:$F,3,0)</f>
        <v>Composição</v>
      </c>
      <c r="B167" s="131" t="s">
        <v>1446</v>
      </c>
      <c r="C167" s="111" t="str">
        <f ca="1">VLOOKUP(B167,'Insumos e Serviços'!$A:$F,2,0)</f>
        <v>SINAPI</v>
      </c>
      <c r="D167" s="109" t="str">
        <f ca="1">VLOOKUP(B167,'Insumos e Serviços'!$A:$F,4,0)</f>
        <v>SERRALHEIRO COM ENCARGOS COMPLEMENTARES</v>
      </c>
      <c r="E167" s="111" t="str">
        <f ca="1">VLOOKUP(B167,'Insumos e Serviços'!$A:$F,5,0)</f>
        <v>H</v>
      </c>
      <c r="F167" s="132">
        <v>1.91</v>
      </c>
      <c r="G167" s="113">
        <f ca="1">VLOOKUP(B167,'Insumos e Serviços'!$A:$F,6,0)</f>
        <v>23.78</v>
      </c>
      <c r="H167" s="113">
        <f t="shared" si="3"/>
        <v>45.41</v>
      </c>
    </row>
    <row r="168" spans="1:8" ht="22.5">
      <c r="A168" s="109" t="str">
        <f ca="1">VLOOKUP(B168,'Insumos e Serviços'!$A:$F,3,0)</f>
        <v>Insumo</v>
      </c>
      <c r="B168" s="131" t="s">
        <v>62</v>
      </c>
      <c r="C168" s="111" t="str">
        <f ca="1">VLOOKUP(B168,'Insumos e Serviços'!$A:$F,2,0)</f>
        <v>SINAPI</v>
      </c>
      <c r="D168" s="109" t="str">
        <f ca="1">VLOOKUP(B168,'Insumos e Serviços'!$A:$F,4,0)</f>
        <v>BUCHA DE NYLON SEM ABA S10, COM PARAFUSO DE 6,10 X 65 MM EM ACO ZINCADO COM ROSCA SOBERBA, CABECA CHATA E FENDA PHILLIPS</v>
      </c>
      <c r="E168" s="111" t="str">
        <f ca="1">VLOOKUP(B168,'Insumos e Serviços'!$A:$F,5,0)</f>
        <v>UN</v>
      </c>
      <c r="F168" s="132">
        <v>4.3639999999999999</v>
      </c>
      <c r="G168" s="113">
        <f ca="1">VLOOKUP(B168,'Insumos e Serviços'!$A:$F,6,0)</f>
        <v>0.98</v>
      </c>
      <c r="H168" s="113">
        <f t="shared" si="3"/>
        <v>4.2699999999999996</v>
      </c>
    </row>
    <row r="169" spans="1:8" ht="13.9" customHeight="1">
      <c r="A169" s="109" t="str">
        <f ca="1">VLOOKUP(B169,'Insumos e Serviços'!$A:$F,3,0)</f>
        <v>Insumo</v>
      </c>
      <c r="B169" s="131" t="s">
        <v>1454</v>
      </c>
      <c r="C169" s="111" t="str">
        <f ca="1">VLOOKUP(B169,'Insumos e Serviços'!$A:$F,2,0)</f>
        <v>SINAPI</v>
      </c>
      <c r="D169" s="109" t="str">
        <f ca="1">VLOOKUP(B169,'Insumos e Serviços'!$A:$F,4,0)</f>
        <v>ELETRODO REVESTIDO AWS - E6013, DIAMETRO IGUAL A 2,50 MM</v>
      </c>
      <c r="E169" s="111" t="str">
        <f ca="1">VLOOKUP(B169,'Insumos e Serviços'!$A:$F,5,0)</f>
        <v>KG</v>
      </c>
      <c r="F169" s="132">
        <v>1E-3</v>
      </c>
      <c r="G169" s="113">
        <f ca="1">VLOOKUP(B169,'Insumos e Serviços'!$A:$F,6,0)</f>
        <v>19.09</v>
      </c>
      <c r="H169" s="113">
        <f t="shared" si="3"/>
        <v>0.01</v>
      </c>
    </row>
    <row r="170" spans="1:8" ht="13.9" customHeight="1">
      <c r="A170" s="109" t="str">
        <f ca="1">VLOOKUP(B170,'Insumos e Serviços'!$A:$F,3,0)</f>
        <v>Insumo</v>
      </c>
      <c r="B170" s="131" t="s">
        <v>64</v>
      </c>
      <c r="C170" s="111" t="str">
        <f ca="1">VLOOKUP(B170,'Insumos e Serviços'!$A:$F,2,0)</f>
        <v>SINAPI</v>
      </c>
      <c r="D170" s="109" t="str">
        <f ca="1">VLOOKUP(B170,'Insumos e Serviços'!$A:$F,4,0)</f>
        <v>REBITE DE ALUMINIO VAZADO DE REPUXO, 3,2 X 8 MM (1KG = 1025 UNIDADES)</v>
      </c>
      <c r="E170" s="111" t="str">
        <f ca="1">VLOOKUP(B170,'Insumos e Serviços'!$A:$F,5,0)</f>
        <v>KG</v>
      </c>
      <c r="F170" s="132">
        <v>4.0000000000000001E-3</v>
      </c>
      <c r="G170" s="113">
        <f ca="1">VLOOKUP(B170,'Insumos e Serviços'!$A:$F,6,0)</f>
        <v>65.8</v>
      </c>
      <c r="H170" s="113">
        <f t="shared" si="3"/>
        <v>0.26</v>
      </c>
    </row>
    <row r="171" spans="1:8" ht="13.9" customHeight="1">
      <c r="A171" s="109" t="str">
        <f ca="1">VLOOKUP(B171,'Insumos e Serviços'!$A:$F,3,0)</f>
        <v>Insumo</v>
      </c>
      <c r="B171" s="131" t="s">
        <v>66</v>
      </c>
      <c r="C171" s="111" t="str">
        <f ca="1">VLOOKUP(B171,'Insumos e Serviços'!$A:$F,2,0)</f>
        <v>Próprio</v>
      </c>
      <c r="D171" s="109" t="str">
        <f ca="1">VLOOKUP(B171,'Insumos e Serviços'!$A:$F,4,0)</f>
        <v>Suporte de parede para corrimão em aço inox</v>
      </c>
      <c r="E171" s="111" t="str">
        <f ca="1">VLOOKUP(B171,'Insumos e Serviços'!$A:$F,5,0)</f>
        <v>un</v>
      </c>
      <c r="F171" s="132">
        <v>2.1819999999999999</v>
      </c>
      <c r="G171" s="113" t="str">
        <f ca="1">VLOOKUP(B171,'Insumos e Serviços'!$A:$F,6,0)</f>
        <v xml:space="preserve"> 15,30</v>
      </c>
      <c r="H171" s="113">
        <f t="shared" si="3"/>
        <v>33.380000000000003</v>
      </c>
    </row>
    <row r="172" spans="1:8" ht="13.9" customHeight="1">
      <c r="A172" s="109" t="str">
        <f ca="1">VLOOKUP(B172,'Insumos e Serviços'!$A:$F,3,0)</f>
        <v>Insumo</v>
      </c>
      <c r="B172" s="131" t="s">
        <v>1462</v>
      </c>
      <c r="C172" s="111" t="str">
        <f ca="1">VLOOKUP(B172,'Insumos e Serviços'!$A:$F,2,0)</f>
        <v>Próprio</v>
      </c>
      <c r="D172" s="109" t="str">
        <f ca="1">VLOOKUP(B172,'Insumos e Serviços'!$A:$F,4,0)</f>
        <v>Tubo de aço inox 304, e=1,5mm, Ø1.1/2 (3,81cm)</v>
      </c>
      <c r="E172" s="111" t="str">
        <f ca="1">VLOOKUP(B172,'Insumos e Serviços'!$A:$F,5,0)</f>
        <v>m</v>
      </c>
      <c r="F172" s="132">
        <v>2.6579999999999999</v>
      </c>
      <c r="G172" s="113">
        <f ca="1">VLOOKUP(B172,'Insumos e Serviços'!$A:$F,6,0)</f>
        <v>130</v>
      </c>
      <c r="H172" s="113">
        <f t="shared" si="3"/>
        <v>345.54</v>
      </c>
    </row>
    <row r="173" spans="1:8" ht="13.9" customHeight="1" thickBot="1">
      <c r="A173" s="109" t="str">
        <f ca="1">VLOOKUP(B173,'Insumos e Serviços'!$A:$F,3,0)</f>
        <v>Insumo</v>
      </c>
      <c r="B173" s="131" t="s">
        <v>68</v>
      </c>
      <c r="C173" s="111" t="str">
        <f ca="1">VLOOKUP(B173,'Insumos e Serviços'!$A:$F,2,0)</f>
        <v>Próprio</v>
      </c>
      <c r="D173" s="109" t="str">
        <f ca="1">VLOOKUP(B173,'Insumos e Serviços'!$A:$F,4,0)</f>
        <v>Curva de aço inox diametro 1.1/2"</v>
      </c>
      <c r="E173" s="111" t="str">
        <f ca="1">VLOOKUP(B173,'Insumos e Serviços'!$A:$F,5,0)</f>
        <v>un</v>
      </c>
      <c r="F173" s="132">
        <v>2</v>
      </c>
      <c r="G173" s="113" t="str">
        <f ca="1">VLOOKUP(B173,'Insumos e Serviços'!$A:$F,6,0)</f>
        <v xml:space="preserve"> 24,15</v>
      </c>
      <c r="H173" s="113">
        <f t="shared" si="3"/>
        <v>48.3</v>
      </c>
    </row>
    <row r="174" spans="1:8" ht="13.9" customHeight="1" thickTop="1">
      <c r="A174" s="126"/>
      <c r="B174" s="127"/>
      <c r="C174" s="127"/>
      <c r="D174" s="126"/>
      <c r="E174" s="126"/>
      <c r="F174" s="126"/>
      <c r="G174" s="126"/>
      <c r="H174" s="126"/>
    </row>
    <row r="175" spans="1:8" ht="22.5">
      <c r="A175" s="103" t="s">
        <v>1019</v>
      </c>
      <c r="B175" s="104" t="s">
        <v>1020</v>
      </c>
      <c r="C175" s="104" t="s">
        <v>823</v>
      </c>
      <c r="D175" s="105" t="s">
        <v>1021</v>
      </c>
      <c r="E175" s="104" t="s">
        <v>882</v>
      </c>
      <c r="F175" s="106"/>
      <c r="G175" s="107"/>
      <c r="H175" s="108">
        <f>SUM(H176:H182)</f>
        <v>215.44000000000003</v>
      </c>
    </row>
    <row r="176" spans="1:8" ht="13.9" customHeight="1">
      <c r="A176" s="109" t="str">
        <f ca="1">VLOOKUP(B176,'Insumos e Serviços'!$A:$F,3,0)</f>
        <v>Composição</v>
      </c>
      <c r="B176" s="131" t="s">
        <v>1444</v>
      </c>
      <c r="C176" s="111" t="str">
        <f ca="1">VLOOKUP(B176,'Insumos e Serviços'!$A:$F,2,0)</f>
        <v>SINAPI</v>
      </c>
      <c r="D176" s="109" t="str">
        <f ca="1">VLOOKUP(B176,'Insumos e Serviços'!$A:$F,4,0)</f>
        <v>AUXILIAR DE SERRALHEIRO COM ENCARGOS COMPLEMENTARES</v>
      </c>
      <c r="E176" s="111" t="str">
        <f ca="1">VLOOKUP(B176,'Insumos e Serviços'!$A:$F,5,0)</f>
        <v>H</v>
      </c>
      <c r="F176" s="132">
        <v>0.77800000000000002</v>
      </c>
      <c r="G176" s="113">
        <f ca="1">VLOOKUP(B176,'Insumos e Serviços'!$A:$F,6,0)</f>
        <v>19.309999999999999</v>
      </c>
      <c r="H176" s="113">
        <f t="shared" ref="H176:H182" si="4">TRUNC(F176*G176,2)</f>
        <v>15.02</v>
      </c>
    </row>
    <row r="177" spans="1:8" ht="13.9" customHeight="1">
      <c r="A177" s="109" t="str">
        <f ca="1">VLOOKUP(B177,'Insumos e Serviços'!$A:$F,3,0)</f>
        <v>Composição</v>
      </c>
      <c r="B177" s="131" t="s">
        <v>1446</v>
      </c>
      <c r="C177" s="111" t="str">
        <f ca="1">VLOOKUP(B177,'Insumos e Serviços'!$A:$F,2,0)</f>
        <v>SINAPI</v>
      </c>
      <c r="D177" s="109" t="str">
        <f ca="1">VLOOKUP(B177,'Insumos e Serviços'!$A:$F,4,0)</f>
        <v>SERRALHEIRO COM ENCARGOS COMPLEMENTARES</v>
      </c>
      <c r="E177" s="111" t="str">
        <f ca="1">VLOOKUP(B177,'Insumos e Serviços'!$A:$F,5,0)</f>
        <v>H</v>
      </c>
      <c r="F177" s="132">
        <v>0.94799999999999995</v>
      </c>
      <c r="G177" s="113">
        <f ca="1">VLOOKUP(B177,'Insumos e Serviços'!$A:$F,6,0)</f>
        <v>23.78</v>
      </c>
      <c r="H177" s="113">
        <f t="shared" si="4"/>
        <v>22.54</v>
      </c>
    </row>
    <row r="178" spans="1:8" ht="22.5">
      <c r="A178" s="109" t="str">
        <f ca="1">VLOOKUP(B178,'Insumos e Serviços'!$A:$F,3,0)</f>
        <v>Insumo</v>
      </c>
      <c r="B178" s="131" t="s">
        <v>62</v>
      </c>
      <c r="C178" s="111" t="str">
        <f ca="1">VLOOKUP(B178,'Insumos e Serviços'!$A:$F,2,0)</f>
        <v>SINAPI</v>
      </c>
      <c r="D178" s="109" t="str">
        <f ca="1">VLOOKUP(B178,'Insumos e Serviços'!$A:$F,4,0)</f>
        <v>BUCHA DE NYLON SEM ABA S10, COM PARAFUSO DE 6,10 X 65 MM EM ACO ZINCADO COM ROSCA SOBERBA, CABECA CHATA E FENDA PHILLIPS</v>
      </c>
      <c r="E178" s="111" t="str">
        <f ca="1">VLOOKUP(B178,'Insumos e Serviços'!$A:$F,5,0)</f>
        <v>UN</v>
      </c>
      <c r="F178" s="132">
        <v>3.2730000000000001</v>
      </c>
      <c r="G178" s="113">
        <f ca="1">VLOOKUP(B178,'Insumos e Serviços'!$A:$F,6,0)</f>
        <v>0.98</v>
      </c>
      <c r="H178" s="113">
        <f t="shared" si="4"/>
        <v>3.2</v>
      </c>
    </row>
    <row r="179" spans="1:8" ht="13.9" customHeight="1">
      <c r="A179" s="109" t="str">
        <f ca="1">VLOOKUP(B179,'Insumos e Serviços'!$A:$F,3,0)</f>
        <v>Insumo</v>
      </c>
      <c r="B179" s="131" t="s">
        <v>1454</v>
      </c>
      <c r="C179" s="111" t="str">
        <f ca="1">VLOOKUP(B179,'Insumos e Serviços'!$A:$F,2,0)</f>
        <v>SINAPI</v>
      </c>
      <c r="D179" s="109" t="str">
        <f ca="1">VLOOKUP(B179,'Insumos e Serviços'!$A:$F,4,0)</f>
        <v>ELETRODO REVESTIDO AWS - E6013, DIAMETRO IGUAL A 2,50 MM</v>
      </c>
      <c r="E179" s="111" t="str">
        <f ca="1">VLOOKUP(B179,'Insumos e Serviços'!$A:$F,5,0)</f>
        <v>KG</v>
      </c>
      <c r="F179" s="132">
        <v>4.0000000000000001E-3</v>
      </c>
      <c r="G179" s="113">
        <f ca="1">VLOOKUP(B179,'Insumos e Serviços'!$A:$F,6,0)</f>
        <v>19.09</v>
      </c>
      <c r="H179" s="113">
        <f t="shared" si="4"/>
        <v>7.0000000000000007E-2</v>
      </c>
    </row>
    <row r="180" spans="1:8" ht="13.9" customHeight="1">
      <c r="A180" s="109" t="str">
        <f ca="1">VLOOKUP(B180,'Insumos e Serviços'!$A:$F,3,0)</f>
        <v>Insumo</v>
      </c>
      <c r="B180" s="131" t="s">
        <v>66</v>
      </c>
      <c r="C180" s="111" t="str">
        <f ca="1">VLOOKUP(B180,'Insumos e Serviços'!$A:$F,2,0)</f>
        <v>Próprio</v>
      </c>
      <c r="D180" s="109" t="str">
        <f ca="1">VLOOKUP(B180,'Insumos e Serviços'!$A:$F,4,0)</f>
        <v>Suporte de parede para corrimão em aço inox</v>
      </c>
      <c r="E180" s="111" t="str">
        <f ca="1">VLOOKUP(B180,'Insumos e Serviços'!$A:$F,5,0)</f>
        <v>un</v>
      </c>
      <c r="F180" s="132">
        <v>1.091</v>
      </c>
      <c r="G180" s="113" t="str">
        <f ca="1">VLOOKUP(B180,'Insumos e Serviços'!$A:$F,6,0)</f>
        <v xml:space="preserve"> 15,30</v>
      </c>
      <c r="H180" s="113">
        <f t="shared" si="4"/>
        <v>16.690000000000001</v>
      </c>
    </row>
    <row r="181" spans="1:8" ht="13.9" customHeight="1">
      <c r="A181" s="109" t="str">
        <f ca="1">VLOOKUP(B181,'Insumos e Serviços'!$A:$F,3,0)</f>
        <v>Insumo</v>
      </c>
      <c r="B181" s="131" t="s">
        <v>1462</v>
      </c>
      <c r="C181" s="111" t="str">
        <f ca="1">VLOOKUP(B181,'Insumos e Serviços'!$A:$F,2,0)</f>
        <v>Próprio</v>
      </c>
      <c r="D181" s="109" t="str">
        <f ca="1">VLOOKUP(B181,'Insumos e Serviços'!$A:$F,4,0)</f>
        <v>Tubo de aço inox 304, e=1,5mm, Ø1.1/2 (3,81cm)</v>
      </c>
      <c r="E181" s="111" t="str">
        <f ca="1">VLOOKUP(B181,'Insumos e Serviços'!$A:$F,5,0)</f>
        <v>m</v>
      </c>
      <c r="F181" s="132">
        <v>1.0289999999999999</v>
      </c>
      <c r="G181" s="113">
        <f ca="1">VLOOKUP(B181,'Insumos e Serviços'!$A:$F,6,0)</f>
        <v>130</v>
      </c>
      <c r="H181" s="113">
        <f t="shared" si="4"/>
        <v>133.77000000000001</v>
      </c>
    </row>
    <row r="182" spans="1:8" ht="13.9" customHeight="1" thickBot="1">
      <c r="A182" s="109" t="str">
        <f ca="1">VLOOKUP(B182,'Insumos e Serviços'!$A:$F,3,0)</f>
        <v>Insumo</v>
      </c>
      <c r="B182" s="131" t="s">
        <v>68</v>
      </c>
      <c r="C182" s="111" t="str">
        <f ca="1">VLOOKUP(B182,'Insumos e Serviços'!$A:$F,2,0)</f>
        <v>Próprio</v>
      </c>
      <c r="D182" s="109" t="str">
        <f ca="1">VLOOKUP(B182,'Insumos e Serviços'!$A:$F,4,0)</f>
        <v>Curva de aço inox diametro 1.1/2"</v>
      </c>
      <c r="E182" s="111" t="str">
        <f ca="1">VLOOKUP(B182,'Insumos e Serviços'!$A:$F,5,0)</f>
        <v>un</v>
      </c>
      <c r="F182" s="132">
        <v>1</v>
      </c>
      <c r="G182" s="113" t="str">
        <f ca="1">VLOOKUP(B182,'Insumos e Serviços'!$A:$F,6,0)</f>
        <v xml:space="preserve"> 24,15</v>
      </c>
      <c r="H182" s="113">
        <f t="shared" si="4"/>
        <v>24.15</v>
      </c>
    </row>
    <row r="183" spans="1:8" ht="13.9" customHeight="1" thickTop="1">
      <c r="A183" s="126"/>
      <c r="B183" s="127"/>
      <c r="C183" s="127"/>
      <c r="D183" s="126"/>
      <c r="E183" s="126"/>
      <c r="F183" s="126"/>
      <c r="G183" s="126"/>
      <c r="H183" s="126"/>
    </row>
    <row r="184" spans="1:8" ht="22.5">
      <c r="A184" s="103" t="s">
        <v>1022</v>
      </c>
      <c r="B184" s="104" t="s">
        <v>1023</v>
      </c>
      <c r="C184" s="104" t="s">
        <v>823</v>
      </c>
      <c r="D184" s="105" t="s">
        <v>1024</v>
      </c>
      <c r="E184" s="104" t="s">
        <v>882</v>
      </c>
      <c r="F184" s="106"/>
      <c r="G184" s="107"/>
      <c r="H184" s="108">
        <f>SUM(H185:H190)</f>
        <v>251.39</v>
      </c>
    </row>
    <row r="185" spans="1:8" ht="13.9" customHeight="1">
      <c r="A185" s="109" t="str">
        <f ca="1">VLOOKUP(B185,'Insumos e Serviços'!$A:$F,3,0)</f>
        <v>Composição</v>
      </c>
      <c r="B185" s="131" t="s">
        <v>1444</v>
      </c>
      <c r="C185" s="111" t="str">
        <f ca="1">VLOOKUP(B185,'Insumos e Serviços'!$A:$F,2,0)</f>
        <v>SINAPI</v>
      </c>
      <c r="D185" s="109" t="str">
        <f ca="1">VLOOKUP(B185,'Insumos e Serviços'!$A:$F,4,0)</f>
        <v>AUXILIAR DE SERRALHEIRO COM ENCARGOS COMPLEMENTARES</v>
      </c>
      <c r="E185" s="111" t="str">
        <f ca="1">VLOOKUP(B185,'Insumos e Serviços'!$A:$F,5,0)</f>
        <v>H</v>
      </c>
      <c r="F185" s="132">
        <v>1.502</v>
      </c>
      <c r="G185" s="113">
        <f ca="1">VLOOKUP(B185,'Insumos e Serviços'!$A:$F,6,0)</f>
        <v>19.309999999999999</v>
      </c>
      <c r="H185" s="113">
        <f t="shared" ref="H185:H190" si="5">TRUNC(F185*G185,2)</f>
        <v>29</v>
      </c>
    </row>
    <row r="186" spans="1:8" ht="13.9" customHeight="1">
      <c r="A186" s="109" t="str">
        <f ca="1">VLOOKUP(B186,'Insumos e Serviços'!$A:$F,3,0)</f>
        <v>Composição</v>
      </c>
      <c r="B186" s="131" t="s">
        <v>1446</v>
      </c>
      <c r="C186" s="111" t="str">
        <f ca="1">VLOOKUP(B186,'Insumos e Serviços'!$A:$F,2,0)</f>
        <v>SINAPI</v>
      </c>
      <c r="D186" s="109" t="str">
        <f ca="1">VLOOKUP(B186,'Insumos e Serviços'!$A:$F,4,0)</f>
        <v>SERRALHEIRO COM ENCARGOS COMPLEMENTARES</v>
      </c>
      <c r="E186" s="111" t="str">
        <f ca="1">VLOOKUP(B186,'Insumos e Serviços'!$A:$F,5,0)</f>
        <v>H</v>
      </c>
      <c r="F186" s="132">
        <v>1.8280000000000001</v>
      </c>
      <c r="G186" s="113">
        <f ca="1">VLOOKUP(B186,'Insumos e Serviços'!$A:$F,6,0)</f>
        <v>23.78</v>
      </c>
      <c r="H186" s="113">
        <f t="shared" si="5"/>
        <v>43.46</v>
      </c>
    </row>
    <row r="187" spans="1:8" ht="22.5">
      <c r="A187" s="109" t="str">
        <f ca="1">VLOOKUP(B187,'Insumos e Serviços'!$A:$F,3,0)</f>
        <v>Insumo</v>
      </c>
      <c r="B187" s="131" t="s">
        <v>62</v>
      </c>
      <c r="C187" s="111" t="str">
        <f ca="1">VLOOKUP(B187,'Insumos e Serviços'!$A:$F,2,0)</f>
        <v>SINAPI</v>
      </c>
      <c r="D187" s="109" t="str">
        <f ca="1">VLOOKUP(B187,'Insumos e Serviços'!$A:$F,4,0)</f>
        <v>BUCHA DE NYLON SEM ABA S10, COM PARAFUSO DE 6,10 X 65 MM EM ACO ZINCADO COM ROSCA SOBERBA, CABECA CHATA E FENDA PHILLIPS</v>
      </c>
      <c r="E187" s="111" t="str">
        <f ca="1">VLOOKUP(B187,'Insumos e Serviços'!$A:$F,5,0)</f>
        <v>UN</v>
      </c>
      <c r="F187" s="132">
        <v>6.5449999999999999</v>
      </c>
      <c r="G187" s="113">
        <f ca="1">VLOOKUP(B187,'Insumos e Serviços'!$A:$F,6,0)</f>
        <v>0.98</v>
      </c>
      <c r="H187" s="113">
        <f t="shared" si="5"/>
        <v>6.41</v>
      </c>
    </row>
    <row r="188" spans="1:8" ht="13.9" customHeight="1">
      <c r="A188" s="109" t="str">
        <f ca="1">VLOOKUP(B188,'Insumos e Serviços'!$A:$F,3,0)</f>
        <v>Insumo</v>
      </c>
      <c r="B188" s="131" t="s">
        <v>1454</v>
      </c>
      <c r="C188" s="111" t="str">
        <f ca="1">VLOOKUP(B188,'Insumos e Serviços'!$A:$F,2,0)</f>
        <v>SINAPI</v>
      </c>
      <c r="D188" s="109" t="str">
        <f ca="1">VLOOKUP(B188,'Insumos e Serviços'!$A:$F,4,0)</f>
        <v>ELETRODO REVESTIDO AWS - E6013, DIAMETRO IGUAL A 2,50 MM</v>
      </c>
      <c r="E188" s="111" t="str">
        <f ca="1">VLOOKUP(B188,'Insumos e Serviços'!$A:$F,5,0)</f>
        <v>KG</v>
      </c>
      <c r="F188" s="132">
        <v>6.0000000000000001E-3</v>
      </c>
      <c r="G188" s="113">
        <f ca="1">VLOOKUP(B188,'Insumos e Serviços'!$A:$F,6,0)</f>
        <v>19.09</v>
      </c>
      <c r="H188" s="113">
        <f t="shared" si="5"/>
        <v>0.11</v>
      </c>
    </row>
    <row r="189" spans="1:8" ht="13.9" customHeight="1">
      <c r="A189" s="109" t="str">
        <f ca="1">VLOOKUP(B189,'Insumos e Serviços'!$A:$F,3,0)</f>
        <v>Insumo</v>
      </c>
      <c r="B189" s="131" t="s">
        <v>70</v>
      </c>
      <c r="C189" s="111" t="str">
        <f ca="1">VLOOKUP(B189,'Insumos e Serviços'!$A:$F,2,0)</f>
        <v>SINAPI</v>
      </c>
      <c r="D189" s="109" t="str">
        <f ca="1">VLOOKUP(B189,'Insumos e Serviços'!$A:$F,4,0)</f>
        <v>SUPORTE PARA CALHA DE 150 MM EM FERRO GALVANIZADO</v>
      </c>
      <c r="E189" s="111" t="str">
        <f ca="1">VLOOKUP(B189,'Insumos e Serviços'!$A:$F,5,0)</f>
        <v>UN</v>
      </c>
      <c r="F189" s="132">
        <v>2.1819999999999999</v>
      </c>
      <c r="G189" s="113">
        <f ca="1">VLOOKUP(B189,'Insumos e Serviços'!$A:$F,6,0)</f>
        <v>7.85</v>
      </c>
      <c r="H189" s="113">
        <f t="shared" si="5"/>
        <v>17.12</v>
      </c>
    </row>
    <row r="190" spans="1:8" ht="23.25" thickBot="1">
      <c r="A190" s="109" t="str">
        <f ca="1">VLOOKUP(B190,'Insumos e Serviços'!$A:$F,3,0)</f>
        <v>Insumo</v>
      </c>
      <c r="B190" s="131" t="s">
        <v>72</v>
      </c>
      <c r="C190" s="111" t="str">
        <f ca="1">VLOOKUP(B190,'Insumos e Serviços'!$A:$F,2,0)</f>
        <v>SINAPI</v>
      </c>
      <c r="D190" s="109" t="str">
        <f ca="1">VLOOKUP(B190,'Insumos e Serviços'!$A:$F,4,0)</f>
        <v>TUBO ACO GALVANIZADO COM COSTURA, CLASSE LEVE, DN 40 MM ( 1 1/2"),  E = 3,00 MM,  *3,48* KG/M (NBR 5580)</v>
      </c>
      <c r="E190" s="111" t="str">
        <f ca="1">VLOOKUP(B190,'Insumos e Serviços'!$A:$F,5,0)</f>
        <v>M</v>
      </c>
      <c r="F190" s="132">
        <v>2.0579999999999998</v>
      </c>
      <c r="G190" s="113">
        <f ca="1">VLOOKUP(B190,'Insumos e Serviços'!$A:$F,6,0)</f>
        <v>75.459999999999994</v>
      </c>
      <c r="H190" s="113">
        <f t="shared" si="5"/>
        <v>155.29</v>
      </c>
    </row>
    <row r="191" spans="1:8" ht="13.9" customHeight="1" thickTop="1">
      <c r="A191" s="126"/>
      <c r="B191" s="127"/>
      <c r="C191" s="127"/>
      <c r="D191" s="126"/>
      <c r="E191" s="126"/>
      <c r="F191" s="126"/>
      <c r="G191" s="126"/>
      <c r="H191" s="126"/>
    </row>
    <row r="192" spans="1:8" ht="22.5">
      <c r="A192" s="103" t="s">
        <v>1025</v>
      </c>
      <c r="B192" s="104" t="s">
        <v>1026</v>
      </c>
      <c r="C192" s="104" t="s">
        <v>823</v>
      </c>
      <c r="D192" s="105" t="s">
        <v>1027</v>
      </c>
      <c r="E192" s="104" t="s">
        <v>882</v>
      </c>
      <c r="F192" s="106"/>
      <c r="G192" s="107"/>
      <c r="H192" s="108">
        <f>SUM(H193:H199)</f>
        <v>209.67000000000002</v>
      </c>
    </row>
    <row r="193" spans="1:8" ht="13.9" customHeight="1">
      <c r="A193" s="109" t="str">
        <f ca="1">VLOOKUP(B193,'Insumos e Serviços'!$A:$F,3,0)</f>
        <v>Composição</v>
      </c>
      <c r="B193" s="131" t="s">
        <v>1444</v>
      </c>
      <c r="C193" s="111" t="str">
        <f ca="1">VLOOKUP(B193,'Insumos e Serviços'!$A:$F,2,0)</f>
        <v>SINAPI</v>
      </c>
      <c r="D193" s="109" t="str">
        <f ca="1">VLOOKUP(B193,'Insumos e Serviços'!$A:$F,4,0)</f>
        <v>AUXILIAR DE SERRALHEIRO COM ENCARGOS COMPLEMENTARES</v>
      </c>
      <c r="E193" s="111" t="str">
        <f ca="1">VLOOKUP(B193,'Insumos e Serviços'!$A:$F,5,0)</f>
        <v>H</v>
      </c>
      <c r="F193" s="132">
        <v>1.502</v>
      </c>
      <c r="G193" s="113">
        <f ca="1">VLOOKUP(B193,'Insumos e Serviços'!$A:$F,6,0)</f>
        <v>19.309999999999999</v>
      </c>
      <c r="H193" s="113">
        <f t="shared" ref="H193:H199" si="6">TRUNC(F193*G193,2)</f>
        <v>29</v>
      </c>
    </row>
    <row r="194" spans="1:8" ht="13.9" customHeight="1">
      <c r="A194" s="109" t="str">
        <f ca="1">VLOOKUP(B194,'Insumos e Serviços'!$A:$F,3,0)</f>
        <v>Composição</v>
      </c>
      <c r="B194" s="131" t="s">
        <v>1446</v>
      </c>
      <c r="C194" s="111" t="str">
        <f ca="1">VLOOKUP(B194,'Insumos e Serviços'!$A:$F,2,0)</f>
        <v>SINAPI</v>
      </c>
      <c r="D194" s="109" t="str">
        <f ca="1">VLOOKUP(B194,'Insumos e Serviços'!$A:$F,4,0)</f>
        <v>SERRALHEIRO COM ENCARGOS COMPLEMENTARES</v>
      </c>
      <c r="E194" s="111" t="str">
        <f ca="1">VLOOKUP(B194,'Insumos e Serviços'!$A:$F,5,0)</f>
        <v>H</v>
      </c>
      <c r="F194" s="132">
        <v>1.8280000000000001</v>
      </c>
      <c r="G194" s="113">
        <f ca="1">VLOOKUP(B194,'Insumos e Serviços'!$A:$F,6,0)</f>
        <v>23.78</v>
      </c>
      <c r="H194" s="113">
        <f t="shared" si="6"/>
        <v>43.46</v>
      </c>
    </row>
    <row r="195" spans="1:8" ht="22.5">
      <c r="A195" s="109" t="str">
        <f ca="1">VLOOKUP(B195,'Insumos e Serviços'!$A:$F,3,0)</f>
        <v>Insumo</v>
      </c>
      <c r="B195" s="131" t="s">
        <v>62</v>
      </c>
      <c r="C195" s="111" t="str">
        <f ca="1">VLOOKUP(B195,'Insumos e Serviços'!$A:$F,2,0)</f>
        <v>SINAPI</v>
      </c>
      <c r="D195" s="109" t="str">
        <f ca="1">VLOOKUP(B195,'Insumos e Serviços'!$A:$F,4,0)</f>
        <v>BUCHA DE NYLON SEM ABA S10, COM PARAFUSO DE 6,10 X 65 MM EM ACO ZINCADO COM ROSCA SOBERBA, CABECA CHATA E FENDA PHILLIPS</v>
      </c>
      <c r="E195" s="111" t="str">
        <f ca="1">VLOOKUP(B195,'Insumos e Serviços'!$A:$F,5,0)</f>
        <v>UN</v>
      </c>
      <c r="F195" s="132">
        <v>3.2730000000000001</v>
      </c>
      <c r="G195" s="113">
        <f ca="1">VLOOKUP(B195,'Insumos e Serviços'!$A:$F,6,0)</f>
        <v>0.98</v>
      </c>
      <c r="H195" s="113">
        <f t="shared" si="6"/>
        <v>3.2</v>
      </c>
    </row>
    <row r="196" spans="1:8" ht="13.9" customHeight="1">
      <c r="A196" s="109" t="str">
        <f ca="1">VLOOKUP(B196,'Insumos e Serviços'!$A:$F,3,0)</f>
        <v>Insumo</v>
      </c>
      <c r="B196" s="131" t="s">
        <v>1454</v>
      </c>
      <c r="C196" s="111" t="str">
        <f ca="1">VLOOKUP(B196,'Insumos e Serviços'!$A:$F,2,0)</f>
        <v>SINAPI</v>
      </c>
      <c r="D196" s="109" t="str">
        <f ca="1">VLOOKUP(B196,'Insumos e Serviços'!$A:$F,4,0)</f>
        <v>ELETRODO REVESTIDO AWS - E6013, DIAMETRO IGUAL A 2,50 MM</v>
      </c>
      <c r="E196" s="111" t="str">
        <f ca="1">VLOOKUP(B196,'Insumos e Serviços'!$A:$F,5,0)</f>
        <v>KG</v>
      </c>
      <c r="F196" s="132">
        <v>6.0000000000000001E-3</v>
      </c>
      <c r="G196" s="113">
        <f ca="1">VLOOKUP(B196,'Insumos e Serviços'!$A:$F,6,0)</f>
        <v>19.09</v>
      </c>
      <c r="H196" s="113">
        <f t="shared" si="6"/>
        <v>0.11</v>
      </c>
    </row>
    <row r="197" spans="1:8" ht="22.5">
      <c r="A197" s="109" t="str">
        <f ca="1">VLOOKUP(B197,'Insumos e Serviços'!$A:$F,3,0)</f>
        <v>Insumo</v>
      </c>
      <c r="B197" s="131" t="s">
        <v>72</v>
      </c>
      <c r="C197" s="111" t="str">
        <f ca="1">VLOOKUP(B197,'Insumos e Serviços'!$A:$F,2,0)</f>
        <v>SINAPI</v>
      </c>
      <c r="D197" s="109" t="str">
        <f ca="1">VLOOKUP(B197,'Insumos e Serviços'!$A:$F,4,0)</f>
        <v>TUBO ACO GALVANIZADO COM COSTURA, CLASSE LEVE, DN 40 MM ( 1 1/2"),  E = 3,00 MM,  *3,48* KG/M (NBR 5580)</v>
      </c>
      <c r="E197" s="111" t="str">
        <f ca="1">VLOOKUP(B197,'Insumos e Serviços'!$A:$F,5,0)</f>
        <v>M</v>
      </c>
      <c r="F197" s="132">
        <v>1.3</v>
      </c>
      <c r="G197" s="113">
        <f ca="1">VLOOKUP(B197,'Insumos e Serviços'!$A:$F,6,0)</f>
        <v>75.459999999999994</v>
      </c>
      <c r="H197" s="113">
        <f t="shared" si="6"/>
        <v>98.09</v>
      </c>
    </row>
    <row r="198" spans="1:8" ht="13.9" customHeight="1">
      <c r="A198" s="109" t="str">
        <f ca="1">VLOOKUP(B198,'Insumos e Serviços'!$A:$F,3,0)</f>
        <v>Insumo</v>
      </c>
      <c r="B198" s="131" t="s">
        <v>74</v>
      </c>
      <c r="C198" s="111" t="str">
        <f ca="1">VLOOKUP(B198,'Insumos e Serviços'!$A:$F,2,0)</f>
        <v>Próprio</v>
      </c>
      <c r="D198" s="109" t="str">
        <f ca="1">VLOOKUP(B198,'Insumos e Serviços'!$A:$F,4,0)</f>
        <v>Suporte para corrimão, redondo com pino 1/2" P/ tubo 2" - com parafusos e buchas</v>
      </c>
      <c r="E198" s="111" t="str">
        <f ca="1">VLOOKUP(B198,'Insumos e Serviços'!$A:$F,5,0)</f>
        <v>un</v>
      </c>
      <c r="F198" s="132">
        <v>1.091</v>
      </c>
      <c r="G198" s="113" t="str">
        <f ca="1">VLOOKUP(B198,'Insumos e Serviços'!$A:$F,6,0)</f>
        <v xml:space="preserve"> 7,06</v>
      </c>
      <c r="H198" s="113">
        <f t="shared" si="6"/>
        <v>7.7</v>
      </c>
    </row>
    <row r="199" spans="1:8" ht="13.9" customHeight="1" thickBot="1">
      <c r="A199" s="109" t="str">
        <f ca="1">VLOOKUP(B199,'Insumos e Serviços'!$A:$F,3,0)</f>
        <v>Insumo</v>
      </c>
      <c r="B199" s="131" t="s">
        <v>76</v>
      </c>
      <c r="C199" s="111" t="str">
        <f ca="1">VLOOKUP(B199,'Insumos e Serviços'!$A:$F,2,0)</f>
        <v>Próprio</v>
      </c>
      <c r="D199" s="109" t="str">
        <f ca="1">VLOOKUP(B199,'Insumos e Serviços'!$A:$F,4,0)</f>
        <v>Curva de aço galvanizado 1 1/2"</v>
      </c>
      <c r="E199" s="111" t="str">
        <f ca="1">VLOOKUP(B199,'Insumos e Serviços'!$A:$F,5,0)</f>
        <v>un</v>
      </c>
      <c r="F199" s="132">
        <v>1</v>
      </c>
      <c r="G199" s="113" t="str">
        <f ca="1">VLOOKUP(B199,'Insumos e Serviços'!$A:$F,6,0)</f>
        <v xml:space="preserve"> 28,11</v>
      </c>
      <c r="H199" s="113">
        <f t="shared" si="6"/>
        <v>28.11</v>
      </c>
    </row>
    <row r="200" spans="1:8" ht="13.9" customHeight="1" thickTop="1">
      <c r="A200" s="126"/>
      <c r="B200" s="127"/>
      <c r="C200" s="127"/>
      <c r="D200" s="126"/>
      <c r="E200" s="126"/>
      <c r="F200" s="126"/>
      <c r="G200" s="126"/>
      <c r="H200" s="126"/>
    </row>
    <row r="201" spans="1:8" ht="33.75">
      <c r="A201" s="103" t="s">
        <v>1028</v>
      </c>
      <c r="B201" s="104" t="s">
        <v>1029</v>
      </c>
      <c r="C201" s="104" t="s">
        <v>823</v>
      </c>
      <c r="D201" s="105" t="s">
        <v>1030</v>
      </c>
      <c r="E201" s="104" t="s">
        <v>921</v>
      </c>
      <c r="F201" s="106"/>
      <c r="G201" s="107"/>
      <c r="H201" s="108">
        <f>SUM(H202:H203)</f>
        <v>243.34</v>
      </c>
    </row>
    <row r="202" spans="1:8" ht="13.9" customHeight="1">
      <c r="A202" s="109" t="str">
        <f ca="1">VLOOKUP(B202,'Insumos e Serviços'!$A:$F,3,0)</f>
        <v>Composição</v>
      </c>
      <c r="B202" s="131" t="s">
        <v>1347</v>
      </c>
      <c r="C202" s="111" t="str">
        <f ca="1">VLOOKUP(B202,'Insumos e Serviços'!$A:$F,2,0)</f>
        <v>SINAPI</v>
      </c>
      <c r="D202" s="109" t="str">
        <f ca="1">VLOOKUP(B202,'Insumos e Serviços'!$A:$F,4,0)</f>
        <v>PEDREIRO COM ENCARGOS COMPLEMENTARES</v>
      </c>
      <c r="E202" s="111" t="str">
        <f ca="1">VLOOKUP(B202,'Insumos e Serviços'!$A:$F,5,0)</f>
        <v>H</v>
      </c>
      <c r="F202" s="132">
        <v>0.15</v>
      </c>
      <c r="G202" s="113">
        <f ca="1">VLOOKUP(B202,'Insumos e Serviços'!$A:$F,6,0)</f>
        <v>23.9</v>
      </c>
      <c r="H202" s="113">
        <f>TRUNC(F202*G202,2)</f>
        <v>3.58</v>
      </c>
    </row>
    <row r="203" spans="1:8" ht="13.9" customHeight="1" thickBot="1">
      <c r="A203" s="109" t="str">
        <f ca="1">VLOOKUP(B203,'Insumos e Serviços'!$A:$F,3,0)</f>
        <v>Insumo</v>
      </c>
      <c r="B203" s="131" t="s">
        <v>78</v>
      </c>
      <c r="C203" s="111" t="str">
        <f ca="1">VLOOKUP(B203,'Insumos e Serviços'!$A:$F,2,0)</f>
        <v>SINAPI</v>
      </c>
      <c r="D203" s="109" t="str">
        <f ca="1">VLOOKUP(B203,'Insumos e Serviços'!$A:$F,4,0)</f>
        <v>PLACA DE SINALIZACAO EM CHAPA DE ALUMINIO COM PINTURA REFLETIVA, E = 2 MM</v>
      </c>
      <c r="E203" s="111" t="str">
        <f ca="1">VLOOKUP(B203,'Insumos e Serviços'!$A:$F,5,0)</f>
        <v>m²</v>
      </c>
      <c r="F203" s="132">
        <v>0.37</v>
      </c>
      <c r="G203" s="113">
        <f ca="1">VLOOKUP(B203,'Insumos e Serviços'!$A:$F,6,0)</f>
        <v>648</v>
      </c>
      <c r="H203" s="113">
        <f>TRUNC(F203*G203,2)</f>
        <v>239.76</v>
      </c>
    </row>
    <row r="204" spans="1:8" ht="13.9" customHeight="1" thickTop="1">
      <c r="A204" s="126"/>
      <c r="B204" s="127"/>
      <c r="C204" s="127"/>
      <c r="D204" s="126"/>
      <c r="E204" s="126"/>
      <c r="F204" s="126"/>
      <c r="G204" s="126"/>
      <c r="H204" s="126"/>
    </row>
    <row r="205" spans="1:8" ht="13.9" customHeight="1">
      <c r="A205" s="114" t="s">
        <v>1031</v>
      </c>
      <c r="B205" s="115"/>
      <c r="C205" s="114"/>
      <c r="D205" s="114" t="s">
        <v>1032</v>
      </c>
      <c r="E205" s="115"/>
      <c r="F205" s="116"/>
      <c r="G205" s="117"/>
      <c r="H205" s="117"/>
    </row>
    <row r="206" spans="1:8" ht="11.25">
      <c r="A206" s="103" t="s">
        <v>1033</v>
      </c>
      <c r="B206" s="104" t="s">
        <v>1034</v>
      </c>
      <c r="C206" s="104" t="s">
        <v>823</v>
      </c>
      <c r="D206" s="105" t="s">
        <v>1035</v>
      </c>
      <c r="E206" s="104" t="s">
        <v>875</v>
      </c>
      <c r="F206" s="106"/>
      <c r="G206" s="107"/>
      <c r="H206" s="108">
        <f>SUM(H207:H215)</f>
        <v>336.08</v>
      </c>
    </row>
    <row r="207" spans="1:8" ht="13.9" customHeight="1">
      <c r="A207" s="109" t="str">
        <f ca="1">VLOOKUP(B207,'Insumos e Serviços'!$A:$F,3,0)</f>
        <v>Composição</v>
      </c>
      <c r="B207" s="131" t="s">
        <v>1440</v>
      </c>
      <c r="C207" s="111" t="str">
        <f ca="1">VLOOKUP(B207,'Insumos e Serviços'!$A:$F,2,0)</f>
        <v>SINAPI</v>
      </c>
      <c r="D207" s="109" t="str">
        <f ca="1">VLOOKUP(B207,'Insumos e Serviços'!$A:$F,4,0)</f>
        <v>MARMORISTA/GRANITEIRO COM ENCARGOS COMPLEMENTARES</v>
      </c>
      <c r="E207" s="111" t="str">
        <f ca="1">VLOOKUP(B207,'Insumos e Serviços'!$A:$F,5,0)</f>
        <v>H</v>
      </c>
      <c r="F207" s="132">
        <v>1.92</v>
      </c>
      <c r="G207" s="113">
        <f ca="1">VLOOKUP(B207,'Insumos e Serviços'!$A:$F,6,0)</f>
        <v>19.91</v>
      </c>
      <c r="H207" s="113">
        <f t="shared" ref="H207:H215" si="7">TRUNC(F207*G207,2)</f>
        <v>38.22</v>
      </c>
    </row>
    <row r="208" spans="1:8" ht="13.9" customHeight="1">
      <c r="A208" s="109" t="str">
        <f ca="1">VLOOKUP(B208,'Insumos e Serviços'!$A:$F,3,0)</f>
        <v>Composição</v>
      </c>
      <c r="B208" s="131" t="s">
        <v>1349</v>
      </c>
      <c r="C208" s="111" t="str">
        <f ca="1">VLOOKUP(B208,'Insumos e Serviços'!$A:$F,2,0)</f>
        <v>SINAPI</v>
      </c>
      <c r="D208" s="109" t="str">
        <f ca="1">VLOOKUP(B208,'Insumos e Serviços'!$A:$F,4,0)</f>
        <v>SERVENTE COM ENCARGOS COMPLEMENTARES</v>
      </c>
      <c r="E208" s="111" t="str">
        <f ca="1">VLOOKUP(B208,'Insumos e Serviços'!$A:$F,5,0)</f>
        <v>H</v>
      </c>
      <c r="F208" s="132">
        <v>0.98</v>
      </c>
      <c r="G208" s="113">
        <f ca="1">VLOOKUP(B208,'Insumos e Serviços'!$A:$F,6,0)</f>
        <v>17.61</v>
      </c>
      <c r="H208" s="113">
        <f t="shared" si="7"/>
        <v>17.25</v>
      </c>
    </row>
    <row r="209" spans="1:8" ht="13.9" customHeight="1">
      <c r="A209" s="109" t="str">
        <f ca="1">VLOOKUP(B209,'Insumos e Serviços'!$A:$F,3,0)</f>
        <v>Composição</v>
      </c>
      <c r="B209" s="131" t="s">
        <v>1436</v>
      </c>
      <c r="C209" s="111" t="str">
        <f ca="1">VLOOKUP(B209,'Insumos e Serviços'!$A:$F,2,0)</f>
        <v>SINAPI</v>
      </c>
      <c r="D209" s="109" t="str">
        <f ca="1">VLOOKUP(B209,'Insumos e Serviços'!$A:$F,4,0)</f>
        <v>IMPERMEABILIZADOR COM ENCARGOS COMPLEMENTARES</v>
      </c>
      <c r="E209" s="111" t="str">
        <f ca="1">VLOOKUP(B209,'Insumos e Serviços'!$A:$F,5,0)</f>
        <v>H</v>
      </c>
      <c r="F209" s="132">
        <v>3.0099999999999998E-2</v>
      </c>
      <c r="G209" s="113">
        <f ca="1">VLOOKUP(B209,'Insumos e Serviços'!$A:$F,6,0)</f>
        <v>23.9</v>
      </c>
      <c r="H209" s="113">
        <f t="shared" si="7"/>
        <v>0.71</v>
      </c>
    </row>
    <row r="210" spans="1:8" ht="13.9" customHeight="1">
      <c r="A210" s="109" t="str">
        <f ca="1">VLOOKUP(B210,'Insumos e Serviços'!$A:$F,3,0)</f>
        <v>Insumo</v>
      </c>
      <c r="B210" s="131" t="s">
        <v>80</v>
      </c>
      <c r="C210" s="111" t="str">
        <f ca="1">VLOOKUP(B210,'Insumos e Serviços'!$A:$F,2,0)</f>
        <v>SINAPI</v>
      </c>
      <c r="D210" s="109" t="str">
        <f ca="1">VLOOKUP(B210,'Insumos e Serviços'!$A:$F,4,0)</f>
        <v>MASSA PLASTICA PARA MARMORE/GRANITO</v>
      </c>
      <c r="E210" s="111" t="str">
        <f ca="1">VLOOKUP(B210,'Insumos e Serviços'!$A:$F,5,0)</f>
        <v>KG</v>
      </c>
      <c r="F210" s="132">
        <v>0.38440000000000002</v>
      </c>
      <c r="G210" s="113">
        <f ca="1">VLOOKUP(B210,'Insumos e Serviços'!$A:$F,6,0)</f>
        <v>25.97</v>
      </c>
      <c r="H210" s="113">
        <f t="shared" si="7"/>
        <v>9.98</v>
      </c>
    </row>
    <row r="211" spans="1:8" ht="22.5">
      <c r="A211" s="109" t="str">
        <f ca="1">VLOOKUP(B211,'Insumos e Serviços'!$A:$F,3,0)</f>
        <v>Insumo</v>
      </c>
      <c r="B211" s="131" t="s">
        <v>62</v>
      </c>
      <c r="C211" s="111" t="str">
        <f ca="1">VLOOKUP(B211,'Insumos e Serviços'!$A:$F,2,0)</f>
        <v>SINAPI</v>
      </c>
      <c r="D211" s="109" t="str">
        <f ca="1">VLOOKUP(B211,'Insumos e Serviços'!$A:$F,4,0)</f>
        <v>BUCHA DE NYLON SEM ABA S10, COM PARAFUSO DE 6,10 X 65 MM EM ACO ZINCADO COM ROSCA SOBERBA, CABECA CHATA E FENDA PHILLIPS</v>
      </c>
      <c r="E211" s="111" t="str">
        <f ca="1">VLOOKUP(B211,'Insumos e Serviços'!$A:$F,5,0)</f>
        <v>UN</v>
      </c>
      <c r="F211" s="132">
        <v>6</v>
      </c>
      <c r="G211" s="113">
        <f ca="1">VLOOKUP(B211,'Insumos e Serviços'!$A:$F,6,0)</f>
        <v>0.98</v>
      </c>
      <c r="H211" s="113">
        <f t="shared" si="7"/>
        <v>5.88</v>
      </c>
    </row>
    <row r="212" spans="1:8" ht="22.5">
      <c r="A212" s="109" t="str">
        <f ca="1">VLOOKUP(B212,'Insumos e Serviços'!$A:$F,3,0)</f>
        <v>Insumo</v>
      </c>
      <c r="B212" s="131" t="s">
        <v>82</v>
      </c>
      <c r="C212" s="111" t="str">
        <f ca="1">VLOOKUP(B212,'Insumos e Serviços'!$A:$F,2,0)</f>
        <v>SINAPI</v>
      </c>
      <c r="D212" s="109" t="str">
        <f ca="1">VLOOKUP(B212,'Insumos e Serviços'!$A:$F,4,0)</f>
        <v>GRANITO PARA BANCADA, POLIDO, TIPO ANDORINHA/ QUARTZ/ CASTELO/ CORUMBA OU OUTROS EQUIVALENTES DA REGIAO, E=  *2,5* CM</v>
      </c>
      <c r="E212" s="111" t="str">
        <f ca="1">VLOOKUP(B212,'Insumos e Serviços'!$A:$F,5,0)</f>
        <v>m²</v>
      </c>
      <c r="F212" s="132">
        <v>0.377</v>
      </c>
      <c r="G212" s="113">
        <f ca="1">VLOOKUP(B212,'Insumos e Serviços'!$A:$F,6,0)</f>
        <v>573.58000000000004</v>
      </c>
      <c r="H212" s="113">
        <f t="shared" si="7"/>
        <v>216.23</v>
      </c>
    </row>
    <row r="213" spans="1:8" ht="13.9" customHeight="1">
      <c r="A213" s="109" t="str">
        <f ca="1">VLOOKUP(B213,'Insumos e Serviços'!$A:$F,3,0)</f>
        <v>Insumo</v>
      </c>
      <c r="B213" s="131" t="s">
        <v>84</v>
      </c>
      <c r="C213" s="111" t="str">
        <f ca="1">VLOOKUP(B213,'Insumos e Serviços'!$A:$F,2,0)</f>
        <v>SINAPI</v>
      </c>
      <c r="D213" s="109" t="str">
        <f ca="1">VLOOKUP(B213,'Insumos e Serviços'!$A:$F,4,0)</f>
        <v>REJUNTE EPOXI, QUALQUER COR</v>
      </c>
      <c r="E213" s="111" t="str">
        <f ca="1">VLOOKUP(B213,'Insumos e Serviços'!$A:$F,5,0)</f>
        <v>KG</v>
      </c>
      <c r="F213" s="132">
        <v>2.5700000000000001E-2</v>
      </c>
      <c r="G213" s="113">
        <f ca="1">VLOOKUP(B213,'Insumos e Serviços'!$A:$F,6,0)</f>
        <v>55.65</v>
      </c>
      <c r="H213" s="113">
        <f t="shared" si="7"/>
        <v>1.43</v>
      </c>
    </row>
    <row r="214" spans="1:8" ht="22.5">
      <c r="A214" s="109" t="str">
        <f ca="1">VLOOKUP(B214,'Insumos e Serviços'!$A:$F,3,0)</f>
        <v>Insumo</v>
      </c>
      <c r="B214" s="131" t="s">
        <v>86</v>
      </c>
      <c r="C214" s="111" t="str">
        <f ca="1">VLOOKUP(B214,'Insumos e Serviços'!$A:$F,2,0)</f>
        <v>SINAPI</v>
      </c>
      <c r="D214" s="109" t="str">
        <f ca="1">VLOOKUP(B214,'Insumos e Serviços'!$A:$F,4,0)</f>
        <v>SUPORTE MAO-FRANCESA EM ACO, ABAS IGUAIS 30 CM, CAPACIDADE MINIMA 60 KG, BRANCO</v>
      </c>
      <c r="E214" s="111" t="str">
        <f ca="1">VLOOKUP(B214,'Insumos e Serviços'!$A:$F,5,0)</f>
        <v>UN</v>
      </c>
      <c r="F214" s="132">
        <v>2</v>
      </c>
      <c r="G214" s="113">
        <f ca="1">VLOOKUP(B214,'Insumos e Serviços'!$A:$F,6,0)</f>
        <v>20.2</v>
      </c>
      <c r="H214" s="113">
        <f t="shared" si="7"/>
        <v>40.4</v>
      </c>
    </row>
    <row r="215" spans="1:8" ht="13.9" customHeight="1" thickBot="1">
      <c r="A215" s="109" t="str">
        <f ca="1">VLOOKUP(B215,'Insumos e Serviços'!$A:$F,3,0)</f>
        <v>Insumo</v>
      </c>
      <c r="B215" s="131" t="s">
        <v>88</v>
      </c>
      <c r="C215" s="111" t="str">
        <f ca="1">VLOOKUP(B215,'Insumos e Serviços'!$A:$F,2,0)</f>
        <v>Próprio</v>
      </c>
      <c r="D215" s="109" t="str">
        <f ca="1">VLOOKUP(B215,'Insumos e Serviços'!$A:$F,4,0)</f>
        <v>Solução hidrofugante à base de silano-siloxano Nitoprimer 40, fab. Anchortec Quartzolit</v>
      </c>
      <c r="E215" s="111" t="str">
        <f ca="1">VLOOKUP(B215,'Insumos e Serviços'!$A:$F,5,0)</f>
        <v>l</v>
      </c>
      <c r="F215" s="132">
        <v>0.15029999999999999</v>
      </c>
      <c r="G215" s="113">
        <f ca="1">VLOOKUP(B215,'Insumos e Serviços'!$A:$F,6,0)</f>
        <v>39.82</v>
      </c>
      <c r="H215" s="113">
        <f t="shared" si="7"/>
        <v>5.98</v>
      </c>
    </row>
    <row r="216" spans="1:8" ht="13.9" customHeight="1" thickTop="1">
      <c r="A216" s="126"/>
      <c r="B216" s="127"/>
      <c r="C216" s="127"/>
      <c r="D216" s="126"/>
      <c r="E216" s="126"/>
      <c r="F216" s="126"/>
      <c r="G216" s="126"/>
      <c r="H216" s="126"/>
    </row>
    <row r="217" spans="1:8" ht="22.5">
      <c r="A217" s="103" t="s">
        <v>1036</v>
      </c>
      <c r="B217" s="104" t="s">
        <v>1037</v>
      </c>
      <c r="C217" s="104" t="s">
        <v>823</v>
      </c>
      <c r="D217" s="105" t="s">
        <v>1038</v>
      </c>
      <c r="E217" s="104" t="s">
        <v>875</v>
      </c>
      <c r="F217" s="106"/>
      <c r="G217" s="107"/>
      <c r="H217" s="108">
        <f>SUM(H218:H219)</f>
        <v>166.15</v>
      </c>
    </row>
    <row r="218" spans="1:8" ht="13.9" customHeight="1">
      <c r="A218" s="109" t="str">
        <f ca="1">VLOOKUP(B218,'Insumos e Serviços'!$A:$F,3,0)</f>
        <v>Composição</v>
      </c>
      <c r="B218" s="131" t="s">
        <v>1349</v>
      </c>
      <c r="C218" s="111" t="str">
        <f ca="1">VLOOKUP(B218,'Insumos e Serviços'!$A:$F,2,0)</f>
        <v>SINAPI</v>
      </c>
      <c r="D218" s="109" t="str">
        <f ca="1">VLOOKUP(B218,'Insumos e Serviços'!$A:$F,4,0)</f>
        <v>SERVENTE COM ENCARGOS COMPLEMENTARES</v>
      </c>
      <c r="E218" s="111" t="str">
        <f ca="1">VLOOKUP(B218,'Insumos e Serviços'!$A:$F,5,0)</f>
        <v>H</v>
      </c>
      <c r="F218" s="132">
        <v>0.41199999999999998</v>
      </c>
      <c r="G218" s="113">
        <f ca="1">VLOOKUP(B218,'Insumos e Serviços'!$A:$F,6,0)</f>
        <v>17.61</v>
      </c>
      <c r="H218" s="113">
        <f>TRUNC(F218*G218,2)</f>
        <v>7.25</v>
      </c>
    </row>
    <row r="219" spans="1:8" ht="13.9" customHeight="1" thickBot="1">
      <c r="A219" s="109" t="str">
        <f ca="1">VLOOKUP(B219,'Insumos e Serviços'!$A:$F,3,0)</f>
        <v>Insumo</v>
      </c>
      <c r="B219" s="131" t="s">
        <v>91</v>
      </c>
      <c r="C219" s="111" t="str">
        <f ca="1">VLOOKUP(B219,'Insumos e Serviços'!$A:$F,2,0)</f>
        <v>Próprio</v>
      </c>
      <c r="D219" s="109" t="str">
        <f ca="1">VLOOKUP(B219,'Insumos e Serviços'!$A:$F,4,0)</f>
        <v>Cabide para divisória, em inox escovado, linha Alcoplac Normatizado, Fab. Neocom</v>
      </c>
      <c r="E219" s="111" t="str">
        <f ca="1">VLOOKUP(B219,'Insumos e Serviços'!$A:$F,5,0)</f>
        <v>un</v>
      </c>
      <c r="F219" s="132">
        <v>1</v>
      </c>
      <c r="G219" s="113" t="str">
        <f ca="1">VLOOKUP(B219,'Insumos e Serviços'!$A:$F,6,0)</f>
        <v xml:space="preserve"> 158,90</v>
      </c>
      <c r="H219" s="113">
        <f>TRUNC(F219*G219,2)</f>
        <v>158.9</v>
      </c>
    </row>
    <row r="220" spans="1:8" ht="13.9" customHeight="1" thickTop="1">
      <c r="A220" s="126"/>
      <c r="B220" s="127"/>
      <c r="C220" s="127"/>
      <c r="D220" s="126"/>
      <c r="E220" s="126"/>
      <c r="F220" s="126"/>
      <c r="G220" s="126"/>
      <c r="H220" s="126"/>
    </row>
    <row r="221" spans="1:8" ht="22.5">
      <c r="A221" s="103" t="s">
        <v>1039</v>
      </c>
      <c r="B221" s="104" t="s">
        <v>1040</v>
      </c>
      <c r="C221" s="104" t="s">
        <v>823</v>
      </c>
      <c r="D221" s="105" t="s">
        <v>1041</v>
      </c>
      <c r="E221" s="104" t="s">
        <v>921</v>
      </c>
      <c r="F221" s="106"/>
      <c r="G221" s="107"/>
      <c r="H221" s="108">
        <f>SUM(H222:H224)</f>
        <v>393.51</v>
      </c>
    </row>
    <row r="222" spans="1:8" ht="13.9" customHeight="1">
      <c r="A222" s="109" t="str">
        <f ca="1">VLOOKUP(B222,'Insumos e Serviços'!$A:$F,3,0)</f>
        <v>Composição</v>
      </c>
      <c r="B222" s="131" t="s">
        <v>1343</v>
      </c>
      <c r="C222" s="111" t="str">
        <f ca="1">VLOOKUP(B222,'Insumos e Serviços'!$A:$F,2,0)</f>
        <v>SINAPI</v>
      </c>
      <c r="D222" s="109" t="str">
        <f ca="1">VLOOKUP(B222,'Insumos e Serviços'!$A:$F,4,0)</f>
        <v>CARPINTEIRO DE FORMAS COM ENCARGOS COMPLEMENTARES</v>
      </c>
      <c r="E222" s="111" t="str">
        <f ca="1">VLOOKUP(B222,'Insumos e Serviços'!$A:$F,5,0)</f>
        <v>H</v>
      </c>
      <c r="F222" s="132">
        <v>0.17</v>
      </c>
      <c r="G222" s="113">
        <f ca="1">VLOOKUP(B222,'Insumos e Serviços'!$A:$F,6,0)</f>
        <v>23.68</v>
      </c>
      <c r="H222" s="113">
        <f>TRUNC(F222*G222,2)</f>
        <v>4.0199999999999996</v>
      </c>
    </row>
    <row r="223" spans="1:8" ht="13.9" customHeight="1">
      <c r="A223" s="109" t="str">
        <f ca="1">VLOOKUP(B223,'Insumos e Serviços'!$A:$F,3,0)</f>
        <v>Composição</v>
      </c>
      <c r="B223" s="131" t="s">
        <v>1349</v>
      </c>
      <c r="C223" s="111" t="str">
        <f ca="1">VLOOKUP(B223,'Insumos e Serviços'!$A:$F,2,0)</f>
        <v>SINAPI</v>
      </c>
      <c r="D223" s="109" t="str">
        <f ca="1">VLOOKUP(B223,'Insumos e Serviços'!$A:$F,4,0)</f>
        <v>SERVENTE COM ENCARGOS COMPLEMENTARES</v>
      </c>
      <c r="E223" s="111" t="str">
        <f ca="1">VLOOKUP(B223,'Insumos e Serviços'!$A:$F,5,0)</f>
        <v>H</v>
      </c>
      <c r="F223" s="132">
        <v>0.17</v>
      </c>
      <c r="G223" s="113">
        <f ca="1">VLOOKUP(B223,'Insumos e Serviços'!$A:$F,6,0)</f>
        <v>17.61</v>
      </c>
      <c r="H223" s="113">
        <f>TRUNC(F223*G223,2)</f>
        <v>2.99</v>
      </c>
    </row>
    <row r="224" spans="1:8" ht="23.25" thickBot="1">
      <c r="A224" s="109" t="str">
        <f ca="1">VLOOKUP(B224,'Insumos e Serviços'!$A:$F,3,0)</f>
        <v>Insumo</v>
      </c>
      <c r="B224" s="131" t="s">
        <v>93</v>
      </c>
      <c r="C224" s="111" t="str">
        <f ca="1">VLOOKUP(B224,'Insumos e Serviços'!$A:$F,2,0)</f>
        <v>Próprio</v>
      </c>
      <c r="D224" s="109" t="str">
        <f ca="1">VLOOKUP(B224,'Insumos e Serviços'!$A:$F,4,0)</f>
        <v>Porta objetos em laminado melamínico (0,15 x 0,4 cm), cor Polar L190, linha Alcoplac Normatizado, Fab. Neocom</v>
      </c>
      <c r="E224" s="111" t="str">
        <f ca="1">VLOOKUP(B224,'Insumos e Serviços'!$A:$F,5,0)</f>
        <v>un</v>
      </c>
      <c r="F224" s="132">
        <v>1</v>
      </c>
      <c r="G224" s="113" t="str">
        <f ca="1">VLOOKUP(B224,'Insumos e Serviços'!$A:$F,6,0)</f>
        <v xml:space="preserve"> 386,50</v>
      </c>
      <c r="H224" s="113">
        <f>TRUNC(F224*G224,2)</f>
        <v>386.5</v>
      </c>
    </row>
    <row r="225" spans="1:8" ht="13.9" customHeight="1" thickTop="1">
      <c r="A225" s="126"/>
      <c r="B225" s="127"/>
      <c r="C225" s="127"/>
      <c r="D225" s="126"/>
      <c r="E225" s="126"/>
      <c r="F225" s="126"/>
      <c r="G225" s="126"/>
      <c r="H225" s="126"/>
    </row>
    <row r="226" spans="1:8" ht="33.75">
      <c r="A226" s="103" t="s">
        <v>1042</v>
      </c>
      <c r="B226" s="104" t="s">
        <v>1043</v>
      </c>
      <c r="C226" s="104" t="s">
        <v>823</v>
      </c>
      <c r="D226" s="105" t="s">
        <v>1044</v>
      </c>
      <c r="E226" s="104" t="s">
        <v>875</v>
      </c>
      <c r="F226" s="106"/>
      <c r="G226" s="107"/>
      <c r="H226" s="108">
        <f>SUM(H227:H229)</f>
        <v>716.01</v>
      </c>
    </row>
    <row r="227" spans="1:8" ht="13.9" customHeight="1">
      <c r="A227" s="109" t="str">
        <f ca="1">VLOOKUP(B227,'Insumos e Serviços'!$A:$F,3,0)</f>
        <v>Composição</v>
      </c>
      <c r="B227" s="131" t="s">
        <v>1347</v>
      </c>
      <c r="C227" s="111" t="str">
        <f ca="1">VLOOKUP(B227,'Insumos e Serviços'!$A:$F,2,0)</f>
        <v>SINAPI</v>
      </c>
      <c r="D227" s="109" t="str">
        <f ca="1">VLOOKUP(B227,'Insumos e Serviços'!$A:$F,4,0)</f>
        <v>PEDREIRO COM ENCARGOS COMPLEMENTARES</v>
      </c>
      <c r="E227" s="111" t="str">
        <f ca="1">VLOOKUP(B227,'Insumos e Serviços'!$A:$F,5,0)</f>
        <v>H</v>
      </c>
      <c r="F227" s="132">
        <v>0.25</v>
      </c>
      <c r="G227" s="113">
        <f ca="1">VLOOKUP(B227,'Insumos e Serviços'!$A:$F,6,0)</f>
        <v>23.9</v>
      </c>
      <c r="H227" s="113">
        <f>TRUNC(F227*G227,2)</f>
        <v>5.97</v>
      </c>
    </row>
    <row r="228" spans="1:8" ht="13.9" customHeight="1">
      <c r="A228" s="109" t="str">
        <f ca="1">VLOOKUP(B228,'Insumos e Serviços'!$A:$F,3,0)</f>
        <v>Composição</v>
      </c>
      <c r="B228" s="131" t="s">
        <v>1349</v>
      </c>
      <c r="C228" s="111" t="str">
        <f ca="1">VLOOKUP(B228,'Insumos e Serviços'!$A:$F,2,0)</f>
        <v>SINAPI</v>
      </c>
      <c r="D228" s="109" t="str">
        <f ca="1">VLOOKUP(B228,'Insumos e Serviços'!$A:$F,4,0)</f>
        <v>SERVENTE COM ENCARGOS COMPLEMENTARES</v>
      </c>
      <c r="E228" s="111" t="str">
        <f ca="1">VLOOKUP(B228,'Insumos e Serviços'!$A:$F,5,0)</f>
        <v>H</v>
      </c>
      <c r="F228" s="132">
        <v>0.25</v>
      </c>
      <c r="G228" s="113">
        <f ca="1">VLOOKUP(B228,'Insumos e Serviços'!$A:$F,6,0)</f>
        <v>17.61</v>
      </c>
      <c r="H228" s="113">
        <f>TRUNC(F228*G228,2)</f>
        <v>4.4000000000000004</v>
      </c>
    </row>
    <row r="229" spans="1:8" ht="13.9" customHeight="1" thickBot="1">
      <c r="A229" s="109" t="str">
        <f ca="1">VLOOKUP(B229,'Insumos e Serviços'!$A:$F,3,0)</f>
        <v>Insumo</v>
      </c>
      <c r="B229" s="131" t="s">
        <v>95</v>
      </c>
      <c r="C229" s="111" t="str">
        <f ca="1">VLOOKUP(B229,'Insumos e Serviços'!$A:$F,2,0)</f>
        <v>SINAPI</v>
      </c>
      <c r="D229" s="109" t="str">
        <f ca="1">VLOOKUP(B229,'Insumos e Serviços'!$A:$F,4,0)</f>
        <v>BANCO ARTICULADO PARA BANHO, EM ACO INOX POLIDO, 70* CM X 45* CM</v>
      </c>
      <c r="E229" s="111" t="str">
        <f ca="1">VLOOKUP(B229,'Insumos e Serviços'!$A:$F,5,0)</f>
        <v>UN</v>
      </c>
      <c r="F229" s="132">
        <v>1</v>
      </c>
      <c r="G229" s="113">
        <f ca="1">VLOOKUP(B229,'Insumos e Serviços'!$A:$F,6,0)</f>
        <v>705.64</v>
      </c>
      <c r="H229" s="113">
        <f>TRUNC(F229*G229,2)</f>
        <v>705.64</v>
      </c>
    </row>
    <row r="230" spans="1:8" ht="13.9" customHeight="1" thickTop="1">
      <c r="A230" s="126"/>
      <c r="B230" s="127"/>
      <c r="C230" s="127"/>
      <c r="D230" s="126"/>
      <c r="E230" s="126"/>
      <c r="F230" s="126"/>
      <c r="G230" s="126"/>
      <c r="H230" s="126"/>
    </row>
    <row r="231" spans="1:8" ht="33.75">
      <c r="A231" s="103" t="s">
        <v>1051</v>
      </c>
      <c r="B231" s="104" t="s">
        <v>1052</v>
      </c>
      <c r="C231" s="104" t="s">
        <v>823</v>
      </c>
      <c r="D231" s="105" t="s">
        <v>1053</v>
      </c>
      <c r="E231" s="104" t="s">
        <v>875</v>
      </c>
      <c r="F231" s="106"/>
      <c r="G231" s="107"/>
      <c r="H231" s="108">
        <f>SUM(H232:H234)</f>
        <v>93.27000000000001</v>
      </c>
    </row>
    <row r="232" spans="1:8" ht="13.9" customHeight="1">
      <c r="A232" s="109" t="str">
        <f ca="1">VLOOKUP(B232,'Insumos e Serviços'!$A:$F,3,0)</f>
        <v>Composição</v>
      </c>
      <c r="B232" s="131" t="s">
        <v>99</v>
      </c>
      <c r="C232" s="111" t="str">
        <f ca="1">VLOOKUP(B232,'Insumos e Serviços'!$A:$F,2,0)</f>
        <v>SINAPI</v>
      </c>
      <c r="D232" s="109" t="str">
        <f ca="1">VLOOKUP(B232,'Insumos e Serviços'!$A:$F,4,0)</f>
        <v>AUXILIAR DE ENCANADOR OU BOMBEIRO HIDRÁULICO COM ENCARGOS COMPLEMENTARES</v>
      </c>
      <c r="E232" s="111" t="str">
        <f ca="1">VLOOKUP(B232,'Insumos e Serviços'!$A:$F,5,0)</f>
        <v>H</v>
      </c>
      <c r="F232" s="132">
        <v>0.3</v>
      </c>
      <c r="G232" s="113">
        <f ca="1">VLOOKUP(B232,'Insumos e Serviços'!$A:$F,6,0)</f>
        <v>18.23</v>
      </c>
      <c r="H232" s="113">
        <f>TRUNC(F232*G232,2)</f>
        <v>5.46</v>
      </c>
    </row>
    <row r="233" spans="1:8" ht="13.9" customHeight="1">
      <c r="A233" s="109" t="str">
        <f ca="1">VLOOKUP(B233,'Insumos e Serviços'!$A:$F,3,0)</f>
        <v>Composição</v>
      </c>
      <c r="B233" s="131" t="s">
        <v>1358</v>
      </c>
      <c r="C233" s="111" t="str">
        <f ca="1">VLOOKUP(B233,'Insumos e Serviços'!$A:$F,2,0)</f>
        <v>SINAPI</v>
      </c>
      <c r="D233" s="109" t="str">
        <f ca="1">VLOOKUP(B233,'Insumos e Serviços'!$A:$F,4,0)</f>
        <v>ENCANADOR OU BOMBEIRO HIDRÁULICO COM ENCARGOS COMPLEMENTARES</v>
      </c>
      <c r="E233" s="111" t="str">
        <f ca="1">VLOOKUP(B233,'Insumos e Serviços'!$A:$F,5,0)</f>
        <v>H</v>
      </c>
      <c r="F233" s="132">
        <v>0.3</v>
      </c>
      <c r="G233" s="113">
        <f ca="1">VLOOKUP(B233,'Insumos e Serviços'!$A:$F,6,0)</f>
        <v>23.41</v>
      </c>
      <c r="H233" s="113">
        <f>TRUNC(F233*G233,2)</f>
        <v>7.02</v>
      </c>
    </row>
    <row r="234" spans="1:8" ht="23.25" thickBot="1">
      <c r="A234" s="109" t="str">
        <f ca="1">VLOOKUP(B234,'Insumos e Serviços'!$A:$F,3,0)</f>
        <v>Insumo</v>
      </c>
      <c r="B234" s="131" t="s">
        <v>101</v>
      </c>
      <c r="C234" s="111" t="str">
        <f ca="1">VLOOKUP(B234,'Insumos e Serviços'!$A:$F,2,0)</f>
        <v>Próprio</v>
      </c>
      <c r="D234" s="109" t="str">
        <f ca="1">VLOOKUP(B234,'Insumos e Serviços'!$A:$F,4,0)</f>
        <v>Barra de apoio reta 40cm, em tubo de alumínio e=2mm, Ø31,75mm, tratamento de superfície e pintura epóxi, na cor branca, fab. Leve Vida</v>
      </c>
      <c r="E234" s="111" t="str">
        <f ca="1">VLOOKUP(B234,'Insumos e Serviços'!$A:$F,5,0)</f>
        <v>un</v>
      </c>
      <c r="F234" s="132">
        <v>1</v>
      </c>
      <c r="G234" s="113" t="str">
        <f ca="1">VLOOKUP(B234,'Insumos e Serviços'!$A:$F,6,0)</f>
        <v xml:space="preserve"> 80,79</v>
      </c>
      <c r="H234" s="113">
        <f>TRUNC(F234*G234,2)</f>
        <v>80.790000000000006</v>
      </c>
    </row>
    <row r="235" spans="1:8" ht="13.9" customHeight="1" thickTop="1">
      <c r="A235" s="126"/>
      <c r="B235" s="127"/>
      <c r="C235" s="127"/>
      <c r="D235" s="126"/>
      <c r="E235" s="126"/>
      <c r="F235" s="126"/>
      <c r="G235" s="126"/>
      <c r="H235" s="126"/>
    </row>
    <row r="236" spans="1:8" ht="33.75">
      <c r="A236" s="103" t="s">
        <v>1054</v>
      </c>
      <c r="B236" s="104" t="s">
        <v>1055</v>
      </c>
      <c r="C236" s="104" t="s">
        <v>823</v>
      </c>
      <c r="D236" s="105" t="s">
        <v>1056</v>
      </c>
      <c r="E236" s="104" t="s">
        <v>875</v>
      </c>
      <c r="F236" s="106"/>
      <c r="G236" s="107"/>
      <c r="H236" s="108">
        <f>SUM(H237:H239)</f>
        <v>125.55</v>
      </c>
    </row>
    <row r="237" spans="1:8" ht="13.9" customHeight="1">
      <c r="A237" s="109" t="str">
        <f ca="1">VLOOKUP(B237,'Insumos e Serviços'!$A:$F,3,0)</f>
        <v>Composição</v>
      </c>
      <c r="B237" s="131" t="s">
        <v>1347</v>
      </c>
      <c r="C237" s="111" t="str">
        <f ca="1">VLOOKUP(B237,'Insumos e Serviços'!$A:$F,2,0)</f>
        <v>SINAPI</v>
      </c>
      <c r="D237" s="109" t="str">
        <f ca="1">VLOOKUP(B237,'Insumos e Serviços'!$A:$F,4,0)</f>
        <v>PEDREIRO COM ENCARGOS COMPLEMENTARES</v>
      </c>
      <c r="E237" s="111" t="str">
        <f ca="1">VLOOKUP(B237,'Insumos e Serviços'!$A:$F,5,0)</f>
        <v>H</v>
      </c>
      <c r="F237" s="132">
        <v>0.3</v>
      </c>
      <c r="G237" s="113">
        <f ca="1">VLOOKUP(B237,'Insumos e Serviços'!$A:$F,6,0)</f>
        <v>23.9</v>
      </c>
      <c r="H237" s="113">
        <f>TRUNC(F237*G237,2)</f>
        <v>7.17</v>
      </c>
    </row>
    <row r="238" spans="1:8" ht="13.9" customHeight="1">
      <c r="A238" s="109" t="str">
        <f ca="1">VLOOKUP(B238,'Insumos e Serviços'!$A:$F,3,0)</f>
        <v>Composição</v>
      </c>
      <c r="B238" s="131" t="s">
        <v>1349</v>
      </c>
      <c r="C238" s="111" t="str">
        <f ca="1">VLOOKUP(B238,'Insumos e Serviços'!$A:$F,2,0)</f>
        <v>SINAPI</v>
      </c>
      <c r="D238" s="109" t="str">
        <f ca="1">VLOOKUP(B238,'Insumos e Serviços'!$A:$F,4,0)</f>
        <v>SERVENTE COM ENCARGOS COMPLEMENTARES</v>
      </c>
      <c r="E238" s="111" t="str">
        <f ca="1">VLOOKUP(B238,'Insumos e Serviços'!$A:$F,5,0)</f>
        <v>H</v>
      </c>
      <c r="F238" s="132">
        <v>0.3</v>
      </c>
      <c r="G238" s="113">
        <f ca="1">VLOOKUP(B238,'Insumos e Serviços'!$A:$F,6,0)</f>
        <v>17.61</v>
      </c>
      <c r="H238" s="113">
        <f>TRUNC(F238*G238,2)</f>
        <v>5.28</v>
      </c>
    </row>
    <row r="239" spans="1:8" ht="23.25" thickBot="1">
      <c r="A239" s="109" t="str">
        <f ca="1">VLOOKUP(B239,'Insumos e Serviços'!$A:$F,3,0)</f>
        <v>Insumo</v>
      </c>
      <c r="B239" s="131" t="s">
        <v>103</v>
      </c>
      <c r="C239" s="111" t="str">
        <f ca="1">VLOOKUP(B239,'Insumos e Serviços'!$A:$F,2,0)</f>
        <v>Próprio</v>
      </c>
      <c r="D239" s="109" t="str">
        <f ca="1">VLOOKUP(B239,'Insumos e Serviços'!$A:$F,4,0)</f>
        <v>Barra de apoio curva lateral para lavatório 30cm, em tubo de alumínio e=2mm, Ø31,75mm, tratamento de superfície e pintura epóxi, na cor branca, fab. Leve Vida</v>
      </c>
      <c r="E239" s="111" t="str">
        <f ca="1">VLOOKUP(B239,'Insumos e Serviços'!$A:$F,5,0)</f>
        <v>un</v>
      </c>
      <c r="F239" s="132">
        <v>1</v>
      </c>
      <c r="G239" s="113" t="str">
        <f ca="1">VLOOKUP(B239,'Insumos e Serviços'!$A:$F,6,0)</f>
        <v xml:space="preserve"> 113,10</v>
      </c>
      <c r="H239" s="113">
        <f>TRUNC(F239*G239,2)</f>
        <v>113.1</v>
      </c>
    </row>
    <row r="240" spans="1:8" ht="13.9" customHeight="1" thickTop="1">
      <c r="A240" s="126"/>
      <c r="B240" s="127"/>
      <c r="C240" s="127"/>
      <c r="D240" s="126"/>
      <c r="E240" s="126"/>
      <c r="F240" s="126"/>
      <c r="G240" s="126"/>
      <c r="H240" s="126"/>
    </row>
    <row r="241" spans="1:8" ht="11.25">
      <c r="A241" s="103" t="s">
        <v>1063</v>
      </c>
      <c r="B241" s="104" t="s">
        <v>1064</v>
      </c>
      <c r="C241" s="104" t="s">
        <v>823</v>
      </c>
      <c r="D241" s="105" t="s">
        <v>1065</v>
      </c>
      <c r="E241" s="104" t="s">
        <v>1066</v>
      </c>
      <c r="F241" s="106"/>
      <c r="G241" s="107"/>
      <c r="H241" s="108">
        <f>SUM(H242:H248)</f>
        <v>611.04</v>
      </c>
    </row>
    <row r="242" spans="1:8" ht="13.9" customHeight="1">
      <c r="A242" s="109" t="str">
        <f ca="1">VLOOKUP(B242,'Insumos e Serviços'!$A:$F,3,0)</f>
        <v>Composição</v>
      </c>
      <c r="B242" s="131" t="s">
        <v>1358</v>
      </c>
      <c r="C242" s="111" t="str">
        <f ca="1">VLOOKUP(B242,'Insumos e Serviços'!$A:$F,2,0)</f>
        <v>SINAPI</v>
      </c>
      <c r="D242" s="109" t="str">
        <f ca="1">VLOOKUP(B242,'Insumos e Serviços'!$A:$F,4,0)</f>
        <v>ENCANADOR OU BOMBEIRO HIDRÁULICO COM ENCARGOS COMPLEMENTARES</v>
      </c>
      <c r="E242" s="111" t="str">
        <f ca="1">VLOOKUP(B242,'Insumos e Serviços'!$A:$F,5,0)</f>
        <v>H</v>
      </c>
      <c r="F242" s="132">
        <v>0.76600000000000001</v>
      </c>
      <c r="G242" s="113">
        <f ca="1">VLOOKUP(B242,'Insumos e Serviços'!$A:$F,6,0)</f>
        <v>23.41</v>
      </c>
      <c r="H242" s="113">
        <f t="shared" ref="H242:H248" si="8">TRUNC(F242*G242,2)</f>
        <v>17.93</v>
      </c>
    </row>
    <row r="243" spans="1:8" ht="13.9" customHeight="1">
      <c r="A243" s="109" t="str">
        <f ca="1">VLOOKUP(B243,'Insumos e Serviços'!$A:$F,3,0)</f>
        <v>Composição</v>
      </c>
      <c r="B243" s="131" t="s">
        <v>1349</v>
      </c>
      <c r="C243" s="111" t="str">
        <f ca="1">VLOOKUP(B243,'Insumos e Serviços'!$A:$F,2,0)</f>
        <v>SINAPI</v>
      </c>
      <c r="D243" s="109" t="str">
        <f ca="1">VLOOKUP(B243,'Insumos e Serviços'!$A:$F,4,0)</f>
        <v>SERVENTE COM ENCARGOS COMPLEMENTARES</v>
      </c>
      <c r="E243" s="111" t="str">
        <f ca="1">VLOOKUP(B243,'Insumos e Serviços'!$A:$F,5,0)</f>
        <v>H</v>
      </c>
      <c r="F243" s="132">
        <v>0.73480000000000001</v>
      </c>
      <c r="G243" s="113">
        <f ca="1">VLOOKUP(B243,'Insumos e Serviços'!$A:$F,6,0)</f>
        <v>17.61</v>
      </c>
      <c r="H243" s="113">
        <f t="shared" si="8"/>
        <v>12.93</v>
      </c>
    </row>
    <row r="244" spans="1:8" ht="13.9" customHeight="1">
      <c r="A244" s="109" t="str">
        <f ca="1">VLOOKUP(B244,'Insumos e Serviços'!$A:$F,3,0)</f>
        <v>Insumo</v>
      </c>
      <c r="B244" s="131" t="s">
        <v>107</v>
      </c>
      <c r="C244" s="111" t="str">
        <f ca="1">VLOOKUP(B244,'Insumos e Serviços'!$A:$F,2,0)</f>
        <v>Próprio</v>
      </c>
      <c r="D244" s="109" t="str">
        <f ca="1">VLOOKUP(B244,'Insumos e Serviços'!$A:$F,4,0)</f>
        <v>Válvula de escoamento, cromada, cod.1601C, fab. Deca</v>
      </c>
      <c r="E244" s="111" t="str">
        <f ca="1">VLOOKUP(B244,'Insumos e Serviços'!$A:$F,5,0)</f>
        <v>un</v>
      </c>
      <c r="F244" s="132">
        <v>1</v>
      </c>
      <c r="G244" s="113">
        <f ca="1">VLOOKUP(B244,'Insumos e Serviços'!$A:$F,6,0)</f>
        <v>160.38999999999999</v>
      </c>
      <c r="H244" s="113">
        <f t="shared" si="8"/>
        <v>160.38999999999999</v>
      </c>
    </row>
    <row r="245" spans="1:8" ht="13.9" customHeight="1">
      <c r="A245" s="109" t="str">
        <f ca="1">VLOOKUP(B245,'Insumos e Serviços'!$A:$F,3,0)</f>
        <v>Insumo</v>
      </c>
      <c r="B245" s="131" t="s">
        <v>105</v>
      </c>
      <c r="C245" s="111" t="str">
        <f ca="1">VLOOKUP(B245,'Insumos e Serviços'!$A:$F,2,0)</f>
        <v>SINAPI</v>
      </c>
      <c r="D245" s="109" t="str">
        <f ca="1">VLOOKUP(B245,'Insumos e Serviços'!$A:$F,4,0)</f>
        <v>FITA VEDA ROSCA EM ROLOS DE 18 MM X 10 M (L X C)</v>
      </c>
      <c r="E245" s="111" t="str">
        <f ca="1">VLOOKUP(B245,'Insumos e Serviços'!$A:$F,5,0)</f>
        <v>UN</v>
      </c>
      <c r="F245" s="132">
        <v>0.12130000000000001</v>
      </c>
      <c r="G245" s="113">
        <f ca="1">VLOOKUP(B245,'Insumos e Serviços'!$A:$F,6,0)</f>
        <v>3.66</v>
      </c>
      <c r="H245" s="113">
        <f t="shared" si="8"/>
        <v>0.44</v>
      </c>
    </row>
    <row r="246" spans="1:8" ht="22.5">
      <c r="A246" s="109" t="str">
        <f ca="1">VLOOKUP(B246,'Insumos e Serviços'!$A:$F,3,0)</f>
        <v>Insumo</v>
      </c>
      <c r="B246" s="131" t="s">
        <v>109</v>
      </c>
      <c r="C246" s="111" t="str">
        <f ca="1">VLOOKUP(B246,'Insumos e Serviços'!$A:$F,2,0)</f>
        <v>Próprio</v>
      </c>
      <c r="D246" s="109" t="str">
        <f ca="1">VLOOKUP(B246,'Insumos e Serviços'!$A:$F,4,0)</f>
        <v>Torneira para lavatório de mesa, cromada, fechamento automático, Decamatic Eco, Código 1173.C, fab. Deca</v>
      </c>
      <c r="E246" s="111" t="str">
        <f ca="1">VLOOKUP(B246,'Insumos e Serviços'!$A:$F,5,0)</f>
        <v>un</v>
      </c>
      <c r="F246" s="132">
        <v>1</v>
      </c>
      <c r="G246" s="113">
        <f ca="1">VLOOKUP(B246,'Insumos e Serviços'!$A:$F,6,0)</f>
        <v>244.5</v>
      </c>
      <c r="H246" s="113">
        <f t="shared" si="8"/>
        <v>244.5</v>
      </c>
    </row>
    <row r="247" spans="1:8" ht="13.9" customHeight="1">
      <c r="A247" s="109" t="str">
        <f ca="1">VLOOKUP(B247,'Insumos e Serviços'!$A:$F,3,0)</f>
        <v>Insumo</v>
      </c>
      <c r="B247" s="131" t="s">
        <v>111</v>
      </c>
      <c r="C247" s="111" t="str">
        <f ca="1">VLOOKUP(B247,'Insumos e Serviços'!$A:$F,2,0)</f>
        <v>Próprio</v>
      </c>
      <c r="D247" s="109" t="str">
        <f ca="1">VLOOKUP(B247,'Insumos e Serviços'!$A:$F,4,0)</f>
        <v>Sifão regulável com tubo de saída corrugável 1x1.1/2", VSM 182, fabricação Esteves</v>
      </c>
      <c r="E247" s="111" t="str">
        <f ca="1">VLOOKUP(B247,'Insumos e Serviços'!$A:$F,5,0)</f>
        <v>un</v>
      </c>
      <c r="F247" s="132">
        <v>1</v>
      </c>
      <c r="G247" s="113">
        <f ca="1">VLOOKUP(B247,'Insumos e Serviços'!$A:$F,6,0)</f>
        <v>134.19999999999999</v>
      </c>
      <c r="H247" s="113">
        <f t="shared" si="8"/>
        <v>134.19999999999999</v>
      </c>
    </row>
    <row r="248" spans="1:8" ht="13.9" customHeight="1" thickBot="1">
      <c r="A248" s="109" t="str">
        <f ca="1">VLOOKUP(B248,'Insumos e Serviços'!$A:$F,3,0)</f>
        <v>Insumo</v>
      </c>
      <c r="B248" s="131" t="s">
        <v>113</v>
      </c>
      <c r="C248" s="111" t="str">
        <f ca="1">VLOOKUP(B248,'Insumos e Serviços'!$A:$F,2,0)</f>
        <v>Próprio</v>
      </c>
      <c r="D248" s="109" t="str">
        <f ca="1">VLOOKUP(B248,'Insumos e Serviços'!$A:$F,4,0)</f>
        <v>Ligação flexivel trançado em aço inox 40cm Marca Esteves, modelo VLL 448 - ½” x40cm</v>
      </c>
      <c r="E248" s="111" t="str">
        <f ca="1">VLOOKUP(B248,'Insumos e Serviços'!$A:$F,5,0)</f>
        <v>un</v>
      </c>
      <c r="F248" s="132">
        <v>1</v>
      </c>
      <c r="G248" s="113" t="str">
        <f ca="1">VLOOKUP(B248,'Insumos e Serviços'!$A:$F,6,0)</f>
        <v xml:space="preserve"> 40,65</v>
      </c>
      <c r="H248" s="113">
        <f t="shared" si="8"/>
        <v>40.65</v>
      </c>
    </row>
    <row r="249" spans="1:8" ht="13.9" customHeight="1" thickTop="1">
      <c r="A249" s="126"/>
      <c r="B249" s="127"/>
      <c r="C249" s="127"/>
      <c r="D249" s="126"/>
      <c r="E249" s="126"/>
      <c r="F249" s="126"/>
      <c r="G249" s="126"/>
      <c r="H249" s="126"/>
    </row>
    <row r="250" spans="1:8" ht="22.5">
      <c r="A250" s="103" t="s">
        <v>1067</v>
      </c>
      <c r="B250" s="104" t="s">
        <v>1068</v>
      </c>
      <c r="C250" s="104" t="s">
        <v>823</v>
      </c>
      <c r="D250" s="105" t="s">
        <v>1069</v>
      </c>
      <c r="E250" s="104" t="s">
        <v>921</v>
      </c>
      <c r="F250" s="106"/>
      <c r="G250" s="107"/>
      <c r="H250" s="108">
        <f>SUM(H251:H258)</f>
        <v>1129.0899999999997</v>
      </c>
    </row>
    <row r="251" spans="1:8" ht="13.9" customHeight="1">
      <c r="A251" s="109" t="str">
        <f ca="1">VLOOKUP(B251,'Insumos e Serviços'!$A:$F,3,0)</f>
        <v>Composição</v>
      </c>
      <c r="B251" s="131" t="s">
        <v>99</v>
      </c>
      <c r="C251" s="111" t="str">
        <f ca="1">VLOOKUP(B251,'Insumos e Serviços'!$A:$F,2,0)</f>
        <v>SINAPI</v>
      </c>
      <c r="D251" s="109" t="str">
        <f ca="1">VLOOKUP(B251,'Insumos e Serviços'!$A:$F,4,0)</f>
        <v>AUXILIAR DE ENCANADOR OU BOMBEIRO HIDRÁULICO COM ENCARGOS COMPLEMENTARES</v>
      </c>
      <c r="E251" s="111" t="str">
        <f ca="1">VLOOKUP(B251,'Insumos e Serviços'!$A:$F,5,0)</f>
        <v>H</v>
      </c>
      <c r="F251" s="132">
        <v>0.74480000000000002</v>
      </c>
      <c r="G251" s="113">
        <f ca="1">VLOOKUP(B251,'Insumos e Serviços'!$A:$F,6,0)</f>
        <v>18.23</v>
      </c>
      <c r="H251" s="113">
        <f t="shared" ref="H251:H258" si="9">TRUNC(F251*G251,2)</f>
        <v>13.57</v>
      </c>
    </row>
    <row r="252" spans="1:8" ht="13.9" customHeight="1">
      <c r="A252" s="109" t="str">
        <f ca="1">VLOOKUP(B252,'Insumos e Serviços'!$A:$F,3,0)</f>
        <v>Composição</v>
      </c>
      <c r="B252" s="131" t="s">
        <v>1358</v>
      </c>
      <c r="C252" s="111" t="str">
        <f ca="1">VLOOKUP(B252,'Insumos e Serviços'!$A:$F,2,0)</f>
        <v>SINAPI</v>
      </c>
      <c r="D252" s="109" t="str">
        <f ca="1">VLOOKUP(B252,'Insumos e Serviços'!$A:$F,4,0)</f>
        <v>ENCANADOR OU BOMBEIRO HIDRÁULICO COM ENCARGOS COMPLEMENTARES</v>
      </c>
      <c r="E252" s="111" t="str">
        <f ca="1">VLOOKUP(B252,'Insumos e Serviços'!$A:$F,5,0)</f>
        <v>H</v>
      </c>
      <c r="F252" s="132">
        <v>0.76659999999999995</v>
      </c>
      <c r="G252" s="113">
        <f ca="1">VLOOKUP(B252,'Insumos e Serviços'!$A:$F,6,0)</f>
        <v>23.41</v>
      </c>
      <c r="H252" s="113">
        <f t="shared" si="9"/>
        <v>17.940000000000001</v>
      </c>
    </row>
    <row r="253" spans="1:8" ht="13.9" customHeight="1">
      <c r="A253" s="109" t="str">
        <f ca="1">VLOOKUP(B253,'Insumos e Serviços'!$A:$F,3,0)</f>
        <v>Insumo</v>
      </c>
      <c r="B253" s="131" t="s">
        <v>107</v>
      </c>
      <c r="C253" s="111" t="str">
        <f ca="1">VLOOKUP(B253,'Insumos e Serviços'!$A:$F,2,0)</f>
        <v>Próprio</v>
      </c>
      <c r="D253" s="109" t="str">
        <f ca="1">VLOOKUP(B253,'Insumos e Serviços'!$A:$F,4,0)</f>
        <v>Válvula de escoamento, cromada, cod.1601C, fab. Deca</v>
      </c>
      <c r="E253" s="111" t="str">
        <f ca="1">VLOOKUP(B253,'Insumos e Serviços'!$A:$F,5,0)</f>
        <v>un</v>
      </c>
      <c r="F253" s="132">
        <v>1</v>
      </c>
      <c r="G253" s="113">
        <f ca="1">VLOOKUP(B253,'Insumos e Serviços'!$A:$F,6,0)</f>
        <v>160.38999999999999</v>
      </c>
      <c r="H253" s="113">
        <f t="shared" si="9"/>
        <v>160.38999999999999</v>
      </c>
    </row>
    <row r="254" spans="1:8" ht="13.9" customHeight="1">
      <c r="A254" s="109" t="str">
        <f ca="1">VLOOKUP(B254,'Insumos e Serviços'!$A:$F,3,0)</f>
        <v>Insumo</v>
      </c>
      <c r="B254" s="131" t="s">
        <v>115</v>
      </c>
      <c r="C254" s="111" t="str">
        <f ca="1">VLOOKUP(B254,'Insumos e Serviços'!$A:$F,2,0)</f>
        <v>Próprio</v>
      </c>
      <c r="D254" s="109" t="str">
        <f ca="1">VLOOKUP(B254,'Insumos e Serviços'!$A:$F,4,0)</f>
        <v>Ligação flexível de malha de aço 50cm, ref. 4607C 050, fab. Deca</v>
      </c>
      <c r="E254" s="111" t="str">
        <f ca="1">VLOOKUP(B254,'Insumos e Serviços'!$A:$F,5,0)</f>
        <v>un</v>
      </c>
      <c r="F254" s="132">
        <v>1</v>
      </c>
      <c r="G254" s="113" t="str">
        <f ca="1">VLOOKUP(B254,'Insumos e Serviços'!$A:$F,6,0)</f>
        <v xml:space="preserve"> 65,18</v>
      </c>
      <c r="H254" s="113">
        <f t="shared" si="9"/>
        <v>65.180000000000007</v>
      </c>
    </row>
    <row r="255" spans="1:8" ht="13.9" customHeight="1">
      <c r="A255" s="109" t="str">
        <f ca="1">VLOOKUP(B255,'Insumos e Serviços'!$A:$F,3,0)</f>
        <v>Insumo</v>
      </c>
      <c r="B255" s="131" t="s">
        <v>105</v>
      </c>
      <c r="C255" s="111" t="str">
        <f ca="1">VLOOKUP(B255,'Insumos e Serviços'!$A:$F,2,0)</f>
        <v>SINAPI</v>
      </c>
      <c r="D255" s="109" t="str">
        <f ca="1">VLOOKUP(B255,'Insumos e Serviços'!$A:$F,4,0)</f>
        <v>FITA VEDA ROSCA EM ROLOS DE 18 MM X 10 M (L X C)</v>
      </c>
      <c r="E255" s="111" t="str">
        <f ca="1">VLOOKUP(B255,'Insumos e Serviços'!$A:$F,5,0)</f>
        <v>UN</v>
      </c>
      <c r="F255" s="132">
        <v>0.1232</v>
      </c>
      <c r="G255" s="113">
        <f ca="1">VLOOKUP(B255,'Insumos e Serviços'!$A:$F,6,0)</f>
        <v>3.66</v>
      </c>
      <c r="H255" s="113">
        <f t="shared" si="9"/>
        <v>0.45</v>
      </c>
    </row>
    <row r="256" spans="1:8" ht="22.5">
      <c r="A256" s="109" t="str">
        <f ca="1">VLOOKUP(B256,'Insumos e Serviços'!$A:$F,3,0)</f>
        <v>Insumo</v>
      </c>
      <c r="B256" s="131" t="s">
        <v>117</v>
      </c>
      <c r="C256" s="111" t="str">
        <f ca="1">VLOOKUP(B256,'Insumos e Serviços'!$A:$F,2,0)</f>
        <v>Próprio</v>
      </c>
      <c r="D256" s="109" t="str">
        <f ca="1">VLOOKUP(B256,'Insumos e Serviços'!$A:$F,4,0)</f>
        <v>Torneira para lavatório de mesa com alavanca, cromada, fechamento automático, Linha Pressmatic Benefit, Código 00490706, fab. Docol</v>
      </c>
      <c r="E256" s="111" t="str">
        <f ca="1">VLOOKUP(B256,'Insumos e Serviços'!$A:$F,5,0)</f>
        <v>un</v>
      </c>
      <c r="F256" s="132">
        <v>1</v>
      </c>
      <c r="G256" s="113">
        <f ca="1">VLOOKUP(B256,'Insumos e Serviços'!$A:$F,6,0)</f>
        <v>829.9</v>
      </c>
      <c r="H256" s="113">
        <f t="shared" si="9"/>
        <v>829.9</v>
      </c>
    </row>
    <row r="257" spans="1:8" ht="13.9" customHeight="1">
      <c r="A257" s="109" t="str">
        <f ca="1">VLOOKUP(B257,'Insumos e Serviços'!$A:$F,3,0)</f>
        <v>Insumo</v>
      </c>
      <c r="B257" s="131" t="s">
        <v>119</v>
      </c>
      <c r="C257" s="111" t="str">
        <f ca="1">VLOOKUP(B257,'Insumos e Serviços'!$A:$F,2,0)</f>
        <v>Próprio</v>
      </c>
      <c r="D257" s="109" t="str">
        <f ca="1">VLOOKUP(B257,'Insumos e Serviços'!$A:$F,4,0)</f>
        <v>Sifão com tubo extensivo cromado 1x1/2", fabricação Astra</v>
      </c>
      <c r="E257" s="111" t="str">
        <f ca="1">VLOOKUP(B257,'Insumos e Serviços'!$A:$F,5,0)</f>
        <v>un</v>
      </c>
      <c r="F257" s="132">
        <v>1</v>
      </c>
      <c r="G257" s="113" t="str">
        <f ca="1">VLOOKUP(B257,'Insumos e Serviços'!$A:$F,6,0)</f>
        <v xml:space="preserve"> 27,80</v>
      </c>
      <c r="H257" s="113">
        <f t="shared" si="9"/>
        <v>27.8</v>
      </c>
    </row>
    <row r="258" spans="1:8" ht="23.25" thickBot="1">
      <c r="A258" s="109" t="str">
        <f ca="1">VLOOKUP(B258,'Insumos e Serviços'!$A:$F,3,0)</f>
        <v>Insumo</v>
      </c>
      <c r="B258" s="131" t="s">
        <v>121</v>
      </c>
      <c r="C258" s="111" t="str">
        <f ca="1">VLOOKUP(B258,'Insumos e Serviços'!$A:$F,2,0)</f>
        <v>SINAPI</v>
      </c>
      <c r="D258" s="109" t="str">
        <f ca="1">VLOOKUP(B258,'Insumos e Serviços'!$A:$F,4,0)</f>
        <v>FURO PARA TORNEIRA OU OUTROS ACESSORIOS  EM BANCADA DE MARMORE/ GRANITO OU OUTRO TIPO DE PEDRA NATURAL</v>
      </c>
      <c r="E258" s="111" t="str">
        <f ca="1">VLOOKUP(B258,'Insumos e Serviços'!$A:$F,5,0)</f>
        <v>UN</v>
      </c>
      <c r="F258" s="132">
        <v>1</v>
      </c>
      <c r="G258" s="113">
        <f ca="1">VLOOKUP(B258,'Insumos e Serviços'!$A:$F,6,0)</f>
        <v>13.86</v>
      </c>
      <c r="H258" s="113">
        <f t="shared" si="9"/>
        <v>13.86</v>
      </c>
    </row>
    <row r="259" spans="1:8" ht="13.9" customHeight="1" thickTop="1">
      <c r="A259" s="126"/>
      <c r="B259" s="127"/>
      <c r="C259" s="127"/>
      <c r="D259" s="126"/>
      <c r="E259" s="126"/>
      <c r="F259" s="126"/>
      <c r="G259" s="126"/>
      <c r="H259" s="126"/>
    </row>
    <row r="260" spans="1:8" ht="33.75">
      <c r="A260" s="103" t="s">
        <v>1070</v>
      </c>
      <c r="B260" s="104" t="s">
        <v>1071</v>
      </c>
      <c r="C260" s="104" t="s">
        <v>823</v>
      </c>
      <c r="D260" s="105" t="s">
        <v>1072</v>
      </c>
      <c r="E260" s="104" t="s">
        <v>875</v>
      </c>
      <c r="F260" s="106"/>
      <c r="G260" s="107"/>
      <c r="H260" s="108">
        <f>SUM(H261:H265)</f>
        <v>409.67</v>
      </c>
    </row>
    <row r="261" spans="1:8" ht="13.9" customHeight="1">
      <c r="A261" s="109" t="str">
        <f ca="1">VLOOKUP(B261,'Insumos e Serviços'!$A:$F,3,0)</f>
        <v>Composição</v>
      </c>
      <c r="B261" s="131" t="s">
        <v>99</v>
      </c>
      <c r="C261" s="111" t="str">
        <f ca="1">VLOOKUP(B261,'Insumos e Serviços'!$A:$F,2,0)</f>
        <v>SINAPI</v>
      </c>
      <c r="D261" s="109" t="str">
        <f ca="1">VLOOKUP(B261,'Insumos e Serviços'!$A:$F,4,0)</f>
        <v>AUXILIAR DE ENCANADOR OU BOMBEIRO HIDRÁULICO COM ENCARGOS COMPLEMENTARES</v>
      </c>
      <c r="E261" s="111" t="str">
        <f ca="1">VLOOKUP(B261,'Insumos e Serviços'!$A:$F,5,0)</f>
        <v>H</v>
      </c>
      <c r="F261" s="132">
        <v>1.64</v>
      </c>
      <c r="G261" s="113">
        <f ca="1">VLOOKUP(B261,'Insumos e Serviços'!$A:$F,6,0)</f>
        <v>18.23</v>
      </c>
      <c r="H261" s="113">
        <f>TRUNC(F261*G261,2)</f>
        <v>29.89</v>
      </c>
    </row>
    <row r="262" spans="1:8" ht="13.9" customHeight="1">
      <c r="A262" s="109" t="str">
        <f ca="1">VLOOKUP(B262,'Insumos e Serviços'!$A:$F,3,0)</f>
        <v>Composição</v>
      </c>
      <c r="B262" s="131" t="s">
        <v>1358</v>
      </c>
      <c r="C262" s="111" t="str">
        <f ca="1">VLOOKUP(B262,'Insumos e Serviços'!$A:$F,2,0)</f>
        <v>SINAPI</v>
      </c>
      <c r="D262" s="109" t="str">
        <f ca="1">VLOOKUP(B262,'Insumos e Serviços'!$A:$F,4,0)</f>
        <v>ENCANADOR OU BOMBEIRO HIDRÁULICO COM ENCARGOS COMPLEMENTARES</v>
      </c>
      <c r="E262" s="111" t="str">
        <f ca="1">VLOOKUP(B262,'Insumos e Serviços'!$A:$F,5,0)</f>
        <v>H</v>
      </c>
      <c r="F262" s="132">
        <v>1.64</v>
      </c>
      <c r="G262" s="113">
        <f ca="1">VLOOKUP(B262,'Insumos e Serviços'!$A:$F,6,0)</f>
        <v>23.41</v>
      </c>
      <c r="H262" s="113">
        <f>TRUNC(F262*G262,2)</f>
        <v>38.39</v>
      </c>
    </row>
    <row r="263" spans="1:8" ht="13.9" customHeight="1">
      <c r="A263" s="109" t="str">
        <f ca="1">VLOOKUP(B263,'Insumos e Serviços'!$A:$F,3,0)</f>
        <v>Insumo</v>
      </c>
      <c r="B263" s="131" t="s">
        <v>123</v>
      </c>
      <c r="C263" s="111" t="str">
        <f ca="1">VLOOKUP(B263,'Insumos e Serviços'!$A:$F,2,0)</f>
        <v>SINAPI</v>
      </c>
      <c r="D263" s="109" t="str">
        <f ca="1">VLOOKUP(B263,'Insumos e Serviços'!$A:$F,4,0)</f>
        <v>FITA VEDA ROSCA EM ROLOS DE 18 MM X 50 M (L X C)</v>
      </c>
      <c r="E263" s="111" t="str">
        <f ca="1">VLOOKUP(B263,'Insumos e Serviços'!$A:$F,5,0)</f>
        <v>UN</v>
      </c>
      <c r="F263" s="132">
        <v>1.9E-2</v>
      </c>
      <c r="G263" s="113">
        <f ca="1">VLOOKUP(B263,'Insumos e Serviços'!$A:$F,6,0)</f>
        <v>13.49</v>
      </c>
      <c r="H263" s="113">
        <f>TRUNC(F263*G263,2)</f>
        <v>0.25</v>
      </c>
    </row>
    <row r="264" spans="1:8" ht="13.9" customHeight="1">
      <c r="A264" s="109" t="str">
        <f ca="1">VLOOKUP(B264,'Insumos e Serviços'!$A:$F,3,0)</f>
        <v>Insumo</v>
      </c>
      <c r="B264" s="131" t="s">
        <v>125</v>
      </c>
      <c r="C264" s="111" t="str">
        <f ca="1">VLOOKUP(B264,'Insumos e Serviços'!$A:$F,2,0)</f>
        <v>Próprio</v>
      </c>
      <c r="D264" s="109" t="str">
        <f ca="1">VLOOKUP(B264,'Insumos e Serviços'!$A:$F,4,0)</f>
        <v>Válvula de descarga antivandalismo 1 1/2", 4900.C.DUO.PRO, fabricação Deca</v>
      </c>
      <c r="E264" s="111" t="str">
        <f ca="1">VLOOKUP(B264,'Insumos e Serviços'!$A:$F,5,0)</f>
        <v>un</v>
      </c>
      <c r="F264" s="132">
        <v>1</v>
      </c>
      <c r="G264" s="113" t="str">
        <f ca="1">VLOOKUP(B264,'Insumos e Serviços'!$A:$F,6,0)</f>
        <v xml:space="preserve"> 317,80</v>
      </c>
      <c r="H264" s="113">
        <f>TRUNC(F264*G264,2)</f>
        <v>317.8</v>
      </c>
    </row>
    <row r="265" spans="1:8" ht="23.25" thickBot="1">
      <c r="A265" s="109" t="str">
        <f ca="1">VLOOKUP(B265,'Insumos e Serviços'!$A:$F,3,0)</f>
        <v>Insumo</v>
      </c>
      <c r="B265" s="131" t="s">
        <v>127</v>
      </c>
      <c r="C265" s="111" t="str">
        <f ca="1">VLOOKUP(B265,'Insumos e Serviços'!$A:$F,2,0)</f>
        <v>SINAPI</v>
      </c>
      <c r="D265" s="109" t="str">
        <f ca="1">VLOOKUP(B265,'Insumos e Serviços'!$A:$F,4,0)</f>
        <v>TUBO DE DESCARGA PVC, PARA LIGACAO CAIXA DE DESCARGA - EMBUTIR, 40 MM X 150 CM</v>
      </c>
      <c r="E265" s="111" t="str">
        <f ca="1">VLOOKUP(B265,'Insumos e Serviços'!$A:$F,5,0)</f>
        <v>UN</v>
      </c>
      <c r="F265" s="132">
        <v>1</v>
      </c>
      <c r="G265" s="113">
        <f ca="1">VLOOKUP(B265,'Insumos e Serviços'!$A:$F,6,0)</f>
        <v>23.34</v>
      </c>
      <c r="H265" s="113">
        <f>TRUNC(F265*G265,2)</f>
        <v>23.34</v>
      </c>
    </row>
    <row r="266" spans="1:8" ht="13.9" customHeight="1" thickTop="1">
      <c r="A266" s="126"/>
      <c r="B266" s="127"/>
      <c r="C266" s="127"/>
      <c r="D266" s="126"/>
      <c r="E266" s="126"/>
      <c r="F266" s="126"/>
      <c r="G266" s="126"/>
      <c r="H266" s="126"/>
    </row>
    <row r="267" spans="1:8" ht="22.5">
      <c r="A267" s="103" t="s">
        <v>1073</v>
      </c>
      <c r="B267" s="104" t="s">
        <v>1074</v>
      </c>
      <c r="C267" s="104" t="s">
        <v>823</v>
      </c>
      <c r="D267" s="105" t="s">
        <v>1075</v>
      </c>
      <c r="E267" s="104" t="s">
        <v>921</v>
      </c>
      <c r="F267" s="106"/>
      <c r="G267" s="107"/>
      <c r="H267" s="108">
        <f>SUM(H268:H269)</f>
        <v>13.629999999999999</v>
      </c>
    </row>
    <row r="268" spans="1:8" ht="13.9" customHeight="1">
      <c r="A268" s="109" t="str">
        <f ca="1">VLOOKUP(B268,'Insumos e Serviços'!$A:$F,3,0)</f>
        <v>Composição</v>
      </c>
      <c r="B268" s="131" t="s">
        <v>1438</v>
      </c>
      <c r="C268" s="111" t="str">
        <f ca="1">VLOOKUP(B268,'Insumos e Serviços'!$A:$F,2,0)</f>
        <v>SINAPI</v>
      </c>
      <c r="D268" s="109" t="str">
        <f ca="1">VLOOKUP(B268,'Insumos e Serviços'!$A:$F,4,0)</f>
        <v>AJUDANTE ESPECIALIZADO COM ENCARGOS COMPLEMENTARES</v>
      </c>
      <c r="E268" s="111" t="str">
        <f ca="1">VLOOKUP(B268,'Insumos e Serviços'!$A:$F,5,0)</f>
        <v>H</v>
      </c>
      <c r="F268" s="132">
        <v>0.2</v>
      </c>
      <c r="G268" s="113">
        <f ca="1">VLOOKUP(B268,'Insumos e Serviços'!$A:$F,6,0)</f>
        <v>20.96</v>
      </c>
      <c r="H268" s="113">
        <f>TRUNC(F268*G268,2)</f>
        <v>4.1900000000000004</v>
      </c>
    </row>
    <row r="269" spans="1:8" ht="13.9" customHeight="1" thickBot="1">
      <c r="A269" s="109" t="str">
        <f ca="1">VLOOKUP(B269,'Insumos e Serviços'!$A:$F,3,0)</f>
        <v>Insumo</v>
      </c>
      <c r="B269" s="131" t="s">
        <v>129</v>
      </c>
      <c r="C269" s="111" t="str">
        <f ca="1">VLOOKUP(B269,'Insumos e Serviços'!$A:$F,2,0)</f>
        <v>Próprio</v>
      </c>
      <c r="D269" s="109" t="str">
        <f ca="1">VLOOKUP(B269,'Insumos e Serviços'!$A:$F,4,0)</f>
        <v>Grelha quadrada para ralo 15x15cm, em aço inox AISI 304, ref. 94535103, fab. Tramontina</v>
      </c>
      <c r="E269" s="111" t="str">
        <f ca="1">VLOOKUP(B269,'Insumos e Serviços'!$A:$F,5,0)</f>
        <v>un</v>
      </c>
      <c r="F269" s="132">
        <v>1</v>
      </c>
      <c r="G269" s="113">
        <f ca="1">VLOOKUP(B269,'Insumos e Serviços'!$A:$F,6,0)</f>
        <v>9.44</v>
      </c>
      <c r="H269" s="113">
        <f>TRUNC(F269*G269,2)</f>
        <v>9.44</v>
      </c>
    </row>
    <row r="270" spans="1:8" ht="13.9" customHeight="1" thickTop="1">
      <c r="A270" s="126"/>
      <c r="B270" s="127"/>
      <c r="C270" s="127"/>
      <c r="D270" s="126"/>
      <c r="E270" s="126"/>
      <c r="F270" s="126"/>
      <c r="G270" s="126"/>
      <c r="H270" s="126"/>
    </row>
    <row r="271" spans="1:8" ht="22.5">
      <c r="A271" s="103" t="s">
        <v>1076</v>
      </c>
      <c r="B271" s="104" t="s">
        <v>1077</v>
      </c>
      <c r="C271" s="104" t="s">
        <v>823</v>
      </c>
      <c r="D271" s="105" t="s">
        <v>1078</v>
      </c>
      <c r="E271" s="104" t="s">
        <v>921</v>
      </c>
      <c r="F271" s="106"/>
      <c r="G271" s="107"/>
      <c r="H271" s="108">
        <f>SUM(H272:H274)</f>
        <v>216.06</v>
      </c>
    </row>
    <row r="272" spans="1:8" ht="13.9" customHeight="1">
      <c r="A272" s="109" t="str">
        <f ca="1">VLOOKUP(B272,'Insumos e Serviços'!$A:$F,3,0)</f>
        <v>Composição</v>
      </c>
      <c r="B272" s="131" t="s">
        <v>1347</v>
      </c>
      <c r="C272" s="111" t="str">
        <f ca="1">VLOOKUP(B272,'Insumos e Serviços'!$A:$F,2,0)</f>
        <v>SINAPI</v>
      </c>
      <c r="D272" s="109" t="str">
        <f ca="1">VLOOKUP(B272,'Insumos e Serviços'!$A:$F,4,0)</f>
        <v>PEDREIRO COM ENCARGOS COMPLEMENTARES</v>
      </c>
      <c r="E272" s="111" t="str">
        <f ca="1">VLOOKUP(B272,'Insumos e Serviços'!$A:$F,5,0)</f>
        <v>H</v>
      </c>
      <c r="F272" s="132">
        <v>0.25</v>
      </c>
      <c r="G272" s="113">
        <f ca="1">VLOOKUP(B272,'Insumos e Serviços'!$A:$F,6,0)</f>
        <v>23.9</v>
      </c>
      <c r="H272" s="113">
        <f>TRUNC(F272*G272,2)</f>
        <v>5.97</v>
      </c>
    </row>
    <row r="273" spans="1:8" ht="13.9" customHeight="1">
      <c r="A273" s="109" t="str">
        <f ca="1">VLOOKUP(B273,'Insumos e Serviços'!$A:$F,3,0)</f>
        <v>Composição</v>
      </c>
      <c r="B273" s="131" t="s">
        <v>1349</v>
      </c>
      <c r="C273" s="111" t="str">
        <f ca="1">VLOOKUP(B273,'Insumos e Serviços'!$A:$F,2,0)</f>
        <v>SINAPI</v>
      </c>
      <c r="D273" s="109" t="str">
        <f ca="1">VLOOKUP(B273,'Insumos e Serviços'!$A:$F,4,0)</f>
        <v>SERVENTE COM ENCARGOS COMPLEMENTARES</v>
      </c>
      <c r="E273" s="111" t="str">
        <f ca="1">VLOOKUP(B273,'Insumos e Serviços'!$A:$F,5,0)</f>
        <v>H</v>
      </c>
      <c r="F273" s="132">
        <v>0.25</v>
      </c>
      <c r="G273" s="113">
        <f ca="1">VLOOKUP(B273,'Insumos e Serviços'!$A:$F,6,0)</f>
        <v>17.61</v>
      </c>
      <c r="H273" s="113">
        <f>TRUNC(F273*G273,2)</f>
        <v>4.4000000000000004</v>
      </c>
    </row>
    <row r="274" spans="1:8" ht="23.25" thickBot="1">
      <c r="A274" s="109" t="str">
        <f ca="1">VLOOKUP(B274,'Insumos e Serviços'!$A:$F,3,0)</f>
        <v>Insumo</v>
      </c>
      <c r="B274" s="131" t="s">
        <v>131</v>
      </c>
      <c r="C274" s="111" t="str">
        <f ca="1">VLOOKUP(B274,'Insumos e Serviços'!$A:$F,2,0)</f>
        <v>Próprio</v>
      </c>
      <c r="D274" s="109" t="str">
        <f ca="1">VLOOKUP(B274,'Insumos e Serviços'!$A:$F,4,0)</f>
        <v>Ralo linear em alumínio com grelha, dimensões 46x900mm, com saída central vertical, anodizado fosco, fab. Sekabox / Sekapiso</v>
      </c>
      <c r="E274" s="111" t="str">
        <f ca="1">VLOOKUP(B274,'Insumos e Serviços'!$A:$F,5,0)</f>
        <v>un</v>
      </c>
      <c r="F274" s="132">
        <v>1</v>
      </c>
      <c r="G274" s="113">
        <f ca="1">VLOOKUP(B274,'Insumos e Serviços'!$A:$F,6,0)</f>
        <v>205.69</v>
      </c>
      <c r="H274" s="113">
        <f>TRUNC(F274*G274,2)</f>
        <v>205.69</v>
      </c>
    </row>
    <row r="275" spans="1:8" ht="13.9" customHeight="1" thickTop="1">
      <c r="A275" s="126"/>
      <c r="B275" s="127"/>
      <c r="C275" s="127"/>
      <c r="D275" s="126"/>
      <c r="E275" s="126"/>
      <c r="F275" s="126"/>
      <c r="G275" s="126"/>
      <c r="H275" s="126"/>
    </row>
    <row r="276" spans="1:8" ht="22.5">
      <c r="A276" s="103" t="s">
        <v>1079</v>
      </c>
      <c r="B276" s="104" t="s">
        <v>1080</v>
      </c>
      <c r="C276" s="104" t="s">
        <v>823</v>
      </c>
      <c r="D276" s="105" t="s">
        <v>1081</v>
      </c>
      <c r="E276" s="104" t="s">
        <v>875</v>
      </c>
      <c r="F276" s="106"/>
      <c r="G276" s="107"/>
      <c r="H276" s="108">
        <f>SUM(H277:H279)</f>
        <v>30.66</v>
      </c>
    </row>
    <row r="277" spans="1:8" ht="13.9" customHeight="1">
      <c r="A277" s="109" t="str">
        <f ca="1">VLOOKUP(B277,'Insumos e Serviços'!$A:$F,3,0)</f>
        <v>Composição</v>
      </c>
      <c r="B277" s="131" t="s">
        <v>99</v>
      </c>
      <c r="C277" s="111" t="str">
        <f ca="1">VLOOKUP(B277,'Insumos e Serviços'!$A:$F,2,0)</f>
        <v>SINAPI</v>
      </c>
      <c r="D277" s="109" t="str">
        <f ca="1">VLOOKUP(B277,'Insumos e Serviços'!$A:$F,4,0)</f>
        <v>AUXILIAR DE ENCANADOR OU BOMBEIRO HIDRÁULICO COM ENCARGOS COMPLEMENTARES</v>
      </c>
      <c r="E277" s="111" t="str">
        <f ca="1">VLOOKUP(B277,'Insumos e Serviços'!$A:$F,5,0)</f>
        <v>H</v>
      </c>
      <c r="F277" s="132">
        <v>0.32900000000000001</v>
      </c>
      <c r="G277" s="113">
        <f ca="1">VLOOKUP(B277,'Insumos e Serviços'!$A:$F,6,0)</f>
        <v>18.23</v>
      </c>
      <c r="H277" s="113">
        <f>TRUNC(F277*G277,2)</f>
        <v>5.99</v>
      </c>
    </row>
    <row r="278" spans="1:8" ht="13.9" customHeight="1">
      <c r="A278" s="109" t="str">
        <f ca="1">VLOOKUP(B278,'Insumos e Serviços'!$A:$F,3,0)</f>
        <v>Composição</v>
      </c>
      <c r="B278" s="131" t="s">
        <v>1358</v>
      </c>
      <c r="C278" s="111" t="str">
        <f ca="1">VLOOKUP(B278,'Insumos e Serviços'!$A:$F,2,0)</f>
        <v>SINAPI</v>
      </c>
      <c r="D278" s="109" t="str">
        <f ca="1">VLOOKUP(B278,'Insumos e Serviços'!$A:$F,4,0)</f>
        <v>ENCANADOR OU BOMBEIRO HIDRÁULICO COM ENCARGOS COMPLEMENTARES</v>
      </c>
      <c r="E278" s="111" t="str">
        <f ca="1">VLOOKUP(B278,'Insumos e Serviços'!$A:$F,5,0)</f>
        <v>H</v>
      </c>
      <c r="F278" s="132">
        <v>0.32900000000000001</v>
      </c>
      <c r="G278" s="113">
        <f ca="1">VLOOKUP(B278,'Insumos e Serviços'!$A:$F,6,0)</f>
        <v>23.41</v>
      </c>
      <c r="H278" s="113">
        <f>TRUNC(F278*G278,2)</f>
        <v>7.7</v>
      </c>
    </row>
    <row r="279" spans="1:8" ht="13.9" customHeight="1" thickBot="1">
      <c r="A279" s="109" t="str">
        <f ca="1">VLOOKUP(B279,'Insumos e Serviços'!$A:$F,3,0)</f>
        <v>Insumo</v>
      </c>
      <c r="B279" s="131" t="s">
        <v>133</v>
      </c>
      <c r="C279" s="111" t="str">
        <f ca="1">VLOOKUP(B279,'Insumos e Serviços'!$A:$F,2,0)</f>
        <v>Próprio</v>
      </c>
      <c r="D279" s="109" t="str">
        <f ca="1">VLOOKUP(B279,'Insumos e Serviços'!$A:$F,4,0)</f>
        <v>Tampa cega quadrada para ralo 15x15cm, em aço inox AISI 304</v>
      </c>
      <c r="E279" s="111" t="str">
        <f ca="1">VLOOKUP(B279,'Insumos e Serviços'!$A:$F,5,0)</f>
        <v>un</v>
      </c>
      <c r="F279" s="132">
        <v>1</v>
      </c>
      <c r="G279" s="113">
        <f ca="1">VLOOKUP(B279,'Insumos e Serviços'!$A:$F,6,0)</f>
        <v>16.97</v>
      </c>
      <c r="H279" s="113">
        <f>TRUNC(F279*G279,2)</f>
        <v>16.97</v>
      </c>
    </row>
    <row r="280" spans="1:8" ht="13.9" customHeight="1" thickTop="1">
      <c r="A280" s="126"/>
      <c r="B280" s="127"/>
      <c r="C280" s="127"/>
      <c r="D280" s="126"/>
      <c r="E280" s="126"/>
      <c r="F280" s="126"/>
      <c r="G280" s="126"/>
      <c r="H280" s="126"/>
    </row>
    <row r="281" spans="1:8" ht="22.5">
      <c r="A281" s="103" t="s">
        <v>1082</v>
      </c>
      <c r="B281" s="104" t="s">
        <v>1083</v>
      </c>
      <c r="C281" s="104" t="s">
        <v>823</v>
      </c>
      <c r="D281" s="105" t="s">
        <v>1084</v>
      </c>
      <c r="E281" s="104" t="s">
        <v>875</v>
      </c>
      <c r="F281" s="106"/>
      <c r="G281" s="107"/>
      <c r="H281" s="108">
        <f>SUM(H282:H285)</f>
        <v>168.09</v>
      </c>
    </row>
    <row r="282" spans="1:8" ht="13.9" customHeight="1">
      <c r="A282" s="109" t="str">
        <f ca="1">VLOOKUP(B282,'Insumos e Serviços'!$A:$F,3,0)</f>
        <v>Composição</v>
      </c>
      <c r="B282" s="131" t="s">
        <v>1358</v>
      </c>
      <c r="C282" s="111" t="str">
        <f ca="1">VLOOKUP(B282,'Insumos e Serviços'!$A:$F,2,0)</f>
        <v>SINAPI</v>
      </c>
      <c r="D282" s="109" t="str">
        <f ca="1">VLOOKUP(B282,'Insumos e Serviços'!$A:$F,4,0)</f>
        <v>ENCANADOR OU BOMBEIRO HIDRÁULICO COM ENCARGOS COMPLEMENTARES</v>
      </c>
      <c r="E282" s="111" t="str">
        <f ca="1">VLOOKUP(B282,'Insumos e Serviços'!$A:$F,5,0)</f>
        <v>H</v>
      </c>
      <c r="F282" s="132">
        <v>0.1525</v>
      </c>
      <c r="G282" s="113">
        <f ca="1">VLOOKUP(B282,'Insumos e Serviços'!$A:$F,6,0)</f>
        <v>23.41</v>
      </c>
      <c r="H282" s="113">
        <f>TRUNC(F282*G282,2)</f>
        <v>3.57</v>
      </c>
    </row>
    <row r="283" spans="1:8" ht="13.9" customHeight="1">
      <c r="A283" s="109" t="str">
        <f ca="1">VLOOKUP(B283,'Insumos e Serviços'!$A:$F,3,0)</f>
        <v>Composição</v>
      </c>
      <c r="B283" s="131" t="s">
        <v>1349</v>
      </c>
      <c r="C283" s="111" t="str">
        <f ca="1">VLOOKUP(B283,'Insumos e Serviços'!$A:$F,2,0)</f>
        <v>SINAPI</v>
      </c>
      <c r="D283" s="109" t="str">
        <f ca="1">VLOOKUP(B283,'Insumos e Serviços'!$A:$F,4,0)</f>
        <v>SERVENTE COM ENCARGOS COMPLEMENTARES</v>
      </c>
      <c r="E283" s="111" t="str">
        <f ca="1">VLOOKUP(B283,'Insumos e Serviços'!$A:$F,5,0)</f>
        <v>H</v>
      </c>
      <c r="F283" s="132">
        <v>4.8099999999999997E-2</v>
      </c>
      <c r="G283" s="113">
        <f ca="1">VLOOKUP(B283,'Insumos e Serviços'!$A:$F,6,0)</f>
        <v>17.61</v>
      </c>
      <c r="H283" s="113">
        <f>TRUNC(F283*G283,2)</f>
        <v>0.84</v>
      </c>
    </row>
    <row r="284" spans="1:8" ht="13.9" customHeight="1">
      <c r="A284" s="109" t="str">
        <f ca="1">VLOOKUP(B284,'Insumos e Serviços'!$A:$F,3,0)</f>
        <v>Insumo</v>
      </c>
      <c r="B284" s="131" t="s">
        <v>105</v>
      </c>
      <c r="C284" s="111" t="str">
        <f ca="1">VLOOKUP(B284,'Insumos e Serviços'!$A:$F,2,0)</f>
        <v>SINAPI</v>
      </c>
      <c r="D284" s="109" t="str">
        <f ca="1">VLOOKUP(B284,'Insumos e Serviços'!$A:$F,4,0)</f>
        <v>FITA VEDA ROSCA EM ROLOS DE 18 MM X 10 M (L X C)</v>
      </c>
      <c r="E284" s="111" t="str">
        <f ca="1">VLOOKUP(B284,'Insumos e Serviços'!$A:$F,5,0)</f>
        <v>UN</v>
      </c>
      <c r="F284" s="132">
        <v>2.1000000000000001E-2</v>
      </c>
      <c r="G284" s="113">
        <f ca="1">VLOOKUP(B284,'Insumos e Serviços'!$A:$F,6,0)</f>
        <v>3.66</v>
      </c>
      <c r="H284" s="113">
        <f>TRUNC(F284*G284,2)</f>
        <v>7.0000000000000007E-2</v>
      </c>
    </row>
    <row r="285" spans="1:8" ht="23.25" thickBot="1">
      <c r="A285" s="109" t="str">
        <f ca="1">VLOOKUP(B285,'Insumos e Serviços'!$A:$F,3,0)</f>
        <v>Insumo</v>
      </c>
      <c r="B285" s="131" t="s">
        <v>135</v>
      </c>
      <c r="C285" s="111" t="str">
        <f ca="1">VLOOKUP(B285,'Insumos e Serviços'!$A:$F,2,0)</f>
        <v>Próprio</v>
      </c>
      <c r="D285" s="109" t="str">
        <f ca="1">VLOOKUP(B285,'Insumos e Serviços'!$A:$F,4,0)</f>
        <v>Torneira de parede uso geral com arejador, metálica com acabamento cromado, fab. Deca, Linha Standard, código 1154.C39</v>
      </c>
      <c r="E285" s="111" t="str">
        <f ca="1">VLOOKUP(B285,'Insumos e Serviços'!$A:$F,5,0)</f>
        <v>un</v>
      </c>
      <c r="F285" s="132">
        <v>1</v>
      </c>
      <c r="G285" s="113">
        <f ca="1">VLOOKUP(B285,'Insumos e Serviços'!$A:$F,6,0)</f>
        <v>163.61000000000001</v>
      </c>
      <c r="H285" s="113">
        <f>TRUNC(F285*G285,2)</f>
        <v>163.61000000000001</v>
      </c>
    </row>
    <row r="286" spans="1:8" ht="13.9" customHeight="1" thickTop="1">
      <c r="A286" s="126"/>
      <c r="B286" s="127"/>
      <c r="C286" s="127"/>
      <c r="D286" s="126"/>
      <c r="E286" s="126"/>
      <c r="F286" s="126"/>
      <c r="G286" s="126"/>
      <c r="H286" s="126"/>
    </row>
    <row r="287" spans="1:8" ht="22.5">
      <c r="A287" s="103" t="s">
        <v>1085</v>
      </c>
      <c r="B287" s="104" t="s">
        <v>1086</v>
      </c>
      <c r="C287" s="104" t="s">
        <v>823</v>
      </c>
      <c r="D287" s="105" t="s">
        <v>1087</v>
      </c>
      <c r="E287" s="104" t="s">
        <v>875</v>
      </c>
      <c r="F287" s="106"/>
      <c r="G287" s="107"/>
      <c r="H287" s="108">
        <f>SUM(H288:H292)</f>
        <v>359.65</v>
      </c>
    </row>
    <row r="288" spans="1:8" ht="13.9" customHeight="1">
      <c r="A288" s="109" t="str">
        <f ca="1">VLOOKUP(B288,'Insumos e Serviços'!$A:$F,3,0)</f>
        <v>Composição</v>
      </c>
      <c r="B288" s="131" t="s">
        <v>1358</v>
      </c>
      <c r="C288" s="111" t="str">
        <f ca="1">VLOOKUP(B288,'Insumos e Serviços'!$A:$F,2,0)</f>
        <v>SINAPI</v>
      </c>
      <c r="D288" s="109" t="str">
        <f ca="1">VLOOKUP(B288,'Insumos e Serviços'!$A:$F,4,0)</f>
        <v>ENCANADOR OU BOMBEIRO HIDRÁULICO COM ENCARGOS COMPLEMENTARES</v>
      </c>
      <c r="E288" s="111" t="str">
        <f ca="1">VLOOKUP(B288,'Insumos e Serviços'!$A:$F,5,0)</f>
        <v>H</v>
      </c>
      <c r="F288" s="132">
        <v>0.38700000000000001</v>
      </c>
      <c r="G288" s="113">
        <f ca="1">VLOOKUP(B288,'Insumos e Serviços'!$A:$F,6,0)</f>
        <v>23.41</v>
      </c>
      <c r="H288" s="113">
        <f>TRUNC(F288*G288,2)</f>
        <v>9.0500000000000007</v>
      </c>
    </row>
    <row r="289" spans="1:8" ht="13.9" customHeight="1">
      <c r="A289" s="109" t="str">
        <f ca="1">VLOOKUP(B289,'Insumos e Serviços'!$A:$F,3,0)</f>
        <v>Composição</v>
      </c>
      <c r="B289" s="131" t="s">
        <v>1349</v>
      </c>
      <c r="C289" s="111" t="str">
        <f ca="1">VLOOKUP(B289,'Insumos e Serviços'!$A:$F,2,0)</f>
        <v>SINAPI</v>
      </c>
      <c r="D289" s="109" t="str">
        <f ca="1">VLOOKUP(B289,'Insumos e Serviços'!$A:$F,4,0)</f>
        <v>SERVENTE COM ENCARGOS COMPLEMENTARES</v>
      </c>
      <c r="E289" s="111" t="str">
        <f ca="1">VLOOKUP(B289,'Insumos e Serviços'!$A:$F,5,0)</f>
        <v>H</v>
      </c>
      <c r="F289" s="132">
        <v>0.18859999999999999</v>
      </c>
      <c r="G289" s="113">
        <f ca="1">VLOOKUP(B289,'Insumos e Serviços'!$A:$F,6,0)</f>
        <v>17.61</v>
      </c>
      <c r="H289" s="113">
        <f>TRUNC(F289*G289,2)</f>
        <v>3.32</v>
      </c>
    </row>
    <row r="290" spans="1:8" ht="22.5">
      <c r="A290" s="109" t="str">
        <f ca="1">VLOOKUP(B290,'Insumos e Serviços'!$A:$F,3,0)</f>
        <v>Insumo</v>
      </c>
      <c r="B290" s="131" t="s">
        <v>97</v>
      </c>
      <c r="C290" s="111" t="str">
        <f ca="1">VLOOKUP(B290,'Insumos e Serviços'!$A:$F,2,0)</f>
        <v>SINAPI</v>
      </c>
      <c r="D290" s="109" t="str">
        <f ca="1">VLOOKUP(B290,'Insumos e Serviços'!$A:$F,4,0)</f>
        <v>PARAFUSO NIQUELADO 3 1/2" COM ACABAMENTO CROMADO PARA FIXAR PECA SANITARIA, INCLUI PORCA CEGA, ARRUELA E BUCHA DE NYLON TAMANHO S-8</v>
      </c>
      <c r="E290" s="111" t="str">
        <f ca="1">VLOOKUP(B290,'Insumos e Serviços'!$A:$F,5,0)</f>
        <v>UN</v>
      </c>
      <c r="F290" s="132">
        <v>2</v>
      </c>
      <c r="G290" s="113">
        <f ca="1">VLOOKUP(B290,'Insumos e Serviços'!$A:$F,6,0)</f>
        <v>11.01</v>
      </c>
      <c r="H290" s="113">
        <f>TRUNC(F290*G290,2)</f>
        <v>22.02</v>
      </c>
    </row>
    <row r="291" spans="1:8" ht="13.9" customHeight="1">
      <c r="A291" s="109" t="str">
        <f ca="1">VLOOKUP(B291,'Insumos e Serviços'!$A:$F,3,0)</f>
        <v>Insumo</v>
      </c>
      <c r="B291" s="131" t="s">
        <v>84</v>
      </c>
      <c r="C291" s="111" t="str">
        <f ca="1">VLOOKUP(B291,'Insumos e Serviços'!$A:$F,2,0)</f>
        <v>SINAPI</v>
      </c>
      <c r="D291" s="109" t="str">
        <f ca="1">VLOOKUP(B291,'Insumos e Serviços'!$A:$F,4,0)</f>
        <v>REJUNTE EPOXI, QUALQUER COR</v>
      </c>
      <c r="E291" s="111" t="str">
        <f ca="1">VLOOKUP(B291,'Insumos e Serviços'!$A:$F,5,0)</f>
        <v>KG</v>
      </c>
      <c r="F291" s="132">
        <v>3.04E-2</v>
      </c>
      <c r="G291" s="113">
        <f ca="1">VLOOKUP(B291,'Insumos e Serviços'!$A:$F,6,0)</f>
        <v>55.65</v>
      </c>
      <c r="H291" s="113">
        <f>TRUNC(F291*G291,2)</f>
        <v>1.69</v>
      </c>
    </row>
    <row r="292" spans="1:8" ht="13.9" customHeight="1" thickBot="1">
      <c r="A292" s="109" t="str">
        <f ca="1">VLOOKUP(B292,'Insumos e Serviços'!$A:$F,3,0)</f>
        <v>Insumo</v>
      </c>
      <c r="B292" s="131" t="s">
        <v>137</v>
      </c>
      <c r="C292" s="111" t="str">
        <f ca="1">VLOOKUP(B292,'Insumos e Serviços'!$A:$F,2,0)</f>
        <v>Próprio</v>
      </c>
      <c r="D292" s="109" t="str">
        <f ca="1">VLOOKUP(B292,'Insumos e Serviços'!$A:$F,4,0)</f>
        <v>Lavatório de semi-encaixe de louça, linha Monte Carlo, cor branco gelo, código L82, fab. Deca</v>
      </c>
      <c r="E292" s="111" t="str">
        <f ca="1">VLOOKUP(B292,'Insumos e Serviços'!$A:$F,5,0)</f>
        <v>un</v>
      </c>
      <c r="F292" s="132">
        <v>1</v>
      </c>
      <c r="G292" s="113">
        <f ca="1">VLOOKUP(B292,'Insumos e Serviços'!$A:$F,6,0)</f>
        <v>323.57</v>
      </c>
      <c r="H292" s="113">
        <f>TRUNC(F292*G292,2)</f>
        <v>323.57</v>
      </c>
    </row>
    <row r="293" spans="1:8" ht="13.9" customHeight="1" thickTop="1">
      <c r="A293" s="126"/>
      <c r="B293" s="127"/>
      <c r="C293" s="127"/>
      <c r="D293" s="126"/>
      <c r="E293" s="126"/>
      <c r="F293" s="126"/>
      <c r="G293" s="126"/>
      <c r="H293" s="126"/>
    </row>
    <row r="294" spans="1:8" ht="22.5">
      <c r="A294" s="103" t="s">
        <v>1088</v>
      </c>
      <c r="B294" s="104" t="s">
        <v>1089</v>
      </c>
      <c r="C294" s="104" t="s">
        <v>823</v>
      </c>
      <c r="D294" s="105" t="s">
        <v>1090</v>
      </c>
      <c r="E294" s="104" t="s">
        <v>875</v>
      </c>
      <c r="F294" s="106"/>
      <c r="G294" s="107"/>
      <c r="H294" s="108">
        <f>SUM(H295:H300)</f>
        <v>631.56999999999994</v>
      </c>
    </row>
    <row r="295" spans="1:8" ht="13.9" customHeight="1">
      <c r="A295" s="109" t="str">
        <f ca="1">VLOOKUP(B295,'Insumos e Serviços'!$A:$F,3,0)</f>
        <v>Composição</v>
      </c>
      <c r="B295" s="131" t="s">
        <v>1358</v>
      </c>
      <c r="C295" s="111" t="str">
        <f ca="1">VLOOKUP(B295,'Insumos e Serviços'!$A:$F,2,0)</f>
        <v>SINAPI</v>
      </c>
      <c r="D295" s="109" t="str">
        <f ca="1">VLOOKUP(B295,'Insumos e Serviços'!$A:$F,4,0)</f>
        <v>ENCANADOR OU BOMBEIRO HIDRÁULICO COM ENCARGOS COMPLEMENTARES</v>
      </c>
      <c r="E295" s="111" t="str">
        <f ca="1">VLOOKUP(B295,'Insumos e Serviços'!$A:$F,5,0)</f>
        <v>H</v>
      </c>
      <c r="F295" s="132">
        <v>1.4666999999999999</v>
      </c>
      <c r="G295" s="113">
        <f ca="1">VLOOKUP(B295,'Insumos e Serviços'!$A:$F,6,0)</f>
        <v>23.41</v>
      </c>
      <c r="H295" s="113">
        <f t="shared" ref="H295:H300" si="10">TRUNC(F295*G295,2)</f>
        <v>34.33</v>
      </c>
    </row>
    <row r="296" spans="1:8" ht="13.9" customHeight="1">
      <c r="A296" s="109" t="str">
        <f ca="1">VLOOKUP(B296,'Insumos e Serviços'!$A:$F,3,0)</f>
        <v>Composição</v>
      </c>
      <c r="B296" s="131" t="s">
        <v>1349</v>
      </c>
      <c r="C296" s="111" t="str">
        <f ca="1">VLOOKUP(B296,'Insumos e Serviços'!$A:$F,2,0)</f>
        <v>SINAPI</v>
      </c>
      <c r="D296" s="109" t="str">
        <f ca="1">VLOOKUP(B296,'Insumos e Serviços'!$A:$F,4,0)</f>
        <v>SERVENTE COM ENCARGOS COMPLEMENTARES</v>
      </c>
      <c r="E296" s="111" t="str">
        <f ca="1">VLOOKUP(B296,'Insumos e Serviços'!$A:$F,5,0)</f>
        <v>H</v>
      </c>
      <c r="F296" s="132">
        <v>0.65169999999999995</v>
      </c>
      <c r="G296" s="113">
        <f ca="1">VLOOKUP(B296,'Insumos e Serviços'!$A:$F,6,0)</f>
        <v>17.61</v>
      </c>
      <c r="H296" s="113">
        <f t="shared" si="10"/>
        <v>11.47</v>
      </c>
    </row>
    <row r="297" spans="1:8" ht="22.5">
      <c r="A297" s="109" t="str">
        <f ca="1">VLOOKUP(B297,'Insumos e Serviços'!$A:$F,3,0)</f>
        <v>Insumo</v>
      </c>
      <c r="B297" s="131" t="s">
        <v>97</v>
      </c>
      <c r="C297" s="111" t="str">
        <f ca="1">VLOOKUP(B297,'Insumos e Serviços'!$A:$F,2,0)</f>
        <v>SINAPI</v>
      </c>
      <c r="D297" s="109" t="str">
        <f ca="1">VLOOKUP(B297,'Insumos e Serviços'!$A:$F,4,0)</f>
        <v>PARAFUSO NIQUELADO 3 1/2" COM ACABAMENTO CROMADO PARA FIXAR PECA SANITARIA, INCLUI PORCA CEGA, ARRUELA E BUCHA DE NYLON TAMANHO S-8</v>
      </c>
      <c r="E297" s="111" t="str">
        <f ca="1">VLOOKUP(B297,'Insumos e Serviços'!$A:$F,5,0)</f>
        <v>UN</v>
      </c>
      <c r="F297" s="132">
        <v>4</v>
      </c>
      <c r="G297" s="113">
        <f ca="1">VLOOKUP(B297,'Insumos e Serviços'!$A:$F,6,0)</f>
        <v>11.01</v>
      </c>
      <c r="H297" s="113">
        <f t="shared" si="10"/>
        <v>44.04</v>
      </c>
    </row>
    <row r="298" spans="1:8" ht="13.9" customHeight="1">
      <c r="A298" s="109" t="str">
        <f ca="1">VLOOKUP(B298,'Insumos e Serviços'!$A:$F,3,0)</f>
        <v>Insumo</v>
      </c>
      <c r="B298" s="131" t="s">
        <v>84</v>
      </c>
      <c r="C298" s="111" t="str">
        <f ca="1">VLOOKUP(B298,'Insumos e Serviços'!$A:$F,2,0)</f>
        <v>SINAPI</v>
      </c>
      <c r="D298" s="109" t="str">
        <f ca="1">VLOOKUP(B298,'Insumos e Serviços'!$A:$F,4,0)</f>
        <v>REJUNTE EPOXI, QUALQUER COR</v>
      </c>
      <c r="E298" s="111" t="str">
        <f ca="1">VLOOKUP(B298,'Insumos e Serviços'!$A:$F,5,0)</f>
        <v>KG</v>
      </c>
      <c r="F298" s="132">
        <v>8.6599999999999996E-2</v>
      </c>
      <c r="G298" s="113">
        <f ca="1">VLOOKUP(B298,'Insumos e Serviços'!$A:$F,6,0)</f>
        <v>55.65</v>
      </c>
      <c r="H298" s="113">
        <f t="shared" si="10"/>
        <v>4.8099999999999996</v>
      </c>
    </row>
    <row r="299" spans="1:8" ht="13.9" customHeight="1">
      <c r="A299" s="109" t="str">
        <f ca="1">VLOOKUP(B299,'Insumos e Serviços'!$A:$F,3,0)</f>
        <v>Insumo</v>
      </c>
      <c r="B299" s="131" t="s">
        <v>139</v>
      </c>
      <c r="C299" s="111" t="str">
        <f ca="1">VLOOKUP(B299,'Insumos e Serviços'!$A:$F,2,0)</f>
        <v>Próprio</v>
      </c>
      <c r="D299" s="109" t="str">
        <f ca="1">VLOOKUP(B299,'Insumos e Serviços'!$A:$F,4,0)</f>
        <v>Lavatório, marca Deca, Modelo Vogue Plus, código L.51.17, cor branco</v>
      </c>
      <c r="E299" s="111" t="str">
        <f ca="1">VLOOKUP(B299,'Insumos e Serviços'!$A:$F,5,0)</f>
        <v>un</v>
      </c>
      <c r="F299" s="132">
        <v>1</v>
      </c>
      <c r="G299" s="113" t="str">
        <f ca="1">VLOOKUP(B299,'Insumos e Serviços'!$A:$F,6,0)</f>
        <v xml:space="preserve"> 389,90</v>
      </c>
      <c r="H299" s="113">
        <f t="shared" si="10"/>
        <v>389.9</v>
      </c>
    </row>
    <row r="300" spans="1:8" ht="13.9" customHeight="1" thickBot="1">
      <c r="A300" s="109" t="str">
        <f ca="1">VLOOKUP(B300,'Insumos e Serviços'!$A:$F,3,0)</f>
        <v>Insumo</v>
      </c>
      <c r="B300" s="131" t="s">
        <v>141</v>
      </c>
      <c r="C300" s="111" t="str">
        <f ca="1">VLOOKUP(B300,'Insumos e Serviços'!$A:$F,2,0)</f>
        <v>Próprio</v>
      </c>
      <c r="D300" s="109" t="str">
        <f ca="1">VLOOKUP(B300,'Insumos e Serviços'!$A:$F,4,0)</f>
        <v>Coluna suspensa para lavatório, cor branco, código CS.1.17</v>
      </c>
      <c r="E300" s="111" t="str">
        <f ca="1">VLOOKUP(B300,'Insumos e Serviços'!$A:$F,5,0)</f>
        <v>un</v>
      </c>
      <c r="F300" s="132">
        <v>1</v>
      </c>
      <c r="G300" s="113" t="str">
        <f ca="1">VLOOKUP(B300,'Insumos e Serviços'!$A:$F,6,0)</f>
        <v xml:space="preserve"> 147,02</v>
      </c>
      <c r="H300" s="113">
        <f t="shared" si="10"/>
        <v>147.02000000000001</v>
      </c>
    </row>
    <row r="301" spans="1:8" ht="13.9" customHeight="1" thickTop="1">
      <c r="A301" s="126"/>
      <c r="B301" s="127"/>
      <c r="C301" s="127"/>
      <c r="D301" s="126"/>
      <c r="E301" s="126"/>
      <c r="F301" s="126"/>
      <c r="G301" s="126"/>
      <c r="H301" s="126"/>
    </row>
    <row r="302" spans="1:8" ht="22.5">
      <c r="A302" s="103" t="s">
        <v>1091</v>
      </c>
      <c r="B302" s="104" t="s">
        <v>1092</v>
      </c>
      <c r="C302" s="104" t="s">
        <v>823</v>
      </c>
      <c r="D302" s="105" t="s">
        <v>1093</v>
      </c>
      <c r="E302" s="104" t="s">
        <v>875</v>
      </c>
      <c r="F302" s="106"/>
      <c r="G302" s="107"/>
      <c r="H302" s="108">
        <f>SUM(H303:H310)</f>
        <v>714.63999999999987</v>
      </c>
    </row>
    <row r="303" spans="1:8" ht="13.9" customHeight="1">
      <c r="A303" s="109" t="str">
        <f ca="1">VLOOKUP(B303,'Insumos e Serviços'!$A:$F,3,0)</f>
        <v>Composição</v>
      </c>
      <c r="B303" s="131" t="s">
        <v>1358</v>
      </c>
      <c r="C303" s="111" t="str">
        <f ca="1">VLOOKUP(B303,'Insumos e Serviços'!$A:$F,2,0)</f>
        <v>SINAPI</v>
      </c>
      <c r="D303" s="109" t="str">
        <f ca="1">VLOOKUP(B303,'Insumos e Serviços'!$A:$F,4,0)</f>
        <v>ENCANADOR OU BOMBEIRO HIDRÁULICO COM ENCARGOS COMPLEMENTARES</v>
      </c>
      <c r="E303" s="111" t="str">
        <f ca="1">VLOOKUP(B303,'Insumos e Serviços'!$A:$F,5,0)</f>
        <v>H</v>
      </c>
      <c r="F303" s="132">
        <v>0.49680000000000002</v>
      </c>
      <c r="G303" s="113">
        <f ca="1">VLOOKUP(B303,'Insumos e Serviços'!$A:$F,6,0)</f>
        <v>23.41</v>
      </c>
      <c r="H303" s="113">
        <f t="shared" ref="H303:H310" si="11">TRUNC(F303*G303,2)</f>
        <v>11.63</v>
      </c>
    </row>
    <row r="304" spans="1:8" ht="13.9" customHeight="1">
      <c r="A304" s="109" t="str">
        <f ca="1">VLOOKUP(B304,'Insumos e Serviços'!$A:$F,3,0)</f>
        <v>Composição</v>
      </c>
      <c r="B304" s="131" t="s">
        <v>1349</v>
      </c>
      <c r="C304" s="111" t="str">
        <f ca="1">VLOOKUP(B304,'Insumos e Serviços'!$A:$F,2,0)</f>
        <v>SINAPI</v>
      </c>
      <c r="D304" s="109" t="str">
        <f ca="1">VLOOKUP(B304,'Insumos e Serviços'!$A:$F,4,0)</f>
        <v>SERVENTE COM ENCARGOS COMPLEMENTARES</v>
      </c>
      <c r="E304" s="111" t="str">
        <f ca="1">VLOOKUP(B304,'Insumos e Serviços'!$A:$F,5,0)</f>
        <v>H</v>
      </c>
      <c r="F304" s="132">
        <v>0.34949999999999998</v>
      </c>
      <c r="G304" s="113">
        <f ca="1">VLOOKUP(B304,'Insumos e Serviços'!$A:$F,6,0)</f>
        <v>17.61</v>
      </c>
      <c r="H304" s="113">
        <f t="shared" si="11"/>
        <v>6.15</v>
      </c>
    </row>
    <row r="305" spans="1:8" ht="13.9" customHeight="1">
      <c r="A305" s="109" t="str">
        <f ca="1">VLOOKUP(B305,'Insumos e Serviços'!$A:$F,3,0)</f>
        <v>Insumo</v>
      </c>
      <c r="B305" s="131" t="s">
        <v>143</v>
      </c>
      <c r="C305" s="111" t="str">
        <f ca="1">VLOOKUP(B305,'Insumos e Serviços'!$A:$F,2,0)</f>
        <v>SINAPI</v>
      </c>
      <c r="D305" s="109" t="str">
        <f ca="1">VLOOKUP(B305,'Insumos e Serviços'!$A:$F,4,0)</f>
        <v>VEDACAO PVC, 100 MM, PARA SAIDA VASO SANITARIO</v>
      </c>
      <c r="E305" s="111" t="str">
        <f ca="1">VLOOKUP(B305,'Insumos e Serviços'!$A:$F,5,0)</f>
        <v>UN</v>
      </c>
      <c r="F305" s="132">
        <v>1</v>
      </c>
      <c r="G305" s="113">
        <f ca="1">VLOOKUP(B305,'Insumos e Serviços'!$A:$F,6,0)</f>
        <v>2.9</v>
      </c>
      <c r="H305" s="113">
        <f t="shared" si="11"/>
        <v>2.9</v>
      </c>
    </row>
    <row r="306" spans="1:8" ht="22.5">
      <c r="A306" s="109" t="str">
        <f ca="1">VLOOKUP(B306,'Insumos e Serviços'!$A:$F,3,0)</f>
        <v>Insumo</v>
      </c>
      <c r="B306" s="131" t="s">
        <v>145</v>
      </c>
      <c r="C306" s="111" t="str">
        <f ca="1">VLOOKUP(B306,'Insumos e Serviços'!$A:$F,2,0)</f>
        <v>SINAPI</v>
      </c>
      <c r="D306" s="109" t="str">
        <f ca="1">VLOOKUP(B306,'Insumos e Serviços'!$A:$F,4,0)</f>
        <v>PARAFUSO NIQUELADO COM ACABAMENTO CROMADO PARA FIXAR PECA SANITARIA, INCLUI PORCA CEGA, ARRUELA E BUCHA DE NYLON TAMANHO S-10</v>
      </c>
      <c r="E306" s="111" t="str">
        <f ca="1">VLOOKUP(B306,'Insumos e Serviços'!$A:$F,5,0)</f>
        <v>UN</v>
      </c>
      <c r="F306" s="132">
        <v>2</v>
      </c>
      <c r="G306" s="113">
        <f ca="1">VLOOKUP(B306,'Insumos e Serviços'!$A:$F,6,0)</f>
        <v>14.85</v>
      </c>
      <c r="H306" s="113">
        <f t="shared" si="11"/>
        <v>29.7</v>
      </c>
    </row>
    <row r="307" spans="1:8" ht="13.9" customHeight="1">
      <c r="A307" s="109" t="str">
        <f ca="1">VLOOKUP(B307,'Insumos e Serviços'!$A:$F,3,0)</f>
        <v>Insumo</v>
      </c>
      <c r="B307" s="131" t="s">
        <v>84</v>
      </c>
      <c r="C307" s="111" t="str">
        <f ca="1">VLOOKUP(B307,'Insumos e Serviços'!$A:$F,2,0)</f>
        <v>SINAPI</v>
      </c>
      <c r="D307" s="109" t="str">
        <f ca="1">VLOOKUP(B307,'Insumos e Serviços'!$A:$F,4,0)</f>
        <v>REJUNTE EPOXI, QUALQUER COR</v>
      </c>
      <c r="E307" s="111" t="str">
        <f ca="1">VLOOKUP(B307,'Insumos e Serviços'!$A:$F,5,0)</f>
        <v>KG</v>
      </c>
      <c r="F307" s="132">
        <v>8.8099999999999998E-2</v>
      </c>
      <c r="G307" s="113">
        <f ca="1">VLOOKUP(B307,'Insumos e Serviços'!$A:$F,6,0)</f>
        <v>55.65</v>
      </c>
      <c r="H307" s="113">
        <f t="shared" si="11"/>
        <v>4.9000000000000004</v>
      </c>
    </row>
    <row r="308" spans="1:8" ht="13.9" customHeight="1">
      <c r="A308" s="109" t="str">
        <f ca="1">VLOOKUP(B308,'Insumos e Serviços'!$A:$F,3,0)</f>
        <v>Insumo</v>
      </c>
      <c r="B308" s="131" t="s">
        <v>147</v>
      </c>
      <c r="C308" s="111" t="str">
        <f ca="1">VLOOKUP(B308,'Insumos e Serviços'!$A:$F,2,0)</f>
        <v>Próprio</v>
      </c>
      <c r="D308" s="109" t="str">
        <f ca="1">VLOOKUP(B308,'Insumos e Serviços'!$A:$F,4,0)</f>
        <v>Bacia sanitária, cor branco gelo, linha Monte Carlo, código P.8.17, fab. Deca</v>
      </c>
      <c r="E308" s="111" t="str">
        <f ca="1">VLOOKUP(B308,'Insumos e Serviços'!$A:$F,5,0)</f>
        <v>un</v>
      </c>
      <c r="F308" s="132">
        <v>1</v>
      </c>
      <c r="G308" s="113">
        <f ca="1">VLOOKUP(B308,'Insumos e Serviços'!$A:$F,6,0)</f>
        <v>441.56</v>
      </c>
      <c r="H308" s="113">
        <f t="shared" si="11"/>
        <v>441.56</v>
      </c>
    </row>
    <row r="309" spans="1:8" ht="13.9" customHeight="1">
      <c r="A309" s="109" t="str">
        <f ca="1">VLOOKUP(B309,'Insumos e Serviços'!$A:$F,3,0)</f>
        <v>Insumo</v>
      </c>
      <c r="B309" s="131" t="s">
        <v>149</v>
      </c>
      <c r="C309" s="111" t="str">
        <f ca="1">VLOOKUP(B309,'Insumos e Serviços'!$A:$F,2,0)</f>
        <v>Próprio</v>
      </c>
      <c r="D309" s="109" t="str">
        <f ca="1">VLOOKUP(B309,'Insumos e Serviços'!$A:$F,4,0)</f>
        <v>Tubo de ligação para vaso sanitário, cromado, código 1968C, fabricação Deca</v>
      </c>
      <c r="E309" s="111" t="str">
        <f ca="1">VLOOKUP(B309,'Insumos e Serviços'!$A:$F,5,0)</f>
        <v>un</v>
      </c>
      <c r="F309" s="132">
        <v>1</v>
      </c>
      <c r="G309" s="113" t="str">
        <f ca="1">VLOOKUP(B309,'Insumos e Serviços'!$A:$F,6,0)</f>
        <v xml:space="preserve"> 35,85</v>
      </c>
      <c r="H309" s="113">
        <f t="shared" si="11"/>
        <v>35.85</v>
      </c>
    </row>
    <row r="310" spans="1:8" ht="13.9" customHeight="1" thickBot="1">
      <c r="A310" s="109" t="str">
        <f ca="1">VLOOKUP(B310,'Insumos e Serviços'!$A:$F,3,0)</f>
        <v>Insumo</v>
      </c>
      <c r="B310" s="131" t="s">
        <v>151</v>
      </c>
      <c r="C310" s="111" t="str">
        <f ca="1">VLOOKUP(B310,'Insumos e Serviços'!$A:$F,2,0)</f>
        <v>Próprio</v>
      </c>
      <c r="D310" s="109" t="str">
        <f ca="1">VLOOKUP(B310,'Insumos e Serviços'!$A:$F,4,0)</f>
        <v>Assento plástico Monte Carlo AP.80.17 Deca</v>
      </c>
      <c r="E310" s="111" t="str">
        <f ca="1">VLOOKUP(B310,'Insumos e Serviços'!$A:$F,5,0)</f>
        <v>un</v>
      </c>
      <c r="F310" s="132">
        <v>1</v>
      </c>
      <c r="G310" s="113">
        <f ca="1">VLOOKUP(B310,'Insumos e Serviços'!$A:$F,6,0)</f>
        <v>181.95</v>
      </c>
      <c r="H310" s="113">
        <f t="shared" si="11"/>
        <v>181.95</v>
      </c>
    </row>
    <row r="311" spans="1:8" ht="13.9" customHeight="1" thickTop="1">
      <c r="A311" s="126"/>
      <c r="B311" s="127"/>
      <c r="C311" s="127"/>
      <c r="D311" s="126"/>
      <c r="E311" s="126"/>
      <c r="F311" s="126"/>
      <c r="G311" s="126"/>
      <c r="H311" s="126"/>
    </row>
    <row r="312" spans="1:8" ht="22.5">
      <c r="A312" s="103" t="s">
        <v>1094</v>
      </c>
      <c r="B312" s="104" t="s">
        <v>1095</v>
      </c>
      <c r="C312" s="104" t="s">
        <v>823</v>
      </c>
      <c r="D312" s="105" t="s">
        <v>1096</v>
      </c>
      <c r="E312" s="104" t="s">
        <v>875</v>
      </c>
      <c r="F312" s="106"/>
      <c r="G312" s="107"/>
      <c r="H312" s="108">
        <f>SUM(H313:H320)</f>
        <v>853.81999999999994</v>
      </c>
    </row>
    <row r="313" spans="1:8" ht="13.9" customHeight="1">
      <c r="A313" s="109" t="str">
        <f ca="1">VLOOKUP(B313,'Insumos e Serviços'!$A:$F,3,0)</f>
        <v>Composição</v>
      </c>
      <c r="B313" s="131" t="s">
        <v>1358</v>
      </c>
      <c r="C313" s="111" t="str">
        <f ca="1">VLOOKUP(B313,'Insumos e Serviços'!$A:$F,2,0)</f>
        <v>SINAPI</v>
      </c>
      <c r="D313" s="109" t="str">
        <f ca="1">VLOOKUP(B313,'Insumos e Serviços'!$A:$F,4,0)</f>
        <v>ENCANADOR OU BOMBEIRO HIDRÁULICO COM ENCARGOS COMPLEMENTARES</v>
      </c>
      <c r="E313" s="111" t="str">
        <f ca="1">VLOOKUP(B313,'Insumos e Serviços'!$A:$F,5,0)</f>
        <v>H</v>
      </c>
      <c r="F313" s="132">
        <v>1.1539999999999999</v>
      </c>
      <c r="G313" s="113">
        <f ca="1">VLOOKUP(B313,'Insumos e Serviços'!$A:$F,6,0)</f>
        <v>23.41</v>
      </c>
      <c r="H313" s="113">
        <f t="shared" ref="H313:H320" si="12">TRUNC(F313*G313,2)</f>
        <v>27.01</v>
      </c>
    </row>
    <row r="314" spans="1:8" ht="13.9" customHeight="1">
      <c r="A314" s="109" t="str">
        <f ca="1">VLOOKUP(B314,'Insumos e Serviços'!$A:$F,3,0)</f>
        <v>Composição</v>
      </c>
      <c r="B314" s="131" t="s">
        <v>1349</v>
      </c>
      <c r="C314" s="111" t="str">
        <f ca="1">VLOOKUP(B314,'Insumos e Serviços'!$A:$F,2,0)</f>
        <v>SINAPI</v>
      </c>
      <c r="D314" s="109" t="str">
        <f ca="1">VLOOKUP(B314,'Insumos e Serviços'!$A:$F,4,0)</f>
        <v>SERVENTE COM ENCARGOS COMPLEMENTARES</v>
      </c>
      <c r="E314" s="111" t="str">
        <f ca="1">VLOOKUP(B314,'Insumos e Serviços'!$A:$F,5,0)</f>
        <v>H</v>
      </c>
      <c r="F314" s="132">
        <v>0.55649999999999999</v>
      </c>
      <c r="G314" s="113">
        <f ca="1">VLOOKUP(B314,'Insumos e Serviços'!$A:$F,6,0)</f>
        <v>17.61</v>
      </c>
      <c r="H314" s="113">
        <f t="shared" si="12"/>
        <v>9.7899999999999991</v>
      </c>
    </row>
    <row r="315" spans="1:8" ht="13.9" customHeight="1">
      <c r="A315" s="109" t="str">
        <f ca="1">VLOOKUP(B315,'Insumos e Serviços'!$A:$F,3,0)</f>
        <v>Insumo</v>
      </c>
      <c r="B315" s="131" t="s">
        <v>143</v>
      </c>
      <c r="C315" s="111" t="str">
        <f ca="1">VLOOKUP(B315,'Insumos e Serviços'!$A:$F,2,0)</f>
        <v>SINAPI</v>
      </c>
      <c r="D315" s="109" t="str">
        <f ca="1">VLOOKUP(B315,'Insumos e Serviços'!$A:$F,4,0)</f>
        <v>VEDACAO PVC, 100 MM, PARA SAIDA VASO SANITARIO</v>
      </c>
      <c r="E315" s="111" t="str">
        <f ca="1">VLOOKUP(B315,'Insumos e Serviços'!$A:$F,5,0)</f>
        <v>UN</v>
      </c>
      <c r="F315" s="132">
        <v>1</v>
      </c>
      <c r="G315" s="113">
        <f ca="1">VLOOKUP(B315,'Insumos e Serviços'!$A:$F,6,0)</f>
        <v>2.9</v>
      </c>
      <c r="H315" s="113">
        <f t="shared" si="12"/>
        <v>2.9</v>
      </c>
    </row>
    <row r="316" spans="1:8" ht="22.5">
      <c r="A316" s="109" t="str">
        <f ca="1">VLOOKUP(B316,'Insumos e Serviços'!$A:$F,3,0)</f>
        <v>Insumo</v>
      </c>
      <c r="B316" s="131" t="s">
        <v>145</v>
      </c>
      <c r="C316" s="111" t="str">
        <f ca="1">VLOOKUP(B316,'Insumos e Serviços'!$A:$F,2,0)</f>
        <v>SINAPI</v>
      </c>
      <c r="D316" s="109" t="str">
        <f ca="1">VLOOKUP(B316,'Insumos e Serviços'!$A:$F,4,0)</f>
        <v>PARAFUSO NIQUELADO COM ACABAMENTO CROMADO PARA FIXAR PECA SANITARIA, INCLUI PORCA CEGA, ARRUELA E BUCHA DE NYLON TAMANHO S-10</v>
      </c>
      <c r="E316" s="111" t="str">
        <f ca="1">VLOOKUP(B316,'Insumos e Serviços'!$A:$F,5,0)</f>
        <v>UN</v>
      </c>
      <c r="F316" s="132">
        <v>2</v>
      </c>
      <c r="G316" s="113">
        <f ca="1">VLOOKUP(B316,'Insumos e Serviços'!$A:$F,6,0)</f>
        <v>14.85</v>
      </c>
      <c r="H316" s="113">
        <f t="shared" si="12"/>
        <v>29.7</v>
      </c>
    </row>
    <row r="317" spans="1:8" ht="13.9" customHeight="1">
      <c r="A317" s="109" t="str">
        <f ca="1">VLOOKUP(B317,'Insumos e Serviços'!$A:$F,3,0)</f>
        <v>Insumo</v>
      </c>
      <c r="B317" s="131" t="s">
        <v>84</v>
      </c>
      <c r="C317" s="111" t="str">
        <f ca="1">VLOOKUP(B317,'Insumos e Serviços'!$A:$F,2,0)</f>
        <v>SINAPI</v>
      </c>
      <c r="D317" s="109" t="str">
        <f ca="1">VLOOKUP(B317,'Insumos e Serviços'!$A:$F,4,0)</f>
        <v>REJUNTE EPOXI, QUALQUER COR</v>
      </c>
      <c r="E317" s="111" t="str">
        <f ca="1">VLOOKUP(B317,'Insumos e Serviços'!$A:$F,5,0)</f>
        <v>KG</v>
      </c>
      <c r="F317" s="132">
        <v>8.8099999999999998E-2</v>
      </c>
      <c r="G317" s="113">
        <f ca="1">VLOOKUP(B317,'Insumos e Serviços'!$A:$F,6,0)</f>
        <v>55.65</v>
      </c>
      <c r="H317" s="113">
        <f t="shared" si="12"/>
        <v>4.9000000000000004</v>
      </c>
    </row>
    <row r="318" spans="1:8" ht="13.9" customHeight="1">
      <c r="A318" s="109" t="str">
        <f ca="1">VLOOKUP(B318,'Insumos e Serviços'!$A:$F,3,0)</f>
        <v>Insumo</v>
      </c>
      <c r="B318" s="131" t="s">
        <v>153</v>
      </c>
      <c r="C318" s="111" t="str">
        <f ca="1">VLOOKUP(B318,'Insumos e Serviços'!$A:$F,2,0)</f>
        <v>Próprio</v>
      </c>
      <c r="D318" s="109" t="str">
        <f ca="1">VLOOKUP(B318,'Insumos e Serviços'!$A:$F,4,0)</f>
        <v>Bacia sanitária, Linha Vogue Plus Conforto, cor branco gelo, código P. 510, fab. Deca</v>
      </c>
      <c r="E318" s="111" t="str">
        <f ca="1">VLOOKUP(B318,'Insumos e Serviços'!$A:$F,5,0)</f>
        <v>un</v>
      </c>
      <c r="F318" s="132">
        <v>1</v>
      </c>
      <c r="G318" s="113">
        <f ca="1">VLOOKUP(B318,'Insumos e Serviços'!$A:$F,6,0)</f>
        <v>644.9</v>
      </c>
      <c r="H318" s="113">
        <f t="shared" si="12"/>
        <v>644.9</v>
      </c>
    </row>
    <row r="319" spans="1:8" ht="13.9" customHeight="1">
      <c r="A319" s="109" t="str">
        <f ca="1">VLOOKUP(B319,'Insumos e Serviços'!$A:$F,3,0)</f>
        <v>Insumo</v>
      </c>
      <c r="B319" s="131" t="s">
        <v>155</v>
      </c>
      <c r="C319" s="111" t="str">
        <f ca="1">VLOOKUP(B319,'Insumos e Serviços'!$A:$F,2,0)</f>
        <v>Próprio</v>
      </c>
      <c r="D319" s="109" t="str">
        <f ca="1">VLOOKUP(B319,'Insumos e Serviços'!$A:$F,4,0)</f>
        <v>Assento plástico Vogue Plus AP.50.17 Deca</v>
      </c>
      <c r="E319" s="111" t="str">
        <f ca="1">VLOOKUP(B319,'Insumos e Serviços'!$A:$F,5,0)</f>
        <v>un</v>
      </c>
      <c r="F319" s="132">
        <v>1</v>
      </c>
      <c r="G319" s="113" t="str">
        <f ca="1">VLOOKUP(B319,'Insumos e Serviços'!$A:$F,6,0)</f>
        <v xml:space="preserve"> 98,77</v>
      </c>
      <c r="H319" s="113">
        <f t="shared" si="12"/>
        <v>98.77</v>
      </c>
    </row>
    <row r="320" spans="1:8" ht="13.9" customHeight="1" thickBot="1">
      <c r="A320" s="109" t="str">
        <f ca="1">VLOOKUP(B320,'Insumos e Serviços'!$A:$F,3,0)</f>
        <v>Insumo</v>
      </c>
      <c r="B320" s="131" t="s">
        <v>149</v>
      </c>
      <c r="C320" s="111" t="str">
        <f ca="1">VLOOKUP(B320,'Insumos e Serviços'!$A:$F,2,0)</f>
        <v>Próprio</v>
      </c>
      <c r="D320" s="109" t="str">
        <f ca="1">VLOOKUP(B320,'Insumos e Serviços'!$A:$F,4,0)</f>
        <v>Tubo de ligação para vaso sanitário, cromado, código 1968C, fabricação Deca</v>
      </c>
      <c r="E320" s="111" t="str">
        <f ca="1">VLOOKUP(B320,'Insumos e Serviços'!$A:$F,5,0)</f>
        <v>un</v>
      </c>
      <c r="F320" s="132">
        <v>1</v>
      </c>
      <c r="G320" s="113" t="str">
        <f ca="1">VLOOKUP(B320,'Insumos e Serviços'!$A:$F,6,0)</f>
        <v xml:space="preserve"> 35,85</v>
      </c>
      <c r="H320" s="113">
        <f t="shared" si="12"/>
        <v>35.85</v>
      </c>
    </row>
    <row r="321" spans="1:8" ht="13.9" customHeight="1" thickTop="1">
      <c r="A321" s="126"/>
      <c r="B321" s="127"/>
      <c r="C321" s="127"/>
      <c r="D321" s="126"/>
      <c r="E321" s="126"/>
      <c r="F321" s="126"/>
      <c r="G321" s="126"/>
      <c r="H321" s="126"/>
    </row>
    <row r="322" spans="1:8" ht="22.5">
      <c r="A322" s="103" t="s">
        <v>1097</v>
      </c>
      <c r="B322" s="104" t="s">
        <v>1098</v>
      </c>
      <c r="C322" s="104" t="s">
        <v>823</v>
      </c>
      <c r="D322" s="105" t="s">
        <v>1099</v>
      </c>
      <c r="E322" s="104" t="s">
        <v>921</v>
      </c>
      <c r="F322" s="106"/>
      <c r="G322" s="107"/>
      <c r="H322" s="108">
        <f>SUM(H323:H329)</f>
        <v>846.38999999999987</v>
      </c>
    </row>
    <row r="323" spans="1:8" ht="13.9" customHeight="1">
      <c r="A323" s="109" t="str">
        <f ca="1">VLOOKUP(B323,'Insumos e Serviços'!$A:$F,3,0)</f>
        <v>Composição</v>
      </c>
      <c r="B323" s="131" t="s">
        <v>1358</v>
      </c>
      <c r="C323" s="111" t="str">
        <f ca="1">VLOOKUP(B323,'Insumos e Serviços'!$A:$F,2,0)</f>
        <v>SINAPI</v>
      </c>
      <c r="D323" s="109" t="str">
        <f ca="1">VLOOKUP(B323,'Insumos e Serviços'!$A:$F,4,0)</f>
        <v>ENCANADOR OU BOMBEIRO HIDRÁULICO COM ENCARGOS COMPLEMENTARES</v>
      </c>
      <c r="E323" s="111" t="str">
        <f ca="1">VLOOKUP(B323,'Insumos e Serviços'!$A:$F,5,0)</f>
        <v>H</v>
      </c>
      <c r="F323" s="132">
        <v>1.0900000000000001</v>
      </c>
      <c r="G323" s="113">
        <f ca="1">VLOOKUP(B323,'Insumos e Serviços'!$A:$F,6,0)</f>
        <v>23.41</v>
      </c>
      <c r="H323" s="113">
        <f t="shared" ref="H323:H329" si="13">TRUNC(F323*G323,2)</f>
        <v>25.51</v>
      </c>
    </row>
    <row r="324" spans="1:8" ht="13.9" customHeight="1">
      <c r="A324" s="109" t="str">
        <f ca="1">VLOOKUP(B324,'Insumos e Serviços'!$A:$F,3,0)</f>
        <v>Composição</v>
      </c>
      <c r="B324" s="131" t="s">
        <v>99</v>
      </c>
      <c r="C324" s="111" t="str">
        <f ca="1">VLOOKUP(B324,'Insumos e Serviços'!$A:$F,2,0)</f>
        <v>SINAPI</v>
      </c>
      <c r="D324" s="109" t="str">
        <f ca="1">VLOOKUP(B324,'Insumos e Serviços'!$A:$F,4,0)</f>
        <v>AUXILIAR DE ENCANADOR OU BOMBEIRO HIDRÁULICO COM ENCARGOS COMPLEMENTARES</v>
      </c>
      <c r="E324" s="111" t="str">
        <f ca="1">VLOOKUP(B324,'Insumos e Serviços'!$A:$F,5,0)</f>
        <v>H</v>
      </c>
      <c r="F324" s="132">
        <v>0.31790000000000002</v>
      </c>
      <c r="G324" s="113">
        <f ca="1">VLOOKUP(B324,'Insumos e Serviços'!$A:$F,6,0)</f>
        <v>18.23</v>
      </c>
      <c r="H324" s="113">
        <f t="shared" si="13"/>
        <v>5.79</v>
      </c>
    </row>
    <row r="325" spans="1:8" ht="22.5">
      <c r="A325" s="109" t="str">
        <f ca="1">VLOOKUP(B325,'Insumos e Serviços'!$A:$F,3,0)</f>
        <v>Insumo</v>
      </c>
      <c r="B325" s="131" t="s">
        <v>157</v>
      </c>
      <c r="C325" s="111" t="str">
        <f ca="1">VLOOKUP(B325,'Insumos e Serviços'!$A:$F,2,0)</f>
        <v>Próprio</v>
      </c>
      <c r="D325" s="109" t="str">
        <f ca="1">VLOOKUP(B325,'Insumos e Serviços'!$A:$F,4,0)</f>
        <v>Válvula para mictório de fechamento automático, fab. Deca, Linha Decamatic, código 2570 C, acabamento cromado</v>
      </c>
      <c r="E325" s="111" t="str">
        <f ca="1">VLOOKUP(B325,'Insumos e Serviços'!$A:$F,5,0)</f>
        <v>un</v>
      </c>
      <c r="F325" s="132">
        <v>1</v>
      </c>
      <c r="G325" s="113" t="str">
        <f ca="1">VLOOKUP(B325,'Insumos e Serviços'!$A:$F,6,0)</f>
        <v xml:space="preserve"> 527,76</v>
      </c>
      <c r="H325" s="113">
        <f t="shared" si="13"/>
        <v>527.76</v>
      </c>
    </row>
    <row r="326" spans="1:8" ht="22.5">
      <c r="A326" s="109" t="str">
        <f ca="1">VLOOKUP(B326,'Insumos e Serviços'!$A:$F,3,0)</f>
        <v>Insumo</v>
      </c>
      <c r="B326" s="131" t="s">
        <v>159</v>
      </c>
      <c r="C326" s="111" t="str">
        <f ca="1">VLOOKUP(B326,'Insumos e Serviços'!$A:$F,2,0)</f>
        <v>SINAPI</v>
      </c>
      <c r="D326" s="109" t="str">
        <f ca="1">VLOOKUP(B326,'Insumos e Serviços'!$A:$F,4,0)</f>
        <v>CONJUNTO DE LIGACAO PARA BACIA SANITARIA EM PLASTICO BRANCO COM TUBO, CANOPLA E ANEL DE EXPANSAO (TUBO 1.1/2 '' X 20 CM)</v>
      </c>
      <c r="E326" s="111" t="str">
        <f ca="1">VLOOKUP(B326,'Insumos e Serviços'!$A:$F,5,0)</f>
        <v>UN</v>
      </c>
      <c r="F326" s="132">
        <v>1</v>
      </c>
      <c r="G326" s="113">
        <f ca="1">VLOOKUP(B326,'Insumos e Serviços'!$A:$F,6,0)</f>
        <v>11.16</v>
      </c>
      <c r="H326" s="113">
        <f t="shared" si="13"/>
        <v>11.16</v>
      </c>
    </row>
    <row r="327" spans="1:8" ht="13.9" customHeight="1">
      <c r="A327" s="109" t="str">
        <f ca="1">VLOOKUP(B327,'Insumos e Serviços'!$A:$F,3,0)</f>
        <v>Insumo</v>
      </c>
      <c r="B327" s="131" t="s">
        <v>105</v>
      </c>
      <c r="C327" s="111" t="str">
        <f ca="1">VLOOKUP(B327,'Insumos e Serviços'!$A:$F,2,0)</f>
        <v>SINAPI</v>
      </c>
      <c r="D327" s="109" t="str">
        <f ca="1">VLOOKUP(B327,'Insumos e Serviços'!$A:$F,4,0)</f>
        <v>FITA VEDA ROSCA EM ROLOS DE 18 MM X 10 M (L X C)</v>
      </c>
      <c r="E327" s="111" t="str">
        <f ca="1">VLOOKUP(B327,'Insumos e Serviços'!$A:$F,5,0)</f>
        <v>UN</v>
      </c>
      <c r="F327" s="132">
        <v>3.6499999999999998E-2</v>
      </c>
      <c r="G327" s="113">
        <f ca="1">VLOOKUP(B327,'Insumos e Serviços'!$A:$F,6,0)</f>
        <v>3.66</v>
      </c>
      <c r="H327" s="113">
        <f t="shared" si="13"/>
        <v>0.13</v>
      </c>
    </row>
    <row r="328" spans="1:8" ht="13.9" customHeight="1">
      <c r="A328" s="109" t="str">
        <f ca="1">VLOOKUP(B328,'Insumos e Serviços'!$A:$F,3,0)</f>
        <v>Insumo</v>
      </c>
      <c r="B328" s="131" t="s">
        <v>161</v>
      </c>
      <c r="C328" s="111" t="str">
        <f ca="1">VLOOKUP(B328,'Insumos e Serviços'!$A:$F,2,0)</f>
        <v>SINAPI</v>
      </c>
      <c r="D328" s="109" t="str">
        <f ca="1">VLOOKUP(B328,'Insumos e Serviços'!$A:$F,4,0)</f>
        <v>MICTORIO SIFONADO LOUCA BRANCA SEM COMPLEMENTOS</v>
      </c>
      <c r="E328" s="111" t="str">
        <f ca="1">VLOOKUP(B328,'Insumos e Serviços'!$A:$F,5,0)</f>
        <v>UN</v>
      </c>
      <c r="F328" s="132">
        <v>1</v>
      </c>
      <c r="G328" s="113">
        <f ca="1">VLOOKUP(B328,'Insumos e Serviços'!$A:$F,6,0)</f>
        <v>254.02</v>
      </c>
      <c r="H328" s="113">
        <f t="shared" si="13"/>
        <v>254.02</v>
      </c>
    </row>
    <row r="329" spans="1:8" ht="23.25" thickBot="1">
      <c r="A329" s="109" t="str">
        <f ca="1">VLOOKUP(B329,'Insumos e Serviços'!$A:$F,3,0)</f>
        <v>Insumo</v>
      </c>
      <c r="B329" s="131" t="s">
        <v>97</v>
      </c>
      <c r="C329" s="111" t="str">
        <f ca="1">VLOOKUP(B329,'Insumos e Serviços'!$A:$F,2,0)</f>
        <v>SINAPI</v>
      </c>
      <c r="D329" s="109" t="str">
        <f ca="1">VLOOKUP(B329,'Insumos e Serviços'!$A:$F,4,0)</f>
        <v>PARAFUSO NIQUELADO 3 1/2" COM ACABAMENTO CROMADO PARA FIXAR PECA SANITARIA, INCLUI PORCA CEGA, ARRUELA E BUCHA DE NYLON TAMANHO S-8</v>
      </c>
      <c r="E329" s="111" t="str">
        <f ca="1">VLOOKUP(B329,'Insumos e Serviços'!$A:$F,5,0)</f>
        <v>UN</v>
      </c>
      <c r="F329" s="132">
        <v>2</v>
      </c>
      <c r="G329" s="113">
        <f ca="1">VLOOKUP(B329,'Insumos e Serviços'!$A:$F,6,0)</f>
        <v>11.01</v>
      </c>
      <c r="H329" s="113">
        <f t="shared" si="13"/>
        <v>22.02</v>
      </c>
    </row>
    <row r="330" spans="1:8" ht="13.9" customHeight="1" thickTop="1">
      <c r="A330" s="126"/>
      <c r="B330" s="127"/>
      <c r="C330" s="127"/>
      <c r="D330" s="126"/>
      <c r="E330" s="126"/>
      <c r="F330" s="126"/>
      <c r="G330" s="126"/>
      <c r="H330" s="126"/>
    </row>
    <row r="331" spans="1:8" ht="22.5">
      <c r="A331" s="103" t="s">
        <v>1100</v>
      </c>
      <c r="B331" s="104" t="s">
        <v>1101</v>
      </c>
      <c r="C331" s="104" t="s">
        <v>823</v>
      </c>
      <c r="D331" s="105" t="s">
        <v>1102</v>
      </c>
      <c r="E331" s="104" t="s">
        <v>882</v>
      </c>
      <c r="F331" s="106"/>
      <c r="G331" s="107"/>
      <c r="H331" s="108">
        <f>SUM(H332:H339)</f>
        <v>449</v>
      </c>
    </row>
    <row r="332" spans="1:8" ht="13.9" customHeight="1">
      <c r="A332" s="109" t="str">
        <f ca="1">VLOOKUP(B332,'Insumos e Serviços'!$A:$F,3,0)</f>
        <v>Composição</v>
      </c>
      <c r="B332" s="131" t="s">
        <v>1440</v>
      </c>
      <c r="C332" s="111" t="str">
        <f ca="1">VLOOKUP(B332,'Insumos e Serviços'!$A:$F,2,0)</f>
        <v>SINAPI</v>
      </c>
      <c r="D332" s="109" t="str">
        <f ca="1">VLOOKUP(B332,'Insumos e Serviços'!$A:$F,4,0)</f>
        <v>MARMORISTA/GRANITEIRO COM ENCARGOS COMPLEMENTARES</v>
      </c>
      <c r="E332" s="111" t="str">
        <f ca="1">VLOOKUP(B332,'Insumos e Serviços'!$A:$F,5,0)</f>
        <v>H</v>
      </c>
      <c r="F332" s="132">
        <v>2.6749999999999998</v>
      </c>
      <c r="G332" s="113">
        <f ca="1">VLOOKUP(B332,'Insumos e Serviços'!$A:$F,6,0)</f>
        <v>19.91</v>
      </c>
      <c r="H332" s="113">
        <f t="shared" ref="H332:H339" si="14">TRUNC(F332*G332,2)</f>
        <v>53.25</v>
      </c>
    </row>
    <row r="333" spans="1:8" ht="13.9" customHeight="1">
      <c r="A333" s="109" t="str">
        <f ca="1">VLOOKUP(B333,'Insumos e Serviços'!$A:$F,3,0)</f>
        <v>Composição</v>
      </c>
      <c r="B333" s="131" t="s">
        <v>1349</v>
      </c>
      <c r="C333" s="111" t="str">
        <f ca="1">VLOOKUP(B333,'Insumos e Serviços'!$A:$F,2,0)</f>
        <v>SINAPI</v>
      </c>
      <c r="D333" s="109" t="str">
        <f ca="1">VLOOKUP(B333,'Insumos e Serviços'!$A:$F,4,0)</f>
        <v>SERVENTE COM ENCARGOS COMPLEMENTARES</v>
      </c>
      <c r="E333" s="111" t="str">
        <f ca="1">VLOOKUP(B333,'Insumos e Serviços'!$A:$F,5,0)</f>
        <v>H</v>
      </c>
      <c r="F333" s="132">
        <v>1.3660000000000001</v>
      </c>
      <c r="G333" s="113">
        <f ca="1">VLOOKUP(B333,'Insumos e Serviços'!$A:$F,6,0)</f>
        <v>17.61</v>
      </c>
      <c r="H333" s="113">
        <f t="shared" si="14"/>
        <v>24.05</v>
      </c>
    </row>
    <row r="334" spans="1:8" ht="13.9" customHeight="1">
      <c r="A334" s="109" t="str">
        <f ca="1">VLOOKUP(B334,'Insumos e Serviços'!$A:$F,3,0)</f>
        <v>Insumo</v>
      </c>
      <c r="B334" s="131" t="s">
        <v>80</v>
      </c>
      <c r="C334" s="111" t="str">
        <f ca="1">VLOOKUP(B334,'Insumos e Serviços'!$A:$F,2,0)</f>
        <v>SINAPI</v>
      </c>
      <c r="D334" s="109" t="str">
        <f ca="1">VLOOKUP(B334,'Insumos e Serviços'!$A:$F,4,0)</f>
        <v>MASSA PLASTICA PARA MARMORE/GRANITO</v>
      </c>
      <c r="E334" s="111" t="str">
        <f ca="1">VLOOKUP(B334,'Insumos e Serviços'!$A:$F,5,0)</f>
        <v>KG</v>
      </c>
      <c r="F334" s="132">
        <v>0.5353</v>
      </c>
      <c r="G334" s="113">
        <f ca="1">VLOOKUP(B334,'Insumos e Serviços'!$A:$F,6,0)</f>
        <v>25.97</v>
      </c>
      <c r="H334" s="113">
        <f t="shared" si="14"/>
        <v>13.9</v>
      </c>
    </row>
    <row r="335" spans="1:8" ht="22.5">
      <c r="A335" s="109" t="str">
        <f ca="1">VLOOKUP(B335,'Insumos e Serviços'!$A:$F,3,0)</f>
        <v>Insumo</v>
      </c>
      <c r="B335" s="131" t="s">
        <v>62</v>
      </c>
      <c r="C335" s="111" t="str">
        <f ca="1">VLOOKUP(B335,'Insumos e Serviços'!$A:$F,2,0)</f>
        <v>SINAPI</v>
      </c>
      <c r="D335" s="109" t="str">
        <f ca="1">VLOOKUP(B335,'Insumos e Serviços'!$A:$F,4,0)</f>
        <v>BUCHA DE NYLON SEM ABA S10, COM PARAFUSO DE 6,10 X 65 MM EM ACO ZINCADO COM ROSCA SOBERBA, CABECA CHATA E FENDA PHILLIPS</v>
      </c>
      <c r="E335" s="111" t="str">
        <f ca="1">VLOOKUP(B335,'Insumos e Serviços'!$A:$F,5,0)</f>
        <v>UN</v>
      </c>
      <c r="F335" s="132">
        <v>6</v>
      </c>
      <c r="G335" s="113">
        <f ca="1">VLOOKUP(B335,'Insumos e Serviços'!$A:$F,6,0)</f>
        <v>0.98</v>
      </c>
      <c r="H335" s="113">
        <f t="shared" si="14"/>
        <v>5.88</v>
      </c>
    </row>
    <row r="336" spans="1:8" ht="22.5">
      <c r="A336" s="109" t="str">
        <f ca="1">VLOOKUP(B336,'Insumos e Serviços'!$A:$F,3,0)</f>
        <v>Insumo</v>
      </c>
      <c r="B336" s="131" t="s">
        <v>82</v>
      </c>
      <c r="C336" s="111" t="str">
        <f ca="1">VLOOKUP(B336,'Insumos e Serviços'!$A:$F,2,0)</f>
        <v>SINAPI</v>
      </c>
      <c r="D336" s="109" t="str">
        <f ca="1">VLOOKUP(B336,'Insumos e Serviços'!$A:$F,4,0)</f>
        <v>GRANITO PARA BANCADA, POLIDO, TIPO ANDORINHA/ QUARTZ/ CASTELO/ CORUMBA OU OUTROS EQUIVALENTES DA REGIAO, E=  *2,5* CM</v>
      </c>
      <c r="E336" s="111" t="str">
        <f ca="1">VLOOKUP(B336,'Insumos e Serviços'!$A:$F,5,0)</f>
        <v>m²</v>
      </c>
      <c r="F336" s="132">
        <v>0.52500000000000002</v>
      </c>
      <c r="G336" s="113">
        <f ca="1">VLOOKUP(B336,'Insumos e Serviços'!$A:$F,6,0)</f>
        <v>573.58000000000004</v>
      </c>
      <c r="H336" s="113">
        <f t="shared" si="14"/>
        <v>301.12</v>
      </c>
    </row>
    <row r="337" spans="1:8" ht="13.9" customHeight="1">
      <c r="A337" s="109" t="str">
        <f ca="1">VLOOKUP(B337,'Insumos e Serviços'!$A:$F,3,0)</f>
        <v>Insumo</v>
      </c>
      <c r="B337" s="131" t="s">
        <v>84</v>
      </c>
      <c r="C337" s="111" t="str">
        <f ca="1">VLOOKUP(B337,'Insumos e Serviços'!$A:$F,2,0)</f>
        <v>SINAPI</v>
      </c>
      <c r="D337" s="109" t="str">
        <f ca="1">VLOOKUP(B337,'Insumos e Serviços'!$A:$F,4,0)</f>
        <v>REJUNTE EPOXI, QUALQUER COR</v>
      </c>
      <c r="E337" s="111" t="str">
        <f ca="1">VLOOKUP(B337,'Insumos e Serviços'!$A:$F,5,0)</f>
        <v>KG</v>
      </c>
      <c r="F337" s="132">
        <v>1.54E-2</v>
      </c>
      <c r="G337" s="113">
        <f ca="1">VLOOKUP(B337,'Insumos e Serviços'!$A:$F,6,0)</f>
        <v>55.65</v>
      </c>
      <c r="H337" s="113">
        <f t="shared" si="14"/>
        <v>0.85</v>
      </c>
    </row>
    <row r="338" spans="1:8" ht="22.5">
      <c r="A338" s="109" t="str">
        <f ca="1">VLOOKUP(B338,'Insumos e Serviços'!$A:$F,3,0)</f>
        <v>Insumo</v>
      </c>
      <c r="B338" s="131" t="s">
        <v>86</v>
      </c>
      <c r="C338" s="111" t="str">
        <f ca="1">VLOOKUP(B338,'Insumos e Serviços'!$A:$F,2,0)</f>
        <v>SINAPI</v>
      </c>
      <c r="D338" s="109" t="str">
        <f ca="1">VLOOKUP(B338,'Insumos e Serviços'!$A:$F,4,0)</f>
        <v>SUPORTE MAO-FRANCESA EM ACO, ABAS IGUAIS 30 CM, CAPACIDADE MINIMA 60 KG, BRANCO</v>
      </c>
      <c r="E338" s="111" t="str">
        <f ca="1">VLOOKUP(B338,'Insumos e Serviços'!$A:$F,5,0)</f>
        <v>UN</v>
      </c>
      <c r="F338" s="132">
        <v>2</v>
      </c>
      <c r="G338" s="113">
        <f ca="1">VLOOKUP(B338,'Insumos e Serviços'!$A:$F,6,0)</f>
        <v>20.2</v>
      </c>
      <c r="H338" s="113">
        <f t="shared" si="14"/>
        <v>40.4</v>
      </c>
    </row>
    <row r="339" spans="1:8" ht="13.9" customHeight="1" thickBot="1">
      <c r="A339" s="109" t="str">
        <f ca="1">VLOOKUP(B339,'Insumos e Serviços'!$A:$F,3,0)</f>
        <v>Insumo</v>
      </c>
      <c r="B339" s="131" t="s">
        <v>88</v>
      </c>
      <c r="C339" s="111" t="str">
        <f ca="1">VLOOKUP(B339,'Insumos e Serviços'!$A:$F,2,0)</f>
        <v>Próprio</v>
      </c>
      <c r="D339" s="109" t="str">
        <f ca="1">VLOOKUP(B339,'Insumos e Serviços'!$A:$F,4,0)</f>
        <v>Solução hidrofugante à base de silano-siloxano Nitoprimer 40, fab. Anchortec Quartzolit</v>
      </c>
      <c r="E339" s="111" t="str">
        <f ca="1">VLOOKUP(B339,'Insumos e Serviços'!$A:$F,5,0)</f>
        <v>l</v>
      </c>
      <c r="F339" s="132">
        <v>0.24</v>
      </c>
      <c r="G339" s="113">
        <f ca="1">VLOOKUP(B339,'Insumos e Serviços'!$A:$F,6,0)</f>
        <v>39.82</v>
      </c>
      <c r="H339" s="113">
        <f t="shared" si="14"/>
        <v>9.5500000000000007</v>
      </c>
    </row>
    <row r="340" spans="1:8" ht="13.9" customHeight="1" thickTop="1">
      <c r="A340" s="126"/>
      <c r="B340" s="127"/>
      <c r="C340" s="127"/>
      <c r="D340" s="126"/>
      <c r="E340" s="126"/>
      <c r="F340" s="126"/>
      <c r="G340" s="126"/>
      <c r="H340" s="126"/>
    </row>
    <row r="341" spans="1:8" ht="13.9" customHeight="1">
      <c r="A341" s="114" t="s">
        <v>1103</v>
      </c>
      <c r="B341" s="115"/>
      <c r="C341" s="114"/>
      <c r="D341" s="114" t="s">
        <v>1104</v>
      </c>
      <c r="E341" s="115"/>
      <c r="F341" s="116"/>
      <c r="G341" s="117"/>
      <c r="H341" s="117"/>
    </row>
    <row r="342" spans="1:8" ht="11.25">
      <c r="A342" s="103" t="s">
        <v>1105</v>
      </c>
      <c r="B342" s="104" t="s">
        <v>1106</v>
      </c>
      <c r="C342" s="104" t="s">
        <v>823</v>
      </c>
      <c r="D342" s="105" t="s">
        <v>1107</v>
      </c>
      <c r="E342" s="104" t="s">
        <v>882</v>
      </c>
      <c r="F342" s="106"/>
      <c r="G342" s="107"/>
      <c r="H342" s="108">
        <f>SUM(H343:H351)</f>
        <v>263.03000000000003</v>
      </c>
    </row>
    <row r="343" spans="1:8" ht="13.9" customHeight="1">
      <c r="A343" s="109" t="str">
        <f ca="1">VLOOKUP(B343,'Insumos e Serviços'!$A:$F,3,0)</f>
        <v>Composição</v>
      </c>
      <c r="B343" s="131" t="s">
        <v>1440</v>
      </c>
      <c r="C343" s="111" t="str">
        <f ca="1">VLOOKUP(B343,'Insumos e Serviços'!$A:$F,2,0)</f>
        <v>SINAPI</v>
      </c>
      <c r="D343" s="109" t="str">
        <f ca="1">VLOOKUP(B343,'Insumos e Serviços'!$A:$F,4,0)</f>
        <v>MARMORISTA/GRANITEIRO COM ENCARGOS COMPLEMENTARES</v>
      </c>
      <c r="E343" s="111" t="str">
        <f ca="1">VLOOKUP(B343,'Insumos e Serviços'!$A:$F,5,0)</f>
        <v>H</v>
      </c>
      <c r="F343" s="132">
        <v>1.9209000000000001</v>
      </c>
      <c r="G343" s="113">
        <f ca="1">VLOOKUP(B343,'Insumos e Serviços'!$A:$F,6,0)</f>
        <v>19.91</v>
      </c>
      <c r="H343" s="113">
        <f t="shared" ref="H343:H351" si="15">TRUNC(F343*G343,2)</f>
        <v>38.24</v>
      </c>
    </row>
    <row r="344" spans="1:8" ht="13.9" customHeight="1">
      <c r="A344" s="109" t="str">
        <f ca="1">VLOOKUP(B344,'Insumos e Serviços'!$A:$F,3,0)</f>
        <v>Composição</v>
      </c>
      <c r="B344" s="131" t="s">
        <v>1349</v>
      </c>
      <c r="C344" s="111" t="str">
        <f ca="1">VLOOKUP(B344,'Insumos e Serviços'!$A:$F,2,0)</f>
        <v>SINAPI</v>
      </c>
      <c r="D344" s="109" t="str">
        <f ca="1">VLOOKUP(B344,'Insumos e Serviços'!$A:$F,4,0)</f>
        <v>SERVENTE COM ENCARGOS COMPLEMENTARES</v>
      </c>
      <c r="E344" s="111" t="str">
        <f ca="1">VLOOKUP(B344,'Insumos e Serviços'!$A:$F,5,0)</f>
        <v>H</v>
      </c>
      <c r="F344" s="132">
        <v>0.98109999999999997</v>
      </c>
      <c r="G344" s="113">
        <f ca="1">VLOOKUP(B344,'Insumos e Serviços'!$A:$F,6,0)</f>
        <v>17.61</v>
      </c>
      <c r="H344" s="113">
        <f t="shared" si="15"/>
        <v>17.27</v>
      </c>
    </row>
    <row r="345" spans="1:8" ht="13.9" customHeight="1">
      <c r="A345" s="109" t="str">
        <f ca="1">VLOOKUP(B345,'Insumos e Serviços'!$A:$F,3,0)</f>
        <v>Composição</v>
      </c>
      <c r="B345" s="131" t="s">
        <v>1436</v>
      </c>
      <c r="C345" s="111" t="str">
        <f ca="1">VLOOKUP(B345,'Insumos e Serviços'!$A:$F,2,0)</f>
        <v>SINAPI</v>
      </c>
      <c r="D345" s="109" t="str">
        <f ca="1">VLOOKUP(B345,'Insumos e Serviços'!$A:$F,4,0)</f>
        <v>IMPERMEABILIZADOR COM ENCARGOS COMPLEMENTARES</v>
      </c>
      <c r="E345" s="111" t="str">
        <f ca="1">VLOOKUP(B345,'Insumos e Serviços'!$A:$F,5,0)</f>
        <v>H</v>
      </c>
      <c r="F345" s="132">
        <v>0.32379999999999998</v>
      </c>
      <c r="G345" s="113">
        <f ca="1">VLOOKUP(B345,'Insumos e Serviços'!$A:$F,6,0)</f>
        <v>23.9</v>
      </c>
      <c r="H345" s="113">
        <f t="shared" si="15"/>
        <v>7.73</v>
      </c>
    </row>
    <row r="346" spans="1:8" ht="13.9" customHeight="1">
      <c r="A346" s="109" t="str">
        <f ca="1">VLOOKUP(B346,'Insumos e Serviços'!$A:$F,3,0)</f>
        <v>Insumo</v>
      </c>
      <c r="B346" s="131" t="s">
        <v>80</v>
      </c>
      <c r="C346" s="111" t="str">
        <f ca="1">VLOOKUP(B346,'Insumos e Serviços'!$A:$F,2,0)</f>
        <v>SINAPI</v>
      </c>
      <c r="D346" s="109" t="str">
        <f ca="1">VLOOKUP(B346,'Insumos e Serviços'!$A:$F,4,0)</f>
        <v>MASSA PLASTICA PARA MARMORE/GRANITO</v>
      </c>
      <c r="E346" s="111" t="str">
        <f ca="1">VLOOKUP(B346,'Insumos e Serviços'!$A:$F,5,0)</f>
        <v>KG</v>
      </c>
      <c r="F346" s="132">
        <v>0.38440000000000002</v>
      </c>
      <c r="G346" s="113">
        <f ca="1">VLOOKUP(B346,'Insumos e Serviços'!$A:$F,6,0)</f>
        <v>25.97</v>
      </c>
      <c r="H346" s="113">
        <f t="shared" si="15"/>
        <v>9.98</v>
      </c>
    </row>
    <row r="347" spans="1:8" ht="22.5">
      <c r="A347" s="109" t="str">
        <f ca="1">VLOOKUP(B347,'Insumos e Serviços'!$A:$F,3,0)</f>
        <v>Insumo</v>
      </c>
      <c r="B347" s="131" t="s">
        <v>62</v>
      </c>
      <c r="C347" s="111" t="str">
        <f ca="1">VLOOKUP(B347,'Insumos e Serviços'!$A:$F,2,0)</f>
        <v>SINAPI</v>
      </c>
      <c r="D347" s="109" t="str">
        <f ca="1">VLOOKUP(B347,'Insumos e Serviços'!$A:$F,4,0)</f>
        <v>BUCHA DE NYLON SEM ABA S10, COM PARAFUSO DE 6,10 X 65 MM EM ACO ZINCADO COM ROSCA SOBERBA, CABECA CHATA E FENDA PHILLIPS</v>
      </c>
      <c r="E347" s="111" t="str">
        <f ca="1">VLOOKUP(B347,'Insumos e Serviços'!$A:$F,5,0)</f>
        <v>UN</v>
      </c>
      <c r="F347" s="132">
        <v>6</v>
      </c>
      <c r="G347" s="113">
        <f ca="1">VLOOKUP(B347,'Insumos e Serviços'!$A:$F,6,0)</f>
        <v>0.98</v>
      </c>
      <c r="H347" s="113">
        <f t="shared" si="15"/>
        <v>5.88</v>
      </c>
    </row>
    <row r="348" spans="1:8" ht="22.5">
      <c r="A348" s="109" t="str">
        <f ca="1">VLOOKUP(B348,'Insumos e Serviços'!$A:$F,3,0)</f>
        <v>Insumo</v>
      </c>
      <c r="B348" s="131" t="s">
        <v>163</v>
      </c>
      <c r="C348" s="111" t="str">
        <f ca="1">VLOOKUP(B348,'Insumos e Serviços'!$A:$F,2,0)</f>
        <v>SINAPI</v>
      </c>
      <c r="D348" s="109" t="str">
        <f ca="1">VLOOKUP(B348,'Insumos e Serviços'!$A:$F,4,0)</f>
        <v>PISO EM GRANITO, POLIDO, TIPO PRETO SAO GABRIEL/ TIJUCA OU OUTROS EQUIVALENTES DA REGIAO, FORMATO MENOR OU IGUAL A 3025 CM2, E=  *2* CM</v>
      </c>
      <c r="E348" s="111" t="str">
        <f ca="1">VLOOKUP(B348,'Insumos e Serviços'!$A:$F,5,0)</f>
        <v>m²</v>
      </c>
      <c r="F348" s="132">
        <v>0.33</v>
      </c>
      <c r="G348" s="113">
        <f ca="1">VLOOKUP(B348,'Insumos e Serviços'!$A:$F,6,0)</f>
        <v>414.25</v>
      </c>
      <c r="H348" s="113">
        <f t="shared" si="15"/>
        <v>136.69999999999999</v>
      </c>
    </row>
    <row r="349" spans="1:8" ht="13.9" customHeight="1">
      <c r="A349" s="109" t="str">
        <f ca="1">VLOOKUP(B349,'Insumos e Serviços'!$A:$F,3,0)</f>
        <v>Insumo</v>
      </c>
      <c r="B349" s="131" t="s">
        <v>84</v>
      </c>
      <c r="C349" s="111" t="str">
        <f ca="1">VLOOKUP(B349,'Insumos e Serviços'!$A:$F,2,0)</f>
        <v>SINAPI</v>
      </c>
      <c r="D349" s="109" t="str">
        <f ca="1">VLOOKUP(B349,'Insumos e Serviços'!$A:$F,4,0)</f>
        <v>REJUNTE EPOXI, QUALQUER COR</v>
      </c>
      <c r="E349" s="111" t="str">
        <f ca="1">VLOOKUP(B349,'Insumos e Serviços'!$A:$F,5,0)</f>
        <v>KG</v>
      </c>
      <c r="F349" s="132">
        <v>1.54E-2</v>
      </c>
      <c r="G349" s="113">
        <f ca="1">VLOOKUP(B349,'Insumos e Serviços'!$A:$F,6,0)</f>
        <v>55.65</v>
      </c>
      <c r="H349" s="113">
        <f t="shared" si="15"/>
        <v>0.85</v>
      </c>
    </row>
    <row r="350" spans="1:8" ht="22.5">
      <c r="A350" s="109" t="str">
        <f ca="1">VLOOKUP(B350,'Insumos e Serviços'!$A:$F,3,0)</f>
        <v>Insumo</v>
      </c>
      <c r="B350" s="131" t="s">
        <v>86</v>
      </c>
      <c r="C350" s="111" t="str">
        <f ca="1">VLOOKUP(B350,'Insumos e Serviços'!$A:$F,2,0)</f>
        <v>SINAPI</v>
      </c>
      <c r="D350" s="109" t="str">
        <f ca="1">VLOOKUP(B350,'Insumos e Serviços'!$A:$F,4,0)</f>
        <v>SUPORTE MAO-FRANCESA EM ACO, ABAS IGUAIS 30 CM, CAPACIDADE MINIMA 60 KG, BRANCO</v>
      </c>
      <c r="E350" s="111" t="str">
        <f ca="1">VLOOKUP(B350,'Insumos e Serviços'!$A:$F,5,0)</f>
        <v>UN</v>
      </c>
      <c r="F350" s="132">
        <v>2</v>
      </c>
      <c r="G350" s="113">
        <f ca="1">VLOOKUP(B350,'Insumos e Serviços'!$A:$F,6,0)</f>
        <v>20.2</v>
      </c>
      <c r="H350" s="113">
        <f t="shared" si="15"/>
        <v>40.4</v>
      </c>
    </row>
    <row r="351" spans="1:8" ht="13.9" customHeight="1" thickBot="1">
      <c r="A351" s="109" t="str">
        <f ca="1">VLOOKUP(B351,'Insumos e Serviços'!$A:$F,3,0)</f>
        <v>Insumo</v>
      </c>
      <c r="B351" s="131" t="s">
        <v>88</v>
      </c>
      <c r="C351" s="111" t="str">
        <f ca="1">VLOOKUP(B351,'Insumos e Serviços'!$A:$F,2,0)</f>
        <v>Próprio</v>
      </c>
      <c r="D351" s="109" t="str">
        <f ca="1">VLOOKUP(B351,'Insumos e Serviços'!$A:$F,4,0)</f>
        <v>Solução hidrofugante à base de silano-siloxano Nitoprimer 40, fab. Anchortec Quartzolit</v>
      </c>
      <c r="E351" s="111" t="str">
        <f ca="1">VLOOKUP(B351,'Insumos e Serviços'!$A:$F,5,0)</f>
        <v>l</v>
      </c>
      <c r="F351" s="132">
        <v>0.15029999999999999</v>
      </c>
      <c r="G351" s="113">
        <f ca="1">VLOOKUP(B351,'Insumos e Serviços'!$A:$F,6,0)</f>
        <v>39.82</v>
      </c>
      <c r="H351" s="113">
        <f t="shared" si="15"/>
        <v>5.98</v>
      </c>
    </row>
    <row r="352" spans="1:8" ht="13.9" customHeight="1" thickTop="1">
      <c r="A352" s="126"/>
      <c r="B352" s="127"/>
      <c r="C352" s="127"/>
      <c r="D352" s="126"/>
      <c r="E352" s="126"/>
      <c r="F352" s="126"/>
      <c r="G352" s="126"/>
      <c r="H352" s="126"/>
    </row>
    <row r="353" spans="1:8" ht="33.75">
      <c r="A353" s="103" t="s">
        <v>1108</v>
      </c>
      <c r="B353" s="104" t="s">
        <v>1109</v>
      </c>
      <c r="C353" s="104" t="s">
        <v>823</v>
      </c>
      <c r="D353" s="105" t="s">
        <v>1110</v>
      </c>
      <c r="E353" s="104" t="s">
        <v>921</v>
      </c>
      <c r="F353" s="106"/>
      <c r="G353" s="107"/>
      <c r="H353" s="108">
        <f>SUM(H354:H363)</f>
        <v>1144.76</v>
      </c>
    </row>
    <row r="354" spans="1:8" ht="13.9" customHeight="1">
      <c r="A354" s="109" t="str">
        <f ca="1">VLOOKUP(B354,'Insumos e Serviços'!$A:$F,3,0)</f>
        <v>Composição</v>
      </c>
      <c r="B354" s="131" t="s">
        <v>1358</v>
      </c>
      <c r="C354" s="111" t="str">
        <f ca="1">VLOOKUP(B354,'Insumos e Serviços'!$A:$F,2,0)</f>
        <v>SINAPI</v>
      </c>
      <c r="D354" s="109" t="str">
        <f ca="1">VLOOKUP(B354,'Insumos e Serviços'!$A:$F,4,0)</f>
        <v>ENCANADOR OU BOMBEIRO HIDRÁULICO COM ENCARGOS COMPLEMENTARES</v>
      </c>
      <c r="E354" s="111" t="str">
        <f ca="1">VLOOKUP(B354,'Insumos e Serviços'!$A:$F,5,0)</f>
        <v>H</v>
      </c>
      <c r="F354" s="132">
        <v>2.1699000000000002</v>
      </c>
      <c r="G354" s="113">
        <f ca="1">VLOOKUP(B354,'Insumos e Serviços'!$A:$F,6,0)</f>
        <v>23.41</v>
      </c>
      <c r="H354" s="113">
        <f t="shared" ref="H354:H363" si="16">TRUNC(F354*G354,2)</f>
        <v>50.79</v>
      </c>
    </row>
    <row r="355" spans="1:8" ht="13.9" customHeight="1">
      <c r="A355" s="109" t="str">
        <f ca="1">VLOOKUP(B355,'Insumos e Serviços'!$A:$F,3,0)</f>
        <v>Composição</v>
      </c>
      <c r="B355" s="131" t="s">
        <v>99</v>
      </c>
      <c r="C355" s="111" t="str">
        <f ca="1">VLOOKUP(B355,'Insumos e Serviços'!$A:$F,2,0)</f>
        <v>SINAPI</v>
      </c>
      <c r="D355" s="109" t="str">
        <f ca="1">VLOOKUP(B355,'Insumos e Serviços'!$A:$F,4,0)</f>
        <v>AUXILIAR DE ENCANADOR OU BOMBEIRO HIDRÁULICO COM ENCARGOS COMPLEMENTARES</v>
      </c>
      <c r="E355" s="111" t="str">
        <f ca="1">VLOOKUP(B355,'Insumos e Serviços'!$A:$F,5,0)</f>
        <v>H</v>
      </c>
      <c r="F355" s="132">
        <v>0.84060000000000001</v>
      </c>
      <c r="G355" s="113">
        <f ca="1">VLOOKUP(B355,'Insumos e Serviços'!$A:$F,6,0)</f>
        <v>18.23</v>
      </c>
      <c r="H355" s="113">
        <f t="shared" si="16"/>
        <v>15.32</v>
      </c>
    </row>
    <row r="356" spans="1:8" ht="13.9" customHeight="1">
      <c r="A356" s="109" t="str">
        <f ca="1">VLOOKUP(B356,'Insumos e Serviços'!$A:$F,3,0)</f>
        <v>Insumo</v>
      </c>
      <c r="B356" s="131" t="s">
        <v>165</v>
      </c>
      <c r="C356" s="111" t="str">
        <f ca="1">VLOOKUP(B356,'Insumos e Serviços'!$A:$F,2,0)</f>
        <v>Próprio</v>
      </c>
      <c r="D356" s="109" t="str">
        <f ca="1">VLOOKUP(B356,'Insumos e Serviços'!$A:$F,4,0)</f>
        <v>Coluna de louça para tanque TQ 03 fab. Deca, código CT25</v>
      </c>
      <c r="E356" s="111" t="str">
        <f ca="1">VLOOKUP(B356,'Insumos e Serviços'!$A:$F,5,0)</f>
        <v>un</v>
      </c>
      <c r="F356" s="132">
        <v>1</v>
      </c>
      <c r="G356" s="113">
        <f ca="1">VLOOKUP(B356,'Insumos e Serviços'!$A:$F,6,0)</f>
        <v>99</v>
      </c>
      <c r="H356" s="113">
        <f t="shared" si="16"/>
        <v>99</v>
      </c>
    </row>
    <row r="357" spans="1:8" ht="13.9" customHeight="1">
      <c r="A357" s="109" t="str">
        <f ca="1">VLOOKUP(B357,'Insumos e Serviços'!$A:$F,3,0)</f>
        <v>Insumo</v>
      </c>
      <c r="B357" s="131" t="s">
        <v>167</v>
      </c>
      <c r="C357" s="111" t="str">
        <f ca="1">VLOOKUP(B357,'Insumos e Serviços'!$A:$F,2,0)</f>
        <v>Próprio</v>
      </c>
      <c r="D357" s="109" t="str">
        <f ca="1">VLOOKUP(B357,'Insumos e Serviços'!$A:$F,4,0)</f>
        <v>Válvula de escoamento (sem ladrão), 1 ½”, ref. 1606 C, cromada, fab. Deca</v>
      </c>
      <c r="E357" s="111" t="str">
        <f ca="1">VLOOKUP(B357,'Insumos e Serviços'!$A:$F,5,0)</f>
        <v>un</v>
      </c>
      <c r="F357" s="132">
        <v>1</v>
      </c>
      <c r="G357" s="113">
        <f ca="1">VLOOKUP(B357,'Insumos e Serviços'!$A:$F,6,0)</f>
        <v>54.2</v>
      </c>
      <c r="H357" s="113">
        <f t="shared" si="16"/>
        <v>54.2</v>
      </c>
    </row>
    <row r="358" spans="1:8" ht="13.9" customHeight="1">
      <c r="A358" s="109" t="str">
        <f ca="1">VLOOKUP(B358,'Insumos e Serviços'!$A:$F,3,0)</f>
        <v>Insumo</v>
      </c>
      <c r="B358" s="131" t="s">
        <v>169</v>
      </c>
      <c r="C358" s="111" t="str">
        <f ca="1">VLOOKUP(B358,'Insumos e Serviços'!$A:$F,2,0)</f>
        <v>SINAPI</v>
      </c>
      <c r="D358" s="109" t="str">
        <f ca="1">VLOOKUP(B358,'Insumos e Serviços'!$A:$F,4,0)</f>
        <v>SIFAO PLASTICO EXTENSIVEL UNIVERSAL, TIPO COPO</v>
      </c>
      <c r="E358" s="111" t="str">
        <f ca="1">VLOOKUP(B358,'Insumos e Serviços'!$A:$F,5,0)</f>
        <v>UN</v>
      </c>
      <c r="F358" s="132">
        <v>1</v>
      </c>
      <c r="G358" s="113">
        <f ca="1">VLOOKUP(B358,'Insumos e Serviços'!$A:$F,6,0)</f>
        <v>10.57</v>
      </c>
      <c r="H358" s="113">
        <f t="shared" si="16"/>
        <v>10.57</v>
      </c>
    </row>
    <row r="359" spans="1:8" ht="22.5">
      <c r="A359" s="109" t="str">
        <f ca="1">VLOOKUP(B359,'Insumos e Serviços'!$A:$F,3,0)</f>
        <v>Insumo</v>
      </c>
      <c r="B359" s="131" t="s">
        <v>145</v>
      </c>
      <c r="C359" s="111" t="str">
        <f ca="1">VLOOKUP(B359,'Insumos e Serviços'!$A:$F,2,0)</f>
        <v>SINAPI</v>
      </c>
      <c r="D359" s="109" t="str">
        <f ca="1">VLOOKUP(B359,'Insumos e Serviços'!$A:$F,4,0)</f>
        <v>PARAFUSO NIQUELADO COM ACABAMENTO CROMADO PARA FIXAR PECA SANITARIA, INCLUI PORCA CEGA, ARRUELA E BUCHA DE NYLON TAMANHO S-10</v>
      </c>
      <c r="E359" s="111" t="str">
        <f ca="1">VLOOKUP(B359,'Insumos e Serviços'!$A:$F,5,0)</f>
        <v>UN</v>
      </c>
      <c r="F359" s="132">
        <v>6</v>
      </c>
      <c r="G359" s="113">
        <f ca="1">VLOOKUP(B359,'Insumos e Serviços'!$A:$F,6,0)</f>
        <v>14.85</v>
      </c>
      <c r="H359" s="113">
        <f t="shared" si="16"/>
        <v>89.1</v>
      </c>
    </row>
    <row r="360" spans="1:8" ht="13.9" customHeight="1">
      <c r="A360" s="109" t="str">
        <f ca="1">VLOOKUP(B360,'Insumos e Serviços'!$A:$F,3,0)</f>
        <v>Insumo</v>
      </c>
      <c r="B360" s="131" t="s">
        <v>105</v>
      </c>
      <c r="C360" s="111" t="str">
        <f ca="1">VLOOKUP(B360,'Insumos e Serviços'!$A:$F,2,0)</f>
        <v>SINAPI</v>
      </c>
      <c r="D360" s="109" t="str">
        <f ca="1">VLOOKUP(B360,'Insumos e Serviços'!$A:$F,4,0)</f>
        <v>FITA VEDA ROSCA EM ROLOS DE 18 MM X 10 M (L X C)</v>
      </c>
      <c r="E360" s="111" t="str">
        <f ca="1">VLOOKUP(B360,'Insumos e Serviços'!$A:$F,5,0)</f>
        <v>UN</v>
      </c>
      <c r="F360" s="132">
        <v>0.1022</v>
      </c>
      <c r="G360" s="113">
        <f ca="1">VLOOKUP(B360,'Insumos e Serviços'!$A:$F,6,0)</f>
        <v>3.66</v>
      </c>
      <c r="H360" s="113">
        <f t="shared" si="16"/>
        <v>0.37</v>
      </c>
    </row>
    <row r="361" spans="1:8" ht="22.5">
      <c r="A361" s="109" t="str">
        <f ca="1">VLOOKUP(B361,'Insumos e Serviços'!$A:$F,3,0)</f>
        <v>Insumo</v>
      </c>
      <c r="B361" s="131" t="s">
        <v>171</v>
      </c>
      <c r="C361" s="111" t="str">
        <f ca="1">VLOOKUP(B361,'Insumos e Serviços'!$A:$F,2,0)</f>
        <v>Próprio</v>
      </c>
      <c r="D361" s="109" t="str">
        <f ca="1">VLOOKUP(B361,'Insumos e Serviços'!$A:$F,4,0)</f>
        <v>Tanque de louça 40 litros para coluna, cor branco; fabricação Deca, código TQ.03 (tanque) cor branco gelo GE17</v>
      </c>
      <c r="E361" s="111" t="str">
        <f ca="1">VLOOKUP(B361,'Insumos e Serviços'!$A:$F,5,0)</f>
        <v>un</v>
      </c>
      <c r="F361" s="132">
        <v>1</v>
      </c>
      <c r="G361" s="113">
        <f ca="1">VLOOKUP(B361,'Insumos e Serviços'!$A:$F,6,0)</f>
        <v>657.9</v>
      </c>
      <c r="H361" s="113">
        <f t="shared" si="16"/>
        <v>657.9</v>
      </c>
    </row>
    <row r="362" spans="1:8" ht="13.9" customHeight="1">
      <c r="A362" s="109" t="str">
        <f ca="1">VLOOKUP(B362,'Insumos e Serviços'!$A:$F,3,0)</f>
        <v>Insumo</v>
      </c>
      <c r="B362" s="131" t="s">
        <v>84</v>
      </c>
      <c r="C362" s="111" t="str">
        <f ca="1">VLOOKUP(B362,'Insumos e Serviços'!$A:$F,2,0)</f>
        <v>SINAPI</v>
      </c>
      <c r="D362" s="109" t="str">
        <f ca="1">VLOOKUP(B362,'Insumos e Serviços'!$A:$F,4,0)</f>
        <v>REJUNTE EPOXI, QUALQUER COR</v>
      </c>
      <c r="E362" s="111" t="str">
        <f ca="1">VLOOKUP(B362,'Insumos e Serviços'!$A:$F,5,0)</f>
        <v>KG</v>
      </c>
      <c r="F362" s="132">
        <v>7.0199999999999999E-2</v>
      </c>
      <c r="G362" s="113">
        <f ca="1">VLOOKUP(B362,'Insumos e Serviços'!$A:$F,6,0)</f>
        <v>55.65</v>
      </c>
      <c r="H362" s="113">
        <f t="shared" si="16"/>
        <v>3.9</v>
      </c>
    </row>
    <row r="363" spans="1:8" ht="23.25" thickBot="1">
      <c r="A363" s="109" t="str">
        <f ca="1">VLOOKUP(B363,'Insumos e Serviços'!$A:$F,3,0)</f>
        <v>Insumo</v>
      </c>
      <c r="B363" s="131" t="s">
        <v>135</v>
      </c>
      <c r="C363" s="111" t="str">
        <f ca="1">VLOOKUP(B363,'Insumos e Serviços'!$A:$F,2,0)</f>
        <v>Próprio</v>
      </c>
      <c r="D363" s="109" t="str">
        <f ca="1">VLOOKUP(B363,'Insumos e Serviços'!$A:$F,4,0)</f>
        <v>Torneira de parede uso geral com arejador, metálica com acabamento cromado, fab. Deca, Linha Standard, código 1154.C39</v>
      </c>
      <c r="E363" s="111" t="str">
        <f ca="1">VLOOKUP(B363,'Insumos e Serviços'!$A:$F,5,0)</f>
        <v>un</v>
      </c>
      <c r="F363" s="132">
        <v>1</v>
      </c>
      <c r="G363" s="113">
        <f ca="1">VLOOKUP(B363,'Insumos e Serviços'!$A:$F,6,0)</f>
        <v>163.61000000000001</v>
      </c>
      <c r="H363" s="113">
        <f t="shared" si="16"/>
        <v>163.61000000000001</v>
      </c>
    </row>
    <row r="364" spans="1:8" ht="13.9" customHeight="1" thickTop="1">
      <c r="A364" s="126"/>
      <c r="B364" s="127"/>
      <c r="C364" s="127"/>
      <c r="D364" s="126"/>
      <c r="E364" s="126"/>
      <c r="F364" s="126"/>
      <c r="G364" s="126"/>
      <c r="H364" s="126"/>
    </row>
    <row r="365" spans="1:8" ht="33.75">
      <c r="A365" s="103" t="s">
        <v>1111</v>
      </c>
      <c r="B365" s="104" t="s">
        <v>1112</v>
      </c>
      <c r="C365" s="104" t="s">
        <v>823</v>
      </c>
      <c r="D365" s="105" t="s">
        <v>1113</v>
      </c>
      <c r="E365" s="104" t="s">
        <v>921</v>
      </c>
      <c r="F365" s="106"/>
      <c r="G365" s="107"/>
      <c r="H365" s="108">
        <f>SUM(H366:H367)</f>
        <v>14.32</v>
      </c>
    </row>
    <row r="366" spans="1:8" ht="13.9" customHeight="1">
      <c r="A366" s="109" t="str">
        <f ca="1">VLOOKUP(B366,'Insumos e Serviços'!$A:$F,3,0)</f>
        <v>Composição</v>
      </c>
      <c r="B366" s="131" t="s">
        <v>1438</v>
      </c>
      <c r="C366" s="111" t="str">
        <f ca="1">VLOOKUP(B366,'Insumos e Serviços'!$A:$F,2,0)</f>
        <v>SINAPI</v>
      </c>
      <c r="D366" s="109" t="str">
        <f ca="1">VLOOKUP(B366,'Insumos e Serviços'!$A:$F,4,0)</f>
        <v>AJUDANTE ESPECIALIZADO COM ENCARGOS COMPLEMENTARES</v>
      </c>
      <c r="E366" s="111" t="str">
        <f ca="1">VLOOKUP(B366,'Insumos e Serviços'!$A:$F,5,0)</f>
        <v>H</v>
      </c>
      <c r="F366" s="132">
        <v>0.3</v>
      </c>
      <c r="G366" s="113">
        <f ca="1">VLOOKUP(B366,'Insumos e Serviços'!$A:$F,6,0)</f>
        <v>20.96</v>
      </c>
      <c r="H366" s="113">
        <f>TRUNC(F366*G366,2)</f>
        <v>6.28</v>
      </c>
    </row>
    <row r="367" spans="1:8" ht="23.25" thickBot="1">
      <c r="A367" s="109" t="str">
        <f ca="1">VLOOKUP(B367,'Insumos e Serviços'!$A:$F,3,0)</f>
        <v>Insumo</v>
      </c>
      <c r="B367" s="131" t="s">
        <v>173</v>
      </c>
      <c r="C367" s="111" t="str">
        <f ca="1">VLOOKUP(B367,'Insumos e Serviços'!$A:$F,2,0)</f>
        <v>Próprio</v>
      </c>
      <c r="D367" s="109" t="str">
        <f ca="1">VLOOKUP(B367,'Insumos e Serviços'!$A:$F,4,0)</f>
        <v>Grelha para ralo quadrado em aço inox AISI 304, fab. Tramontina, código 94535002, dimensões (comprimento x largura x altura) 100 x 100 x 4 mm</v>
      </c>
      <c r="E367" s="111" t="str">
        <f ca="1">VLOOKUP(B367,'Insumos e Serviços'!$A:$F,5,0)</f>
        <v>un</v>
      </c>
      <c r="F367" s="132">
        <v>1</v>
      </c>
      <c r="G367" s="113" t="str">
        <f ca="1">VLOOKUP(B367,'Insumos e Serviços'!$A:$F,6,0)</f>
        <v xml:space="preserve"> 8,04</v>
      </c>
      <c r="H367" s="113">
        <f>TRUNC(F367*G367,2)</f>
        <v>8.0399999999999991</v>
      </c>
    </row>
    <row r="368" spans="1:8" ht="13.9" customHeight="1" thickTop="1">
      <c r="A368" s="126"/>
      <c r="B368" s="127"/>
      <c r="C368" s="127"/>
      <c r="D368" s="126"/>
      <c r="E368" s="126"/>
      <c r="F368" s="126"/>
      <c r="G368" s="126"/>
      <c r="H368" s="126"/>
    </row>
    <row r="369" spans="1:8" ht="13.9" customHeight="1">
      <c r="A369" s="96" t="s">
        <v>1114</v>
      </c>
      <c r="B369" s="96"/>
      <c r="C369" s="96"/>
      <c r="D369" s="96" t="s">
        <v>1115</v>
      </c>
      <c r="E369" s="97"/>
      <c r="F369" s="98"/>
      <c r="G369" s="96"/>
      <c r="H369" s="99"/>
    </row>
    <row r="370" spans="1:8" ht="13.9" customHeight="1">
      <c r="A370" s="100" t="s">
        <v>1116</v>
      </c>
      <c r="B370" s="100"/>
      <c r="C370" s="100"/>
      <c r="D370" s="100" t="s">
        <v>1117</v>
      </c>
      <c r="E370" s="100"/>
      <c r="F370" s="101"/>
      <c r="G370" s="100"/>
      <c r="H370" s="102"/>
    </row>
    <row r="371" spans="1:8" ht="13.9" customHeight="1">
      <c r="A371" s="142" t="s">
        <v>1118</v>
      </c>
      <c r="B371" s="143"/>
      <c r="C371" s="143"/>
      <c r="D371" s="142" t="s">
        <v>1119</v>
      </c>
      <c r="E371" s="142"/>
      <c r="F371" s="144"/>
      <c r="G371" s="142"/>
      <c r="H371" s="145"/>
    </row>
    <row r="372" spans="1:8" ht="33.75">
      <c r="A372" s="103" t="s">
        <v>1129</v>
      </c>
      <c r="B372" s="104" t="s">
        <v>1130</v>
      </c>
      <c r="C372" s="104" t="s">
        <v>823</v>
      </c>
      <c r="D372" s="105" t="s">
        <v>1131</v>
      </c>
      <c r="E372" s="104" t="s">
        <v>882</v>
      </c>
      <c r="F372" s="106"/>
      <c r="G372" s="107"/>
      <c r="H372" s="108">
        <f>SUM(H373:H383)</f>
        <v>77.550000000000011</v>
      </c>
    </row>
    <row r="373" spans="1:8" ht="22.5">
      <c r="A373" s="109" t="str">
        <f ca="1">VLOOKUP(B373,'Insumos e Serviços'!$A:$F,3,0)</f>
        <v>Composição</v>
      </c>
      <c r="B373" s="131" t="s">
        <v>183</v>
      </c>
      <c r="C373" s="111" t="str">
        <f ca="1">VLOOKUP(B373,'Insumos e Serviços'!$A:$F,2,0)</f>
        <v>SINAPI</v>
      </c>
      <c r="D373" s="109" t="str">
        <f ca="1">VLOOKUP(B373,'Insumos e Serviços'!$A:$F,4,0)</f>
        <v>TUBO, PVC, SOLDÁVEL, DN 60MM, INSTALADO EM PRUMADA DE ÁGUA - FORNECIMENTO E INSTALAÇÃO. AF_12/2014</v>
      </c>
      <c r="E373" s="111" t="str">
        <f ca="1">VLOOKUP(B373,'Insumos e Serviços'!$A:$F,5,0)</f>
        <v>M</v>
      </c>
      <c r="F373" s="132">
        <v>1</v>
      </c>
      <c r="G373" s="113">
        <f ca="1">VLOOKUP(B373,'Insumos e Serviços'!$A:$F,6,0)</f>
        <v>28.36</v>
      </c>
      <c r="H373" s="113">
        <f t="shared" ref="H373:H383" si="17">TRUNC(F373*G373,2)</f>
        <v>28.36</v>
      </c>
    </row>
    <row r="374" spans="1:8" ht="22.5">
      <c r="A374" s="109" t="str">
        <f ca="1">VLOOKUP(B374,'Insumos e Serviços'!$A:$F,3,0)</f>
        <v>Composição</v>
      </c>
      <c r="B374" s="131" t="s">
        <v>185</v>
      </c>
      <c r="C374" s="111" t="str">
        <f ca="1">VLOOKUP(B374,'Insumos e Serviços'!$A:$F,2,0)</f>
        <v>SINAPI</v>
      </c>
      <c r="D374" s="109" t="str">
        <f ca="1">VLOOKUP(B374,'Insumos e Serviços'!$A:$F,4,0)</f>
        <v>JOELHO 90 GRAUS, PVC, SOLDÁVEL, DN 60MM, INSTALADO EM PRUMADA DE ÁGUA - FORNECIMENTO E INSTALAÇÃO. AF_12/2014</v>
      </c>
      <c r="E374" s="111" t="str">
        <f ca="1">VLOOKUP(B374,'Insumos e Serviços'!$A:$F,5,0)</f>
        <v>UN</v>
      </c>
      <c r="F374" s="132">
        <v>0.28510000000000002</v>
      </c>
      <c r="G374" s="113">
        <f ca="1">VLOOKUP(B374,'Insumos e Serviços'!$A:$F,6,0)</f>
        <v>35.72</v>
      </c>
      <c r="H374" s="113">
        <f t="shared" si="17"/>
        <v>10.18</v>
      </c>
    </row>
    <row r="375" spans="1:8" ht="22.5">
      <c r="A375" s="109" t="str">
        <f ca="1">VLOOKUP(B375,'Insumos e Serviços'!$A:$F,3,0)</f>
        <v>Composição</v>
      </c>
      <c r="B375" s="131" t="s">
        <v>187</v>
      </c>
      <c r="C375" s="111" t="str">
        <f ca="1">VLOOKUP(B375,'Insumos e Serviços'!$A:$F,2,0)</f>
        <v>SINAPI</v>
      </c>
      <c r="D375" s="109" t="str">
        <f ca="1">VLOOKUP(B375,'Insumos e Serviços'!$A:$F,4,0)</f>
        <v>JOELHO 45 GRAUS, PVC, SOLDÁVEL, DN 60MM, INSTALADO EM PRUMADA DE ÁGUA - FORNECIMENTO E INSTALAÇÃO. AF_12/2014</v>
      </c>
      <c r="E375" s="111" t="str">
        <f ca="1">VLOOKUP(B375,'Insumos e Serviços'!$A:$F,5,0)</f>
        <v>UN</v>
      </c>
      <c r="F375" s="132">
        <v>0.1948</v>
      </c>
      <c r="G375" s="113">
        <f ca="1">VLOOKUP(B375,'Insumos e Serviços'!$A:$F,6,0)</f>
        <v>40.29</v>
      </c>
      <c r="H375" s="113">
        <f t="shared" si="17"/>
        <v>7.84</v>
      </c>
    </row>
    <row r="376" spans="1:8" ht="22.5">
      <c r="A376" s="109" t="str">
        <f ca="1">VLOOKUP(B376,'Insumos e Serviços'!$A:$F,3,0)</f>
        <v>Composição</v>
      </c>
      <c r="B376" s="131" t="s">
        <v>189</v>
      </c>
      <c r="C376" s="111" t="str">
        <f ca="1">VLOOKUP(B376,'Insumos e Serviços'!$A:$F,2,0)</f>
        <v>SINAPI</v>
      </c>
      <c r="D376" s="109" t="str">
        <f ca="1">VLOOKUP(B376,'Insumos e Serviços'!$A:$F,4,0)</f>
        <v>LUVA, PVC, SOLDÁVEL, DN 60MM, INSTALADO EM PRUMADA DE ÁGUA - FORNECIMENTO E INSTALAÇÃO. AF_12/2014</v>
      </c>
      <c r="E376" s="111" t="str">
        <f ca="1">VLOOKUP(B376,'Insumos e Serviços'!$A:$F,5,0)</f>
        <v>UN</v>
      </c>
      <c r="F376" s="132">
        <v>0.21460000000000001</v>
      </c>
      <c r="G376" s="113">
        <f ca="1">VLOOKUP(B376,'Insumos e Serviços'!$A:$F,6,0)</f>
        <v>20.51</v>
      </c>
      <c r="H376" s="113">
        <f t="shared" si="17"/>
        <v>4.4000000000000004</v>
      </c>
    </row>
    <row r="377" spans="1:8" ht="22.5">
      <c r="A377" s="109" t="str">
        <f ca="1">VLOOKUP(B377,'Insumos e Serviços'!$A:$F,3,0)</f>
        <v>Composição</v>
      </c>
      <c r="B377" s="131" t="s">
        <v>191</v>
      </c>
      <c r="C377" s="111" t="str">
        <f ca="1">VLOOKUP(B377,'Insumos e Serviços'!$A:$F,2,0)</f>
        <v>SINAPI</v>
      </c>
      <c r="D377" s="109" t="str">
        <f ca="1">VLOOKUP(B377,'Insumos e Serviços'!$A:$F,4,0)</f>
        <v>UNIÃO, PVC, SOLDÁVEL, DN 60MM, INSTALADO EM PRUMADA DE ÁGUA - FORNECIMENTO E INSTALAÇÃO. AF_12/2014</v>
      </c>
      <c r="E377" s="111" t="str">
        <f ca="1">VLOOKUP(B377,'Insumos e Serviços'!$A:$F,5,0)</f>
        <v>UN</v>
      </c>
      <c r="F377" s="132">
        <v>0.22700000000000001</v>
      </c>
      <c r="G377" s="113">
        <f ca="1">VLOOKUP(B377,'Insumos e Serviços'!$A:$F,6,0)</f>
        <v>91.54</v>
      </c>
      <c r="H377" s="113">
        <f t="shared" si="17"/>
        <v>20.77</v>
      </c>
    </row>
    <row r="378" spans="1:8" ht="22.5">
      <c r="A378" s="109" t="str">
        <f ca="1">VLOOKUP(B378,'Insumos e Serviços'!$A:$F,3,0)</f>
        <v>Composição</v>
      </c>
      <c r="B378" s="131" t="s">
        <v>193</v>
      </c>
      <c r="C378" s="111" t="str">
        <f ca="1">VLOOKUP(B378,'Insumos e Serviços'!$A:$F,2,0)</f>
        <v>SINAPI</v>
      </c>
      <c r="D378" s="109" t="str">
        <f ca="1">VLOOKUP(B378,'Insumos e Serviços'!$A:$F,4,0)</f>
        <v>ADAPTADOR CURTO COM BOLSA E ROSCA PARA REGISTRO, PVC, SOLDÁVEL, DN 60MM X 2, INSTALADO EM PRUMADA DE ÁGUA - FORNECIMENTO E INSTALAÇÃO. AF_12/2014</v>
      </c>
      <c r="E378" s="111" t="str">
        <f ca="1">VLOOKUP(B378,'Insumos e Serviços'!$A:$F,5,0)</f>
        <v>UN</v>
      </c>
      <c r="F378" s="132">
        <v>7.51E-2</v>
      </c>
      <c r="G378" s="113">
        <f ca="1">VLOOKUP(B378,'Insumos e Serviços'!$A:$F,6,0)</f>
        <v>20.53</v>
      </c>
      <c r="H378" s="113">
        <f t="shared" si="17"/>
        <v>1.54</v>
      </c>
    </row>
    <row r="379" spans="1:8" ht="22.5">
      <c r="A379" s="109" t="str">
        <f ca="1">VLOOKUP(B379,'Insumos e Serviços'!$A:$F,3,0)</f>
        <v>Composição</v>
      </c>
      <c r="B379" s="131" t="s">
        <v>195</v>
      </c>
      <c r="C379" s="111" t="str">
        <f ca="1">VLOOKUP(B379,'Insumos e Serviços'!$A:$F,2,0)</f>
        <v>SINAPI</v>
      </c>
      <c r="D379" s="109" t="str">
        <f ca="1">VLOOKUP(B379,'Insumos e Serviços'!$A:$F,4,0)</f>
        <v>TE, PVC, SOLDÁVEL, DN 60MM, INSTALADO EM PRUMADA DE ÁGUA - FORNECIMENTO E INSTALAÇÃO. AF_12/2014</v>
      </c>
      <c r="E379" s="111" t="str">
        <f ca="1">VLOOKUP(B379,'Insumos e Serviços'!$A:$F,5,0)</f>
        <v>UN</v>
      </c>
      <c r="F379" s="132">
        <v>4.5999999999999999E-3</v>
      </c>
      <c r="G379" s="113">
        <f ca="1">VLOOKUP(B379,'Insumos e Serviços'!$A:$F,6,0)</f>
        <v>45.63</v>
      </c>
      <c r="H379" s="113">
        <f t="shared" si="17"/>
        <v>0.2</v>
      </c>
    </row>
    <row r="380" spans="1:8" ht="22.5">
      <c r="A380" s="109" t="str">
        <f ca="1">VLOOKUP(B380,'Insumos e Serviços'!$A:$F,3,0)</f>
        <v>Composição</v>
      </c>
      <c r="B380" s="131" t="s">
        <v>175</v>
      </c>
      <c r="C380" s="111" t="str">
        <f ca="1">VLOOKUP(B380,'Insumos e Serviços'!$A:$F,2,0)</f>
        <v>SINAPI</v>
      </c>
      <c r="D380" s="109" t="str">
        <f ca="1">VLOOKUP(B380,'Insumos e Serviços'!$A:$F,4,0)</f>
        <v>FURO EM ALVENARIA PARA DIÂMETROS MAIORES QUE 40 MM E MENORES OU IGUAIS A 75 MM. AF_05/2015</v>
      </c>
      <c r="E380" s="111" t="str">
        <f ca="1">VLOOKUP(B380,'Insumos e Serviços'!$A:$F,5,0)</f>
        <v>UN</v>
      </c>
      <c r="F380" s="132">
        <v>4.1799999999999997E-2</v>
      </c>
      <c r="G380" s="113">
        <f ca="1">VLOOKUP(B380,'Insumos e Serviços'!$A:$F,6,0)</f>
        <v>31.49</v>
      </c>
      <c r="H380" s="113">
        <f t="shared" si="17"/>
        <v>1.31</v>
      </c>
    </row>
    <row r="381" spans="1:8" ht="22.5">
      <c r="A381" s="109" t="str">
        <f ca="1">VLOOKUP(B381,'Insumos e Serviços'!$A:$F,3,0)</f>
        <v>Composição</v>
      </c>
      <c r="B381" s="131" t="s">
        <v>177</v>
      </c>
      <c r="C381" s="111" t="str">
        <f ca="1">VLOOKUP(B381,'Insumos e Serviços'!$A:$F,2,0)</f>
        <v>SINAPI</v>
      </c>
      <c r="D381" s="109" t="str">
        <f ca="1">VLOOKUP(B381,'Insumos e Serviços'!$A:$F,4,0)</f>
        <v>PASSANTE TIPO TUBO DE DIÂMETRO MAIORES QUE 40 MM E MENORES OU IGUAIS A 75 MM, FIXADO EM LAJE. AF_05/2015</v>
      </c>
      <c r="E381" s="111" t="str">
        <f ca="1">VLOOKUP(B381,'Insumos e Serviços'!$A:$F,5,0)</f>
        <v>UN</v>
      </c>
      <c r="F381" s="132">
        <v>0.1023</v>
      </c>
      <c r="G381" s="113">
        <f ca="1">VLOOKUP(B381,'Insumos e Serviços'!$A:$F,6,0)</f>
        <v>4.59</v>
      </c>
      <c r="H381" s="113">
        <f t="shared" si="17"/>
        <v>0.46</v>
      </c>
    </row>
    <row r="382" spans="1:8" ht="33.75">
      <c r="A382" s="109" t="str">
        <f ca="1">VLOOKUP(B382,'Insumos e Serviços'!$A:$F,3,0)</f>
        <v>Composição</v>
      </c>
      <c r="B382" s="131" t="s">
        <v>179</v>
      </c>
      <c r="C382" s="111" t="str">
        <f ca="1">VLOOKUP(B382,'Insumos e Serviços'!$A:$F,2,0)</f>
        <v>SINAPI</v>
      </c>
      <c r="D382" s="109" t="str">
        <f ca="1">VLOOKUP(B382,'Insumos e Serviços'!$A:$F,4,0)</f>
        <v>FIXAÇÃO DE TUBOS HORIZONTAIS DE PVC, CPVC OU COBRE DIÂMETROS MAIORES QUE 40 MM E MENORES OU IGUAIS A 75 MM COM ABRAÇADEIRA METÁLICA FLEXÍVEL 18 MM, FIXADA DIRETAMENTE NA LAJE. AF_05/2015</v>
      </c>
      <c r="E382" s="111" t="str">
        <f ca="1">VLOOKUP(B382,'Insumos e Serviços'!$A:$F,5,0)</f>
        <v>M</v>
      </c>
      <c r="F382" s="132">
        <v>0.44569999999999999</v>
      </c>
      <c r="G382" s="113">
        <f ca="1">VLOOKUP(B382,'Insumos e Serviços'!$A:$F,6,0)</f>
        <v>5.15</v>
      </c>
      <c r="H382" s="113">
        <f t="shared" si="17"/>
        <v>2.29</v>
      </c>
    </row>
    <row r="383" spans="1:8" ht="23.25" thickBot="1">
      <c r="A383" s="109" t="str">
        <f ca="1">VLOOKUP(B383,'Insumos e Serviços'!$A:$F,3,0)</f>
        <v>Composição</v>
      </c>
      <c r="B383" s="131" t="s">
        <v>181</v>
      </c>
      <c r="C383" s="111" t="str">
        <f ca="1">VLOOKUP(B383,'Insumos e Serviços'!$A:$F,2,0)</f>
        <v>SINAPI</v>
      </c>
      <c r="D383" s="109" t="str">
        <f ca="1">VLOOKUP(B383,'Insumos e Serviços'!$A:$F,4,0)</f>
        <v>CHUMBAMENTO PONTUAL EM PASSAGEM DE TUBO COM DIÂMETROS ENTRE 40 MM E 75 MM. AF_05/2015</v>
      </c>
      <c r="E383" s="111" t="str">
        <f ca="1">VLOOKUP(B383,'Insumos e Serviços'!$A:$F,5,0)</f>
        <v>UN</v>
      </c>
      <c r="F383" s="132">
        <v>4.1799999999999997E-2</v>
      </c>
      <c r="G383" s="113">
        <f ca="1">VLOOKUP(B383,'Insumos e Serviços'!$A:$F,6,0)</f>
        <v>4.8</v>
      </c>
      <c r="H383" s="113">
        <f t="shared" si="17"/>
        <v>0.2</v>
      </c>
    </row>
    <row r="384" spans="1:8" ht="13.9" customHeight="1" thickTop="1">
      <c r="A384" s="126"/>
      <c r="B384" s="127"/>
      <c r="C384" s="127"/>
      <c r="D384" s="126"/>
      <c r="E384" s="126"/>
      <c r="F384" s="126"/>
      <c r="G384" s="126"/>
      <c r="H384" s="126"/>
    </row>
    <row r="385" spans="1:8" ht="13.9" customHeight="1">
      <c r="A385" s="139" t="s">
        <v>1132</v>
      </c>
      <c r="B385" s="140"/>
      <c r="C385" s="140"/>
      <c r="D385" s="139" t="s">
        <v>1133</v>
      </c>
      <c r="E385" s="140"/>
      <c r="F385" s="141"/>
      <c r="G385" s="141"/>
      <c r="H385" s="141"/>
    </row>
    <row r="386" spans="1:8" ht="33.75">
      <c r="A386" s="103" t="s">
        <v>1140</v>
      </c>
      <c r="B386" s="104" t="s">
        <v>1141</v>
      </c>
      <c r="C386" s="104" t="s">
        <v>823</v>
      </c>
      <c r="D386" s="105" t="s">
        <v>1142</v>
      </c>
      <c r="E386" s="104" t="s">
        <v>875</v>
      </c>
      <c r="F386" s="106"/>
      <c r="G386" s="107"/>
      <c r="H386" s="108">
        <f>SUM(H387:H391)</f>
        <v>156.71</v>
      </c>
    </row>
    <row r="387" spans="1:8" ht="13.9" customHeight="1">
      <c r="A387" s="109" t="str">
        <f ca="1">VLOOKUP(B387,'Insumos e Serviços'!$A:$F,3,0)</f>
        <v>Composição</v>
      </c>
      <c r="B387" s="131" t="s">
        <v>99</v>
      </c>
      <c r="C387" s="111" t="str">
        <f ca="1">VLOOKUP(B387,'Insumos e Serviços'!$A:$F,2,0)</f>
        <v>SINAPI</v>
      </c>
      <c r="D387" s="109" t="str">
        <f ca="1">VLOOKUP(B387,'Insumos e Serviços'!$A:$F,4,0)</f>
        <v>AUXILIAR DE ENCANADOR OU BOMBEIRO HIDRÁULICO COM ENCARGOS COMPLEMENTARES</v>
      </c>
      <c r="E387" s="111" t="str">
        <f ca="1">VLOOKUP(B387,'Insumos e Serviços'!$A:$F,5,0)</f>
        <v>H</v>
      </c>
      <c r="F387" s="132">
        <v>0.23</v>
      </c>
      <c r="G387" s="113">
        <f ca="1">VLOOKUP(B387,'Insumos e Serviços'!$A:$F,6,0)</f>
        <v>18.23</v>
      </c>
      <c r="H387" s="113">
        <f>TRUNC(F387*G387,2)</f>
        <v>4.1900000000000004</v>
      </c>
    </row>
    <row r="388" spans="1:8" ht="13.9" customHeight="1">
      <c r="A388" s="109" t="str">
        <f ca="1">VLOOKUP(B388,'Insumos e Serviços'!$A:$F,3,0)</f>
        <v>Composição</v>
      </c>
      <c r="B388" s="131" t="s">
        <v>1358</v>
      </c>
      <c r="C388" s="111" t="str">
        <f ca="1">VLOOKUP(B388,'Insumos e Serviços'!$A:$F,2,0)</f>
        <v>SINAPI</v>
      </c>
      <c r="D388" s="109" t="str">
        <f ca="1">VLOOKUP(B388,'Insumos e Serviços'!$A:$F,4,0)</f>
        <v>ENCANADOR OU BOMBEIRO HIDRÁULICO COM ENCARGOS COMPLEMENTARES</v>
      </c>
      <c r="E388" s="111" t="str">
        <f ca="1">VLOOKUP(B388,'Insumos e Serviços'!$A:$F,5,0)</f>
        <v>H</v>
      </c>
      <c r="F388" s="132">
        <v>0.3</v>
      </c>
      <c r="G388" s="113">
        <f ca="1">VLOOKUP(B388,'Insumos e Serviços'!$A:$F,6,0)</f>
        <v>23.41</v>
      </c>
      <c r="H388" s="113">
        <f>TRUNC(F388*G388,2)</f>
        <v>7.02</v>
      </c>
    </row>
    <row r="389" spans="1:8" ht="13.9" customHeight="1">
      <c r="A389" s="109" t="str">
        <f ca="1">VLOOKUP(B389,'Insumos e Serviços'!$A:$F,3,0)</f>
        <v>Insumo</v>
      </c>
      <c r="B389" s="131" t="s">
        <v>123</v>
      </c>
      <c r="C389" s="111" t="str">
        <f ca="1">VLOOKUP(B389,'Insumos e Serviços'!$A:$F,2,0)</f>
        <v>SINAPI</v>
      </c>
      <c r="D389" s="109" t="str">
        <f ca="1">VLOOKUP(B389,'Insumos e Serviços'!$A:$F,4,0)</f>
        <v>FITA VEDA ROSCA EM ROLOS DE 18 MM X 50 M (L X C)</v>
      </c>
      <c r="E389" s="111" t="str">
        <f ca="1">VLOOKUP(B389,'Insumos e Serviços'!$A:$F,5,0)</f>
        <v>UN</v>
      </c>
      <c r="F389" s="132">
        <v>1.2999999999999999E-2</v>
      </c>
      <c r="G389" s="113">
        <f ca="1">VLOOKUP(B389,'Insumos e Serviços'!$A:$F,6,0)</f>
        <v>13.49</v>
      </c>
      <c r="H389" s="113">
        <f>TRUNC(F389*G389,2)</f>
        <v>0.17</v>
      </c>
    </row>
    <row r="390" spans="1:8" ht="13.9" customHeight="1">
      <c r="A390" s="109" t="str">
        <f ca="1">VLOOKUP(B390,'Insumos e Serviços'!$A:$F,3,0)</f>
        <v>Insumo</v>
      </c>
      <c r="B390" s="131" t="s">
        <v>197</v>
      </c>
      <c r="C390" s="111" t="str">
        <f ca="1">VLOOKUP(B390,'Insumos e Serviços'!$A:$F,2,0)</f>
        <v>SINAPI</v>
      </c>
      <c r="D390" s="109" t="str">
        <f ca="1">VLOOKUP(B390,'Insumos e Serviços'!$A:$F,4,0)</f>
        <v>REGISTRO PRESSAO BRUTO EM LATAO FORJADO, BITOLA 3/4 " (REF 1400)</v>
      </c>
      <c r="E390" s="111" t="str">
        <f ca="1">VLOOKUP(B390,'Insumos e Serviços'!$A:$F,5,0)</f>
        <v>UN</v>
      </c>
      <c r="F390" s="132">
        <v>1</v>
      </c>
      <c r="G390" s="113">
        <f ca="1">VLOOKUP(B390,'Insumos e Serviços'!$A:$F,6,0)</f>
        <v>26.27</v>
      </c>
      <c r="H390" s="113">
        <f>TRUNC(F390*G390,2)</f>
        <v>26.27</v>
      </c>
    </row>
    <row r="391" spans="1:8" ht="23.25" thickBot="1">
      <c r="A391" s="109" t="str">
        <f ca="1">VLOOKUP(B391,'Insumos e Serviços'!$A:$F,3,0)</f>
        <v>Insumo</v>
      </c>
      <c r="B391" s="131" t="s">
        <v>199</v>
      </c>
      <c r="C391" s="111" t="str">
        <f ca="1">VLOOKUP(B391,'Insumos e Serviços'!$A:$F,2,0)</f>
        <v>Próprio</v>
      </c>
      <c r="D391" s="109" t="str">
        <f ca="1">VLOOKUP(B391,'Insumos e Serviços'!$A:$F,4,0)</f>
        <v>Acabamento cromado para registro de gaveta ou pressão com mecanismo 1/2 volta, ref. Deca, Linha Flex Plus 4916.C21.PQ</v>
      </c>
      <c r="E391" s="111" t="str">
        <f ca="1">VLOOKUP(B391,'Insumos e Serviços'!$A:$F,5,0)</f>
        <v>un</v>
      </c>
      <c r="F391" s="132">
        <v>1</v>
      </c>
      <c r="G391" s="113">
        <f ca="1">VLOOKUP(B391,'Insumos e Serviços'!$A:$F,6,0)</f>
        <v>119.06</v>
      </c>
      <c r="H391" s="113">
        <f>TRUNC(F391*G391,2)</f>
        <v>119.06</v>
      </c>
    </row>
    <row r="392" spans="1:8" ht="13.9" customHeight="1" thickTop="1">
      <c r="A392" s="126"/>
      <c r="B392" s="127"/>
      <c r="C392" s="127"/>
      <c r="D392" s="126"/>
      <c r="E392" s="126"/>
      <c r="F392" s="126"/>
      <c r="G392" s="126"/>
      <c r="H392" s="126"/>
    </row>
    <row r="393" spans="1:8" ht="13.9" customHeight="1">
      <c r="A393" s="142" t="s">
        <v>1149</v>
      </c>
      <c r="B393" s="143"/>
      <c r="C393" s="143"/>
      <c r="D393" s="142" t="s">
        <v>1150</v>
      </c>
      <c r="E393" s="146"/>
      <c r="F393" s="144"/>
      <c r="G393" s="142"/>
      <c r="H393" s="145"/>
    </row>
    <row r="394" spans="1:8" ht="22.5">
      <c r="A394" s="103" t="s">
        <v>1151</v>
      </c>
      <c r="B394" s="104" t="s">
        <v>1152</v>
      </c>
      <c r="C394" s="104" t="s">
        <v>823</v>
      </c>
      <c r="D394" s="105" t="s">
        <v>1153</v>
      </c>
      <c r="E394" s="104" t="s">
        <v>882</v>
      </c>
      <c r="F394" s="106"/>
      <c r="G394" s="107"/>
      <c r="H394" s="108">
        <f>SUM(H395)</f>
        <v>7.04</v>
      </c>
    </row>
    <row r="395" spans="1:8" ht="13.9" customHeight="1" thickBot="1">
      <c r="A395" s="109" t="str">
        <f ca="1">VLOOKUP(B395,'Insumos e Serviços'!$A:$F,3,0)</f>
        <v>Composição</v>
      </c>
      <c r="B395" s="131" t="s">
        <v>1349</v>
      </c>
      <c r="C395" s="111" t="str">
        <f ca="1">VLOOKUP(B395,'Insumos e Serviços'!$A:$F,2,0)</f>
        <v>SINAPI</v>
      </c>
      <c r="D395" s="109" t="str">
        <f ca="1">VLOOKUP(B395,'Insumos e Serviços'!$A:$F,4,0)</f>
        <v>SERVENTE COM ENCARGOS COMPLEMENTARES</v>
      </c>
      <c r="E395" s="111" t="str">
        <f ca="1">VLOOKUP(B395,'Insumos e Serviços'!$A:$F,5,0)</f>
        <v>H</v>
      </c>
      <c r="F395" s="132">
        <v>0.4</v>
      </c>
      <c r="G395" s="113">
        <f ca="1">VLOOKUP(B395,'Insumos e Serviços'!$A:$F,6,0)</f>
        <v>17.61</v>
      </c>
      <c r="H395" s="113">
        <f>TRUNC(F395*G395,2)</f>
        <v>7.04</v>
      </c>
    </row>
    <row r="396" spans="1:8" ht="13.9" customHeight="1" thickTop="1">
      <c r="A396" s="126"/>
      <c r="B396" s="127"/>
      <c r="C396" s="127"/>
      <c r="D396" s="126"/>
      <c r="E396" s="126"/>
      <c r="F396" s="126"/>
      <c r="G396" s="126"/>
      <c r="H396" s="126"/>
    </row>
    <row r="397" spans="1:8" ht="22.5">
      <c r="A397" s="103" t="s">
        <v>1160</v>
      </c>
      <c r="B397" s="104" t="s">
        <v>1161</v>
      </c>
      <c r="C397" s="104" t="s">
        <v>823</v>
      </c>
      <c r="D397" s="105" t="s">
        <v>1162</v>
      </c>
      <c r="E397" s="104" t="s">
        <v>882</v>
      </c>
      <c r="F397" s="106"/>
      <c r="G397" s="107"/>
      <c r="H397" s="108">
        <f>SUM(H398:H400)</f>
        <v>4.6399999999999997</v>
      </c>
    </row>
    <row r="398" spans="1:8" ht="13.9" customHeight="1">
      <c r="A398" s="109" t="str">
        <f ca="1">VLOOKUP(B398,'Insumos e Serviços'!$A:$F,3,0)</f>
        <v>Composição</v>
      </c>
      <c r="B398" s="131" t="s">
        <v>1353</v>
      </c>
      <c r="C398" s="111" t="str">
        <f ca="1">VLOOKUP(B398,'Insumos e Serviços'!$A:$F,2,0)</f>
        <v>SINAPI</v>
      </c>
      <c r="D398" s="109" t="str">
        <f ca="1">VLOOKUP(B398,'Insumos e Serviços'!$A:$F,4,0)</f>
        <v>PINTOR COM ENCARGOS COMPLEMENTARES</v>
      </c>
      <c r="E398" s="111" t="str">
        <f ca="1">VLOOKUP(B398,'Insumos e Serviços'!$A:$F,5,0)</f>
        <v>H</v>
      </c>
      <c r="F398" s="132">
        <v>0.1525</v>
      </c>
      <c r="G398" s="113">
        <f ca="1">VLOOKUP(B398,'Insumos e Serviços'!$A:$F,6,0)</f>
        <v>24.89</v>
      </c>
      <c r="H398" s="113">
        <f>TRUNC(F398*G398,2)</f>
        <v>3.79</v>
      </c>
    </row>
    <row r="399" spans="1:8" ht="13.9" customHeight="1">
      <c r="A399" s="109" t="str">
        <f ca="1">VLOOKUP(B399,'Insumos e Serviços'!$A:$F,3,0)</f>
        <v>Insumo</v>
      </c>
      <c r="B399" s="131" t="s">
        <v>1434</v>
      </c>
      <c r="C399" s="111" t="str">
        <f ca="1">VLOOKUP(B399,'Insumos e Serviços'!$A:$F,2,0)</f>
        <v>SINAPI</v>
      </c>
      <c r="D399" s="109" t="str">
        <f ca="1">VLOOKUP(B399,'Insumos e Serviços'!$A:$F,4,0)</f>
        <v>SOLVENTE DILUENTE A BASE DE AGUARRAS</v>
      </c>
      <c r="E399" s="111" t="str">
        <f ca="1">VLOOKUP(B399,'Insumos e Serviços'!$A:$F,5,0)</f>
        <v>L</v>
      </c>
      <c r="F399" s="132">
        <v>2.8999999999999998E-3</v>
      </c>
      <c r="G399" s="113">
        <f ca="1">VLOOKUP(B399,'Insumos e Serviços'!$A:$F,6,0)</f>
        <v>13.11</v>
      </c>
      <c r="H399" s="113">
        <f>TRUNC(F399*G399,2)</f>
        <v>0.03</v>
      </c>
    </row>
    <row r="400" spans="1:8" ht="13.9" customHeight="1" thickBot="1">
      <c r="A400" s="109" t="str">
        <f ca="1">VLOOKUP(B400,'Insumos e Serviços'!$A:$F,3,0)</f>
        <v>Insumo</v>
      </c>
      <c r="B400" s="131" t="s">
        <v>201</v>
      </c>
      <c r="C400" s="111" t="str">
        <f ca="1">VLOOKUP(B400,'Insumos e Serviços'!$A:$F,2,0)</f>
        <v>SINAPI</v>
      </c>
      <c r="D400" s="109" t="str">
        <f ca="1">VLOOKUP(B400,'Insumos e Serviços'!$A:$F,4,0)</f>
        <v>TINTA ESMALTE SINTETICO PREMIUM FOSCO</v>
      </c>
      <c r="E400" s="111" t="str">
        <f ca="1">VLOOKUP(B400,'Insumos e Serviços'!$A:$F,5,0)</f>
        <v>L</v>
      </c>
      <c r="F400" s="132">
        <v>2.87E-2</v>
      </c>
      <c r="G400" s="113">
        <f ca="1">VLOOKUP(B400,'Insumos e Serviços'!$A:$F,6,0)</f>
        <v>28.85</v>
      </c>
      <c r="H400" s="113">
        <f>TRUNC(F400*G400,2)</f>
        <v>0.82</v>
      </c>
    </row>
    <row r="401" spans="1:8" ht="13.9" customHeight="1" thickTop="1">
      <c r="A401" s="126"/>
      <c r="B401" s="127"/>
      <c r="C401" s="127"/>
      <c r="D401" s="126"/>
      <c r="E401" s="126"/>
      <c r="F401" s="126"/>
      <c r="G401" s="126"/>
      <c r="H401" s="126"/>
    </row>
    <row r="402" spans="1:8" ht="13.9" customHeight="1">
      <c r="A402" s="100" t="s">
        <v>1163</v>
      </c>
      <c r="B402" s="100"/>
      <c r="C402" s="100"/>
      <c r="D402" s="100" t="s">
        <v>1164</v>
      </c>
      <c r="E402" s="100"/>
      <c r="F402" s="101"/>
      <c r="G402" s="100"/>
      <c r="H402" s="102"/>
    </row>
    <row r="403" spans="1:8" ht="13.9" customHeight="1">
      <c r="A403" s="139" t="s">
        <v>1182</v>
      </c>
      <c r="B403" s="140"/>
      <c r="C403" s="140"/>
      <c r="D403" s="139" t="s">
        <v>1183</v>
      </c>
      <c r="E403" s="140"/>
      <c r="F403" s="141"/>
      <c r="G403" s="141"/>
      <c r="H403" s="141"/>
    </row>
    <row r="404" spans="1:8" ht="22.5">
      <c r="A404" s="103" t="s">
        <v>1190</v>
      </c>
      <c r="B404" s="104" t="s">
        <v>1191</v>
      </c>
      <c r="C404" s="104" t="s">
        <v>823</v>
      </c>
      <c r="D404" s="105" t="s">
        <v>1192</v>
      </c>
      <c r="E404" s="104" t="s">
        <v>921</v>
      </c>
      <c r="F404" s="106"/>
      <c r="G404" s="107"/>
      <c r="H404" s="108">
        <f>SUM(H405:H411)</f>
        <v>1034.31</v>
      </c>
    </row>
    <row r="405" spans="1:8" ht="22.5">
      <c r="A405" s="109" t="str">
        <f ca="1">VLOOKUP(B405,'Insumos e Serviços'!$A:$F,3,0)</f>
        <v>Composição</v>
      </c>
      <c r="B405" s="131" t="s">
        <v>908</v>
      </c>
      <c r="C405" s="111" t="str">
        <f ca="1">VLOOKUP(B405,'Insumos e Serviços'!$A:$F,2,0)</f>
        <v>SINAPI</v>
      </c>
      <c r="D405" s="109" t="str">
        <f ca="1">VLOOKUP(B405,'Insumos e Serviços'!$A:$F,4,0)</f>
        <v>ALVENARIA DE VEDAÇÃO DE BLOCOS CERÂMICOS MACIÇOS DE 5X10X20CM (ESPESSURA 10CM) E ARGAMASSA DE ASSENTAMENTO COM PREPARO EM BETONEIRA. AF_05/2020</v>
      </c>
      <c r="E405" s="111" t="str">
        <f ca="1">VLOOKUP(B405,'Insumos e Serviços'!$A:$F,5,0)</f>
        <v>m²</v>
      </c>
      <c r="F405" s="132">
        <v>2.1800000000000002</v>
      </c>
      <c r="G405" s="113">
        <f ca="1">VLOOKUP(B405,'Insumos e Serviços'!$A:$F,6,0)</f>
        <v>127.7</v>
      </c>
      <c r="H405" s="113">
        <f t="shared" ref="H405:H411" si="18">TRUNC(F405*G405,2)</f>
        <v>278.38</v>
      </c>
    </row>
    <row r="406" spans="1:8" ht="33.75">
      <c r="A406" s="109" t="str">
        <f ca="1">VLOOKUP(B406,'Insumos e Serviços'!$A:$F,3,0)</f>
        <v>Composição</v>
      </c>
      <c r="B406" s="131" t="s">
        <v>203</v>
      </c>
      <c r="C406" s="111" t="str">
        <f ca="1">VLOOKUP(B406,'Insumos e Serviços'!$A:$F,2,0)</f>
        <v>SINAPI</v>
      </c>
      <c r="D406" s="109" t="str">
        <f ca="1">VLOOKUP(B406,'Insumos e Serviços'!$A:$F,4,0)</f>
        <v>CHAPISCO APLICADO EM ALVENARIA (COM PRESENÇA DE VÃOS) E ESTRUTURAS DE CONCRETO DE FACHADA, COM COLHER DE PEDREIRO.  ARGAMASSA TRAÇO 1:3 COM PREPARO EM BETONEIRA 400L. AF_06/2014</v>
      </c>
      <c r="E406" s="111" t="str">
        <f ca="1">VLOOKUP(B406,'Insumos e Serviços'!$A:$F,5,0)</f>
        <v>m²</v>
      </c>
      <c r="F406" s="132">
        <v>1.8</v>
      </c>
      <c r="G406" s="113">
        <f ca="1">VLOOKUP(B406,'Insumos e Serviços'!$A:$F,6,0)</f>
        <v>7.84</v>
      </c>
      <c r="H406" s="113">
        <f t="shared" si="18"/>
        <v>14.11</v>
      </c>
    </row>
    <row r="407" spans="1:8" ht="22.5">
      <c r="A407" s="109" t="str">
        <f ca="1">VLOOKUP(B407,'Insumos e Serviços'!$A:$F,3,0)</f>
        <v>Composição</v>
      </c>
      <c r="B407" s="131" t="s">
        <v>205</v>
      </c>
      <c r="C407" s="111" t="str">
        <f ca="1">VLOOKUP(B407,'Insumos e Serviços'!$A:$F,2,0)</f>
        <v>SINAPI</v>
      </c>
      <c r="D407" s="109" t="str">
        <f ca="1">VLOOKUP(B407,'Insumos e Serviços'!$A:$F,4,0)</f>
        <v>(COMPOSIÇÃO REPRESENTATIVA) EXECUÇÃO DE ESTRUTURAS DE CONCRETO ARMADO, PARA EDIFICAÇÃO INSTITUCIONAL TÉRREA, FCK = 25 MPA. AF_01/2017</v>
      </c>
      <c r="E407" s="111" t="str">
        <f ca="1">VLOOKUP(B407,'Insumos e Serviços'!$A:$F,5,0)</f>
        <v>m³</v>
      </c>
      <c r="F407" s="132">
        <v>0.14449999999999999</v>
      </c>
      <c r="G407" s="113">
        <f ca="1">VLOOKUP(B407,'Insumos e Serviços'!$A:$F,6,0)</f>
        <v>3278.96</v>
      </c>
      <c r="H407" s="113">
        <f t="shared" si="18"/>
        <v>473.8</v>
      </c>
    </row>
    <row r="408" spans="1:8" ht="45">
      <c r="A408" s="109" t="str">
        <f ca="1">VLOOKUP(B408,'Insumos e Serviços'!$A:$F,3,0)</f>
        <v>Composição</v>
      </c>
      <c r="B408" s="131" t="s">
        <v>207</v>
      </c>
      <c r="C408" s="111" t="str">
        <f ca="1">VLOOKUP(B408,'Insumos e Serviços'!$A:$F,2,0)</f>
        <v>SINAPI</v>
      </c>
      <c r="D408" s="109" t="str">
        <f ca="1">VLOOKUP(B408,'Insumos e Serviços'!$A:$F,4,0)</f>
        <v>(COMPOSIÇÃO REPRESENTATIVA) DO SERVIÇO DE EMBOÇO/MASSA ÚNICA, TRAÇO 1:2:8, PREPARO MECÂNICO, COM BETONEIRA DE 400L, EM PAREDES DE AMBIENTES INTERNOS, COM EXECUÇÃO DE TALISCAS, PARA EDIFICAÇÃO HABITACIONAL MULTIFAMILIAR (PRÉDIO). AF_11/2014</v>
      </c>
      <c r="E408" s="111" t="str">
        <f ca="1">VLOOKUP(B408,'Insumos e Serviços'!$A:$F,5,0)</f>
        <v>m²</v>
      </c>
      <c r="F408" s="132">
        <v>1.8</v>
      </c>
      <c r="G408" s="113">
        <f ca="1">VLOOKUP(B408,'Insumos e Serviços'!$A:$F,6,0)</f>
        <v>32.18</v>
      </c>
      <c r="H408" s="113">
        <f t="shared" si="18"/>
        <v>57.92</v>
      </c>
    </row>
    <row r="409" spans="1:8" ht="22.5">
      <c r="A409" s="109" t="str">
        <f ca="1">VLOOKUP(B409,'Insumos e Serviços'!$A:$F,3,0)</f>
        <v>Composição</v>
      </c>
      <c r="B409" s="131" t="s">
        <v>1200</v>
      </c>
      <c r="C409" s="111" t="str">
        <f ca="1">VLOOKUP(B409,'Insumos e Serviços'!$A:$F,2,0)</f>
        <v>SINAPI</v>
      </c>
      <c r="D409" s="109" t="str">
        <f ca="1">VLOOKUP(B409,'Insumos e Serviços'!$A:$F,4,0)</f>
        <v>ESCAVAÇÃO MANUAL DE VALA COM PROFUNDIDADE MENOR OU IGUAL A 1,30 M. AF_02/2021</v>
      </c>
      <c r="E409" s="111" t="str">
        <f ca="1">VLOOKUP(B409,'Insumos e Serviços'!$A:$F,5,0)</f>
        <v>m³</v>
      </c>
      <c r="F409" s="132">
        <v>1</v>
      </c>
      <c r="G409" s="113">
        <f ca="1">VLOOKUP(B409,'Insumos e Serviços'!$A:$F,6,0)</f>
        <v>69.66</v>
      </c>
      <c r="H409" s="113">
        <f t="shared" si="18"/>
        <v>69.66</v>
      </c>
    </row>
    <row r="410" spans="1:8" ht="45">
      <c r="A410" s="109" t="str">
        <f ca="1">VLOOKUP(B410,'Insumos e Serviços'!$A:$F,3,0)</f>
        <v>Composição</v>
      </c>
      <c r="B410" s="131" t="s">
        <v>1177</v>
      </c>
      <c r="C410" s="111" t="str">
        <f ca="1">VLOOKUP(B410,'Insumos e Serviços'!$A:$F,2,0)</f>
        <v>SINAPI</v>
      </c>
      <c r="D410" s="109" t="str">
        <f ca="1">VLOOKUP(B410,'Insumos e Serviços'!$A:$F,4,0)</f>
        <v>(COMPOSIÇÃO REPRESENTATIVA) DO SERVIÇO DE INST. TUBO PVC, SÉRIE N, ESGOTO PREDIAL, 100 MM (INST. RAMAL DESCARGA, RAMAL DE ESG. SANIT., PRUMADA ESG. SANIT., VENTILAÇÃO OU SUB-COLETOR AÉREO), INCL. CONEXÕES E CORTES, FIXAÇÕES, P/ PRÉDIOS. AF_10/2015</v>
      </c>
      <c r="E410" s="111" t="str">
        <f ca="1">VLOOKUP(B410,'Insumos e Serviços'!$A:$F,5,0)</f>
        <v>M</v>
      </c>
      <c r="F410" s="132">
        <v>0.3</v>
      </c>
      <c r="G410" s="113">
        <f ca="1">VLOOKUP(B410,'Insumos e Serviços'!$A:$F,6,0)</f>
        <v>63.25</v>
      </c>
      <c r="H410" s="113">
        <f t="shared" si="18"/>
        <v>18.97</v>
      </c>
    </row>
    <row r="411" spans="1:8" ht="13.9" customHeight="1" thickBot="1">
      <c r="A411" s="109" t="str">
        <f ca="1">VLOOKUP(B411,'Insumos e Serviços'!$A:$F,3,0)</f>
        <v>Insumo</v>
      </c>
      <c r="B411" s="131" t="s">
        <v>209</v>
      </c>
      <c r="C411" s="111" t="str">
        <f ca="1">VLOOKUP(B411,'Insumos e Serviços'!$A:$F,2,0)</f>
        <v>Próprio</v>
      </c>
      <c r="D411" s="109" t="str">
        <f ca="1">VLOOKUP(B411,'Insumos e Serviços'!$A:$F,4,0)</f>
        <v>Tampão Esgoto Simples T33 Ferro Fundido 52x42cm</v>
      </c>
      <c r="E411" s="111" t="str">
        <f ca="1">VLOOKUP(B411,'Insumos e Serviços'!$A:$F,5,0)</f>
        <v>un</v>
      </c>
      <c r="F411" s="132">
        <v>1</v>
      </c>
      <c r="G411" s="113" t="str">
        <f ca="1">VLOOKUP(B411,'Insumos e Serviços'!$A:$F,6,0)</f>
        <v xml:space="preserve"> 121,47</v>
      </c>
      <c r="H411" s="113">
        <f t="shared" si="18"/>
        <v>121.47</v>
      </c>
    </row>
    <row r="412" spans="1:8" ht="13.9" customHeight="1" thickTop="1">
      <c r="A412" s="126"/>
      <c r="B412" s="127"/>
      <c r="C412" s="127"/>
      <c r="D412" s="126"/>
      <c r="E412" s="126"/>
      <c r="F412" s="126"/>
      <c r="G412" s="126"/>
      <c r="H412" s="126"/>
    </row>
    <row r="413" spans="1:8" ht="13.9" customHeight="1">
      <c r="A413" s="142" t="s">
        <v>1193</v>
      </c>
      <c r="B413" s="143"/>
      <c r="C413" s="143"/>
      <c r="D413" s="142" t="s">
        <v>1150</v>
      </c>
      <c r="E413" s="142"/>
      <c r="F413" s="144"/>
      <c r="G413" s="142"/>
      <c r="H413" s="145"/>
    </row>
    <row r="414" spans="1:8" ht="22.5">
      <c r="A414" s="103" t="s">
        <v>1194</v>
      </c>
      <c r="B414" s="104" t="s">
        <v>1152</v>
      </c>
      <c r="C414" s="104" t="s">
        <v>823</v>
      </c>
      <c r="D414" s="105" t="s">
        <v>1153</v>
      </c>
      <c r="E414" s="104" t="s">
        <v>882</v>
      </c>
      <c r="F414" s="106"/>
      <c r="G414" s="107"/>
      <c r="H414" s="108">
        <f>SUM(H415)</f>
        <v>7.04</v>
      </c>
    </row>
    <row r="415" spans="1:8" ht="13.9" customHeight="1" thickBot="1">
      <c r="A415" s="109" t="str">
        <f ca="1">VLOOKUP(B415,'Insumos e Serviços'!$A:$F,3,0)</f>
        <v>Composição</v>
      </c>
      <c r="B415" s="131" t="s">
        <v>1349</v>
      </c>
      <c r="C415" s="111" t="str">
        <f ca="1">VLOOKUP(B415,'Insumos e Serviços'!$A:$F,2,0)</f>
        <v>SINAPI</v>
      </c>
      <c r="D415" s="109" t="str">
        <f ca="1">VLOOKUP(B415,'Insumos e Serviços'!$A:$F,4,0)</f>
        <v>SERVENTE COM ENCARGOS COMPLEMENTARES</v>
      </c>
      <c r="E415" s="111" t="str">
        <f ca="1">VLOOKUP(B415,'Insumos e Serviços'!$A:$F,5,0)</f>
        <v>H</v>
      </c>
      <c r="F415" s="132">
        <v>0.4</v>
      </c>
      <c r="G415" s="113">
        <f ca="1">VLOOKUP(B415,'Insumos e Serviços'!$A:$F,6,0)</f>
        <v>17.61</v>
      </c>
      <c r="H415" s="113">
        <f>TRUNC(F415*G415,2)</f>
        <v>7.04</v>
      </c>
    </row>
    <row r="416" spans="1:8" ht="13.9" customHeight="1" thickTop="1">
      <c r="A416" s="126"/>
      <c r="B416" s="127"/>
      <c r="C416" s="127"/>
      <c r="D416" s="126"/>
      <c r="E416" s="126"/>
      <c r="F416" s="126"/>
      <c r="G416" s="126"/>
      <c r="H416" s="126"/>
    </row>
    <row r="417" spans="1:8" ht="22.5">
      <c r="A417" s="103" t="s">
        <v>1205</v>
      </c>
      <c r="B417" s="104" t="s">
        <v>1206</v>
      </c>
      <c r="C417" s="104" t="s">
        <v>823</v>
      </c>
      <c r="D417" s="105" t="s">
        <v>1207</v>
      </c>
      <c r="E417" s="104" t="s">
        <v>882</v>
      </c>
      <c r="F417" s="106"/>
      <c r="G417" s="107"/>
      <c r="H417" s="108">
        <f>SUM(H418:H420)</f>
        <v>9.74</v>
      </c>
    </row>
    <row r="418" spans="1:8" ht="13.9" customHeight="1">
      <c r="A418" s="109" t="str">
        <f ca="1">VLOOKUP(B418,'Insumos e Serviços'!$A:$F,3,0)</f>
        <v>Composição</v>
      </c>
      <c r="B418" s="131" t="s">
        <v>1353</v>
      </c>
      <c r="C418" s="111" t="str">
        <f ca="1">VLOOKUP(B418,'Insumos e Serviços'!$A:$F,2,0)</f>
        <v>SINAPI</v>
      </c>
      <c r="D418" s="109" t="str">
        <f ca="1">VLOOKUP(B418,'Insumos e Serviços'!$A:$F,4,0)</f>
        <v>PINTOR COM ENCARGOS COMPLEMENTARES</v>
      </c>
      <c r="E418" s="111" t="str">
        <f ca="1">VLOOKUP(B418,'Insumos e Serviços'!$A:$F,5,0)</f>
        <v>H</v>
      </c>
      <c r="F418" s="132">
        <v>0.31919999999999998</v>
      </c>
      <c r="G418" s="113">
        <f ca="1">VLOOKUP(B418,'Insumos e Serviços'!$A:$F,6,0)</f>
        <v>24.89</v>
      </c>
      <c r="H418" s="113">
        <f>TRUNC(F418*G418,2)</f>
        <v>7.94</v>
      </c>
    </row>
    <row r="419" spans="1:8" ht="13.9" customHeight="1">
      <c r="A419" s="109" t="str">
        <f ca="1">VLOOKUP(B419,'Insumos e Serviços'!$A:$F,3,0)</f>
        <v>Insumo</v>
      </c>
      <c r="B419" s="131" t="s">
        <v>1434</v>
      </c>
      <c r="C419" s="111" t="str">
        <f ca="1">VLOOKUP(B419,'Insumos e Serviços'!$A:$F,2,0)</f>
        <v>SINAPI</v>
      </c>
      <c r="D419" s="109" t="str">
        <f ca="1">VLOOKUP(B419,'Insumos e Serviços'!$A:$F,4,0)</f>
        <v>SOLVENTE DILUENTE A BASE DE AGUARRAS</v>
      </c>
      <c r="E419" s="111" t="str">
        <f ca="1">VLOOKUP(B419,'Insumos e Serviços'!$A:$F,5,0)</f>
        <v>L</v>
      </c>
      <c r="F419" s="132">
        <v>6.0000000000000001E-3</v>
      </c>
      <c r="G419" s="113">
        <f ca="1">VLOOKUP(B419,'Insumos e Serviços'!$A:$F,6,0)</f>
        <v>13.11</v>
      </c>
      <c r="H419" s="113">
        <f>TRUNC(F419*G419,2)</f>
        <v>7.0000000000000007E-2</v>
      </c>
    </row>
    <row r="420" spans="1:8" ht="13.9" customHeight="1" thickBot="1">
      <c r="A420" s="109" t="str">
        <f ca="1">VLOOKUP(B420,'Insumos e Serviços'!$A:$F,3,0)</f>
        <v>Insumo</v>
      </c>
      <c r="B420" s="131" t="s">
        <v>201</v>
      </c>
      <c r="C420" s="111" t="str">
        <f ca="1">VLOOKUP(B420,'Insumos e Serviços'!$A:$F,2,0)</f>
        <v>SINAPI</v>
      </c>
      <c r="D420" s="109" t="str">
        <f ca="1">VLOOKUP(B420,'Insumos e Serviços'!$A:$F,4,0)</f>
        <v>TINTA ESMALTE SINTETICO PREMIUM FOSCO</v>
      </c>
      <c r="E420" s="111" t="str">
        <f ca="1">VLOOKUP(B420,'Insumos e Serviços'!$A:$F,5,0)</f>
        <v>L</v>
      </c>
      <c r="F420" s="132">
        <v>0.06</v>
      </c>
      <c r="G420" s="113">
        <f ca="1">VLOOKUP(B420,'Insumos e Serviços'!$A:$F,6,0)</f>
        <v>28.85</v>
      </c>
      <c r="H420" s="113">
        <f>TRUNC(F420*G420,2)</f>
        <v>1.73</v>
      </c>
    </row>
    <row r="421" spans="1:8" ht="13.9" customHeight="1" thickTop="1">
      <c r="A421" s="126"/>
      <c r="B421" s="127"/>
      <c r="C421" s="127"/>
      <c r="D421" s="126"/>
      <c r="E421" s="126"/>
      <c r="F421" s="126"/>
      <c r="G421" s="126"/>
      <c r="H421" s="126"/>
    </row>
    <row r="422" spans="1:8" ht="13.9" customHeight="1">
      <c r="A422" s="1" t="s">
        <v>1208</v>
      </c>
      <c r="B422" s="58"/>
      <c r="C422" s="58"/>
      <c r="D422" s="1" t="s">
        <v>1209</v>
      </c>
      <c r="E422" s="128"/>
      <c r="F422" s="129"/>
      <c r="G422" s="1"/>
      <c r="H422" s="2"/>
    </row>
    <row r="423" spans="1:8" ht="13.9" customHeight="1">
      <c r="A423" s="134" t="s">
        <v>1210</v>
      </c>
      <c r="B423" s="135"/>
      <c r="C423" s="135"/>
      <c r="D423" s="134" t="s">
        <v>1211</v>
      </c>
      <c r="E423" s="136"/>
      <c r="F423" s="137"/>
      <c r="G423" s="134"/>
      <c r="H423" s="138"/>
    </row>
    <row r="424" spans="1:8" ht="13.9" customHeight="1">
      <c r="A424" s="142" t="s">
        <v>1212</v>
      </c>
      <c r="B424" s="143"/>
      <c r="C424" s="143"/>
      <c r="D424" s="142" t="s">
        <v>1213</v>
      </c>
      <c r="E424" s="142"/>
      <c r="F424" s="144"/>
      <c r="G424" s="142"/>
      <c r="H424" s="145"/>
    </row>
    <row r="425" spans="1:8" ht="22.5">
      <c r="A425" s="103" t="s">
        <v>1214</v>
      </c>
      <c r="B425" s="104" t="s">
        <v>1215</v>
      </c>
      <c r="C425" s="104" t="s">
        <v>823</v>
      </c>
      <c r="D425" s="105" t="s">
        <v>1216</v>
      </c>
      <c r="E425" s="104" t="s">
        <v>921</v>
      </c>
      <c r="F425" s="106"/>
      <c r="G425" s="107"/>
      <c r="H425" s="108">
        <f>SUM(H426:H428)</f>
        <v>1278.9299999999998</v>
      </c>
    </row>
    <row r="426" spans="1:8" ht="13.9" customHeight="1">
      <c r="A426" s="109" t="str">
        <f ca="1">VLOOKUP(B426,'Insumos e Serviços'!$A:$F,3,0)</f>
        <v>Composição</v>
      </c>
      <c r="B426" s="131" t="s">
        <v>211</v>
      </c>
      <c r="C426" s="111" t="str">
        <f ca="1">VLOOKUP(B426,'Insumos e Serviços'!$A:$F,2,0)</f>
        <v>SINAPI</v>
      </c>
      <c r="D426" s="109" t="str">
        <f ca="1">VLOOKUP(B426,'Insumos e Serviços'!$A:$F,4,0)</f>
        <v>AUXILIAR DE ELETRICISTA COM ENCARGOS COMPLEMENTARES</v>
      </c>
      <c r="E426" s="111" t="str">
        <f ca="1">VLOOKUP(B426,'Insumos e Serviços'!$A:$F,5,0)</f>
        <v>H</v>
      </c>
      <c r="F426" s="132">
        <v>0.63800000000000001</v>
      </c>
      <c r="G426" s="133">
        <v>18.739999999999998</v>
      </c>
      <c r="H426" s="113">
        <f>TRUNC(F426*G426,2)</f>
        <v>11.95</v>
      </c>
    </row>
    <row r="427" spans="1:8" ht="13.9" customHeight="1">
      <c r="A427" s="109" t="str">
        <f ca="1">VLOOKUP(B427,'Insumos e Serviços'!$A:$F,3,0)</f>
        <v>Composição</v>
      </c>
      <c r="B427" s="131" t="s">
        <v>213</v>
      </c>
      <c r="C427" s="111" t="str">
        <f ca="1">VLOOKUP(B427,'Insumos e Serviços'!$A:$F,2,0)</f>
        <v>SINAPI</v>
      </c>
      <c r="D427" s="109" t="str">
        <f ca="1">VLOOKUP(B427,'Insumos e Serviços'!$A:$F,4,0)</f>
        <v>ELETRICISTA COM ENCARGOS COMPLEMENTARES</v>
      </c>
      <c r="E427" s="111" t="str">
        <f ca="1">VLOOKUP(B427,'Insumos e Serviços'!$A:$F,5,0)</f>
        <v>H</v>
      </c>
      <c r="F427" s="132">
        <v>0.63800000000000001</v>
      </c>
      <c r="G427" s="133">
        <v>24.1</v>
      </c>
      <c r="H427" s="113">
        <f>TRUNC(F427*G427,2)</f>
        <v>15.37</v>
      </c>
    </row>
    <row r="428" spans="1:8" ht="23.25" thickBot="1">
      <c r="A428" s="109" t="str">
        <f ca="1">VLOOKUP(B428,'Insumos e Serviços'!$A:$F,3,0)</f>
        <v>Insumo</v>
      </c>
      <c r="B428" s="131" t="s">
        <v>215</v>
      </c>
      <c r="C428" s="111" t="str">
        <f ca="1">VLOOKUP(B428,'Insumos e Serviços'!$A:$F,2,0)</f>
        <v>Próprio</v>
      </c>
      <c r="D428" s="109" t="str">
        <f ca="1">VLOOKUP(B428,'Insumos e Serviços'!$A:$F,4,0)</f>
        <v>Campainha de sinalização de emergência com acionador e sinaleira de porta para PCD - GRA branco.</v>
      </c>
      <c r="E428" s="111" t="str">
        <f ca="1">VLOOKUP(B428,'Insumos e Serviços'!$A:$F,5,0)</f>
        <v>un</v>
      </c>
      <c r="F428" s="132">
        <v>1</v>
      </c>
      <c r="G428" s="133">
        <v>1251.6099999999999</v>
      </c>
      <c r="H428" s="113">
        <f>TRUNC(F428*G428,2)</f>
        <v>1251.6099999999999</v>
      </c>
    </row>
    <row r="429" spans="1:8" ht="13.9" customHeight="1" thickTop="1">
      <c r="A429" s="126"/>
      <c r="B429" s="127"/>
      <c r="C429" s="127"/>
      <c r="D429" s="126"/>
      <c r="E429" s="126"/>
      <c r="F429" s="126"/>
      <c r="G429" s="126"/>
      <c r="H429" s="126"/>
    </row>
    <row r="430" spans="1:8" ht="22.5">
      <c r="A430" s="103" t="s">
        <v>1316</v>
      </c>
      <c r="B430" s="104" t="s">
        <v>1231</v>
      </c>
      <c r="C430" s="104" t="s">
        <v>823</v>
      </c>
      <c r="D430" s="105" t="s">
        <v>1232</v>
      </c>
      <c r="E430" s="104" t="s">
        <v>882</v>
      </c>
      <c r="F430" s="106"/>
      <c r="G430" s="107"/>
      <c r="H430" s="108">
        <f>SUM(H431:H434)</f>
        <v>62.56</v>
      </c>
    </row>
    <row r="431" spans="1:8" ht="33.75">
      <c r="A431" s="109" t="str">
        <f ca="1">VLOOKUP(B431,'Insumos e Serviços'!$A:$F,3,0)</f>
        <v>Composição</v>
      </c>
      <c r="B431" s="131" t="s">
        <v>217</v>
      </c>
      <c r="C431" s="111" t="str">
        <f ca="1">VLOOKUP(B431,'Insumos e Serviços'!$A:$F,2,0)</f>
        <v>SINAPI</v>
      </c>
      <c r="D431" s="109" t="str">
        <f ca="1">VLOOKUP(B431,'Insumos e Serviços'!$A:$F,4,0)</f>
        <v>FIXAÇÃO DE TUBOS HORIZONTAIS DE PVC, CPVC OU COBRE DIÂMETROS MENORES OU IGUAIS A 40 MM OU ELETROCALHAS ATÉ 150MM DE LARGURA, COM ABRAÇADEIRA METÁLICA RÍGIDA TIPO D 1/2, FIXADA EM PERFILADO EM LAJE. AF_05/2015</v>
      </c>
      <c r="E431" s="111" t="str">
        <f ca="1">VLOOKUP(B431,'Insumos e Serviços'!$A:$F,5,0)</f>
        <v>M</v>
      </c>
      <c r="F431" s="132">
        <v>1</v>
      </c>
      <c r="G431" s="113">
        <f ca="1">VLOOKUP(B431,'Insumos e Serviços'!$A:$F,6,0)</f>
        <v>2.68</v>
      </c>
      <c r="H431" s="113">
        <f>TRUNC(F431*G431,2)</f>
        <v>2.68</v>
      </c>
    </row>
    <row r="432" spans="1:8" ht="13.9" customHeight="1">
      <c r="A432" s="109" t="str">
        <f ca="1">VLOOKUP(B432,'Insumos e Serviços'!$A:$F,3,0)</f>
        <v>Composição</v>
      </c>
      <c r="B432" s="131" t="s">
        <v>213</v>
      </c>
      <c r="C432" s="111" t="str">
        <f ca="1">VLOOKUP(B432,'Insumos e Serviços'!$A:$F,2,0)</f>
        <v>SINAPI</v>
      </c>
      <c r="D432" s="109" t="str">
        <f ca="1">VLOOKUP(B432,'Insumos e Serviços'!$A:$F,4,0)</f>
        <v>ELETRICISTA COM ENCARGOS COMPLEMENTARES</v>
      </c>
      <c r="E432" s="111" t="str">
        <f ca="1">VLOOKUP(B432,'Insumos e Serviços'!$A:$F,5,0)</f>
        <v>H</v>
      </c>
      <c r="F432" s="132">
        <v>0.8</v>
      </c>
      <c r="G432" s="113">
        <f ca="1">VLOOKUP(B432,'Insumos e Serviços'!$A:$F,6,0)</f>
        <v>24.1</v>
      </c>
      <c r="H432" s="113">
        <f>TRUNC(F432*G432,2)</f>
        <v>19.28</v>
      </c>
    </row>
    <row r="433" spans="1:8" ht="13.9" customHeight="1">
      <c r="A433" s="109" t="str">
        <f ca="1">VLOOKUP(B433,'Insumos e Serviços'!$A:$F,3,0)</f>
        <v>Composição</v>
      </c>
      <c r="B433" s="131" t="s">
        <v>211</v>
      </c>
      <c r="C433" s="111" t="str">
        <f ca="1">VLOOKUP(B433,'Insumos e Serviços'!$A:$F,2,0)</f>
        <v>SINAPI</v>
      </c>
      <c r="D433" s="109" t="str">
        <f ca="1">VLOOKUP(B433,'Insumos e Serviços'!$A:$F,4,0)</f>
        <v>AUXILIAR DE ELETRICISTA COM ENCARGOS COMPLEMENTARES</v>
      </c>
      <c r="E433" s="111" t="str">
        <f ca="1">VLOOKUP(B433,'Insumos e Serviços'!$A:$F,5,0)</f>
        <v>H</v>
      </c>
      <c r="F433" s="132">
        <v>0.8</v>
      </c>
      <c r="G433" s="113">
        <f ca="1">VLOOKUP(B433,'Insumos e Serviços'!$A:$F,6,0)</f>
        <v>18.739999999999998</v>
      </c>
      <c r="H433" s="113">
        <f>TRUNC(F433*G433,2)</f>
        <v>14.99</v>
      </c>
    </row>
    <row r="434" spans="1:8" ht="13.9" customHeight="1" thickBot="1">
      <c r="A434" s="109" t="str">
        <f ca="1">VLOOKUP(B434,'Insumos e Serviços'!$A:$F,3,0)</f>
        <v>Insumo</v>
      </c>
      <c r="B434" s="131" t="s">
        <v>219</v>
      </c>
      <c r="C434" s="111" t="str">
        <f ca="1">VLOOKUP(B434,'Insumos e Serviços'!$A:$F,2,0)</f>
        <v>Próprio</v>
      </c>
      <c r="D434" s="109" t="str">
        <f ca="1">VLOOKUP(B434,'Insumos e Serviços'!$A:$F,4,0)</f>
        <v>Eletrocalha perfurada, chapa mínima de 20, tipo "C", 50x50mm, fab. Mopa</v>
      </c>
      <c r="E434" s="111" t="str">
        <f ca="1">VLOOKUP(B434,'Insumos e Serviços'!$A:$F,5,0)</f>
        <v>m</v>
      </c>
      <c r="F434" s="132">
        <v>1.25</v>
      </c>
      <c r="G434" s="113" t="str">
        <f ca="1">VLOOKUP(B434,'Insumos e Serviços'!$A:$F,6,0)</f>
        <v xml:space="preserve"> 20,49</v>
      </c>
      <c r="H434" s="113">
        <f>TRUNC(F434*G434,2)</f>
        <v>25.61</v>
      </c>
    </row>
    <row r="435" spans="1:8" ht="13.9" customHeight="1" thickTop="1">
      <c r="A435" s="126"/>
      <c r="B435" s="127"/>
      <c r="C435" s="127"/>
      <c r="D435" s="126"/>
      <c r="E435" s="126"/>
      <c r="F435" s="126"/>
      <c r="G435" s="126"/>
      <c r="H435" s="126"/>
    </row>
    <row r="436" spans="1:8" ht="45">
      <c r="A436" s="103" t="s">
        <v>1317</v>
      </c>
      <c r="B436" s="104" t="s">
        <v>1233</v>
      </c>
      <c r="C436" s="104" t="s">
        <v>823</v>
      </c>
      <c r="D436" s="105" t="s">
        <v>1234</v>
      </c>
      <c r="E436" s="104" t="s">
        <v>833</v>
      </c>
      <c r="F436" s="106"/>
      <c r="G436" s="107"/>
      <c r="H436" s="108">
        <f>SUM(H437:H439)</f>
        <v>9.3600000000000012</v>
      </c>
    </row>
    <row r="437" spans="1:8" ht="13.9" customHeight="1">
      <c r="A437" s="109" t="str">
        <f ca="1">VLOOKUP(B437,'Insumos e Serviços'!$A:$F,3,0)</f>
        <v>Composição</v>
      </c>
      <c r="B437" s="131" t="s">
        <v>213</v>
      </c>
      <c r="C437" s="111" t="str">
        <f ca="1">VLOOKUP(B437,'Insumos e Serviços'!$A:$F,2,0)</f>
        <v>SINAPI</v>
      </c>
      <c r="D437" s="109" t="str">
        <f ca="1">VLOOKUP(B437,'Insumos e Serviços'!$A:$F,4,0)</f>
        <v>ELETRICISTA COM ENCARGOS COMPLEMENTARES</v>
      </c>
      <c r="E437" s="111" t="str">
        <f ca="1">VLOOKUP(B437,'Insumos e Serviços'!$A:$F,5,0)</f>
        <v>H</v>
      </c>
      <c r="F437" s="132">
        <v>1.9E-2</v>
      </c>
      <c r="G437" s="113">
        <f ca="1">VLOOKUP(B437,'Insumos e Serviços'!$A:$F,6,0)</f>
        <v>24.1</v>
      </c>
      <c r="H437" s="113">
        <f>TRUNC(F437*G437,2)</f>
        <v>0.45</v>
      </c>
    </row>
    <row r="438" spans="1:8" ht="13.9" customHeight="1">
      <c r="A438" s="109" t="str">
        <f ca="1">VLOOKUP(B438,'Insumos e Serviços'!$A:$F,3,0)</f>
        <v>Composição</v>
      </c>
      <c r="B438" s="131" t="s">
        <v>211</v>
      </c>
      <c r="C438" s="111" t="str">
        <f ca="1">VLOOKUP(B438,'Insumos e Serviços'!$A:$F,2,0)</f>
        <v>SINAPI</v>
      </c>
      <c r="D438" s="109" t="str">
        <f ca="1">VLOOKUP(B438,'Insumos e Serviços'!$A:$F,4,0)</f>
        <v>AUXILIAR DE ELETRICISTA COM ENCARGOS COMPLEMENTARES</v>
      </c>
      <c r="E438" s="111" t="str">
        <f ca="1">VLOOKUP(B438,'Insumos e Serviços'!$A:$F,5,0)</f>
        <v>H</v>
      </c>
      <c r="F438" s="132">
        <v>1.9E-2</v>
      </c>
      <c r="G438" s="113">
        <f ca="1">VLOOKUP(B438,'Insumos e Serviços'!$A:$F,6,0)</f>
        <v>18.739999999999998</v>
      </c>
      <c r="H438" s="113">
        <f>TRUNC(F438*G438,2)</f>
        <v>0.35</v>
      </c>
    </row>
    <row r="439" spans="1:8" ht="34.5" thickBot="1">
      <c r="A439" s="109" t="str">
        <f ca="1">VLOOKUP(B439,'Insumos e Serviços'!$A:$F,3,0)</f>
        <v>Insumo</v>
      </c>
      <c r="B439" s="131" t="s">
        <v>221</v>
      </c>
      <c r="C439" s="111" t="str">
        <f ca="1">VLOOKUP(B439,'Insumos e Serviços'!$A:$F,2,0)</f>
        <v>Próprio</v>
      </c>
      <c r="D439" s="109" t="str">
        <f ca="1">VLOOKUP(B439,'Insumos e Serviços'!$A:$F,4,0)</f>
        <v>Cabo Elétrico CC, 6mm², de cobre flexível, têmpera mole, encordoamento classe 5, isolação termofixa antichama sem chumbo, tensão de operação 1,8kV, temperatura de operação de 90°C (mínimo). Fabricação Prysmian linha Afumex Solar*.</v>
      </c>
      <c r="E439" s="111" t="str">
        <f ca="1">VLOOKUP(B439,'Insumos e Serviços'!$A:$F,5,0)</f>
        <v>m</v>
      </c>
      <c r="F439" s="132">
        <v>1.19</v>
      </c>
      <c r="G439" s="113" t="str">
        <f ca="1">VLOOKUP(B439,'Insumos e Serviços'!$A:$F,6,0)</f>
        <v xml:space="preserve"> 7,20</v>
      </c>
      <c r="H439" s="113">
        <f>TRUNC(F439*G439,2)</f>
        <v>8.56</v>
      </c>
    </row>
    <row r="440" spans="1:8" ht="13.9" customHeight="1" thickTop="1">
      <c r="A440" s="126"/>
      <c r="B440" s="127"/>
      <c r="C440" s="127"/>
      <c r="D440" s="126"/>
      <c r="E440" s="126"/>
      <c r="F440" s="126"/>
      <c r="G440" s="126"/>
      <c r="H440" s="126"/>
    </row>
    <row r="441" spans="1:8" ht="22.5">
      <c r="A441" s="103" t="s">
        <v>1319</v>
      </c>
      <c r="B441" s="104" t="s">
        <v>1237</v>
      </c>
      <c r="C441" s="104" t="s">
        <v>823</v>
      </c>
      <c r="D441" s="105" t="s">
        <v>1238</v>
      </c>
      <c r="E441" s="104" t="s">
        <v>921</v>
      </c>
      <c r="F441" s="106"/>
      <c r="G441" s="107"/>
      <c r="H441" s="108">
        <f>SUM(H442:H443)</f>
        <v>17.130000000000003</v>
      </c>
    </row>
    <row r="442" spans="1:8" ht="13.9" customHeight="1">
      <c r="A442" s="109" t="str">
        <f ca="1">VLOOKUP(B442,'Insumos e Serviços'!$A:$F,3,0)</f>
        <v>Composição</v>
      </c>
      <c r="B442" s="131" t="s">
        <v>211</v>
      </c>
      <c r="C442" s="111" t="str">
        <f ca="1">VLOOKUP(B442,'Insumos e Serviços'!$A:$F,2,0)</f>
        <v>SINAPI</v>
      </c>
      <c r="D442" s="109" t="str">
        <f ca="1">VLOOKUP(B442,'Insumos e Serviços'!$A:$F,4,0)</f>
        <v>AUXILIAR DE ELETRICISTA COM ENCARGOS COMPLEMENTARES</v>
      </c>
      <c r="E442" s="111" t="str">
        <f ca="1">VLOOKUP(B442,'Insumos e Serviços'!$A:$F,5,0)</f>
        <v>H</v>
      </c>
      <c r="F442" s="132">
        <v>0.4</v>
      </c>
      <c r="G442" s="113">
        <f ca="1">VLOOKUP(B442,'Insumos e Serviços'!$A:$F,6,0)</f>
        <v>18.739999999999998</v>
      </c>
      <c r="H442" s="113">
        <f>TRUNC(F442*G442,2)</f>
        <v>7.49</v>
      </c>
    </row>
    <row r="443" spans="1:8" ht="13.9" customHeight="1" thickBot="1">
      <c r="A443" s="109" t="str">
        <f ca="1">VLOOKUP(B443,'Insumos e Serviços'!$A:$F,3,0)</f>
        <v>Composição</v>
      </c>
      <c r="B443" s="131" t="s">
        <v>213</v>
      </c>
      <c r="C443" s="111" t="str">
        <f ca="1">VLOOKUP(B443,'Insumos e Serviços'!$A:$F,2,0)</f>
        <v>SINAPI</v>
      </c>
      <c r="D443" s="109" t="str">
        <f ca="1">VLOOKUP(B443,'Insumos e Serviços'!$A:$F,4,0)</f>
        <v>ELETRICISTA COM ENCARGOS COMPLEMENTARES</v>
      </c>
      <c r="E443" s="111" t="str">
        <f ca="1">VLOOKUP(B443,'Insumos e Serviços'!$A:$F,5,0)</f>
        <v>H</v>
      </c>
      <c r="F443" s="132">
        <v>0.4</v>
      </c>
      <c r="G443" s="113">
        <f ca="1">VLOOKUP(B443,'Insumos e Serviços'!$A:$F,6,0)</f>
        <v>24.1</v>
      </c>
      <c r="H443" s="113">
        <f>TRUNC(F443*G443,2)</f>
        <v>9.64</v>
      </c>
    </row>
    <row r="444" spans="1:8" ht="13.9" customHeight="1" thickTop="1">
      <c r="A444" s="126"/>
      <c r="B444" s="127"/>
      <c r="C444" s="127"/>
      <c r="D444" s="126"/>
      <c r="E444" s="126"/>
      <c r="F444" s="126"/>
      <c r="G444" s="126"/>
      <c r="H444" s="126"/>
    </row>
    <row r="445" spans="1:8" ht="33.75">
      <c r="A445" s="103" t="s">
        <v>1323</v>
      </c>
      <c r="B445" s="104" t="s">
        <v>1245</v>
      </c>
      <c r="C445" s="104" t="s">
        <v>823</v>
      </c>
      <c r="D445" s="105" t="s">
        <v>1246</v>
      </c>
      <c r="E445" s="104" t="s">
        <v>921</v>
      </c>
      <c r="F445" s="106"/>
      <c r="G445" s="107"/>
      <c r="H445" s="108">
        <f>SUM(H446:H452)</f>
        <v>519.65</v>
      </c>
    </row>
    <row r="446" spans="1:8" ht="13.9" customHeight="1">
      <c r="A446" s="109" t="str">
        <f ca="1">VLOOKUP(B446,'Insumos e Serviços'!$A:$F,3,0)</f>
        <v>Composição</v>
      </c>
      <c r="B446" s="131" t="s">
        <v>211</v>
      </c>
      <c r="C446" s="111" t="str">
        <f ca="1">VLOOKUP(B446,'Insumos e Serviços'!$A:$F,2,0)</f>
        <v>SINAPI</v>
      </c>
      <c r="D446" s="109" t="str">
        <f ca="1">VLOOKUP(B446,'Insumos e Serviços'!$A:$F,4,0)</f>
        <v>AUXILIAR DE ELETRICISTA COM ENCARGOS COMPLEMENTARES</v>
      </c>
      <c r="E446" s="111" t="str">
        <f ca="1">VLOOKUP(B446,'Insumos e Serviços'!$A:$F,5,0)</f>
        <v>H</v>
      </c>
      <c r="F446" s="132">
        <v>0.52</v>
      </c>
      <c r="G446" s="113">
        <f ca="1">VLOOKUP(B446,'Insumos e Serviços'!$A:$F,6,0)</f>
        <v>18.739999999999998</v>
      </c>
      <c r="H446" s="113">
        <f t="shared" ref="H446:H452" si="19">TRUNC(F446*G446,2)</f>
        <v>9.74</v>
      </c>
    </row>
    <row r="447" spans="1:8" ht="13.9" customHeight="1">
      <c r="A447" s="109" t="str">
        <f ca="1">VLOOKUP(B447,'Insumos e Serviços'!$A:$F,3,0)</f>
        <v>Composição</v>
      </c>
      <c r="B447" s="131" t="s">
        <v>213</v>
      </c>
      <c r="C447" s="111" t="str">
        <f ca="1">VLOOKUP(B447,'Insumos e Serviços'!$A:$F,2,0)</f>
        <v>SINAPI</v>
      </c>
      <c r="D447" s="109" t="str">
        <f ca="1">VLOOKUP(B447,'Insumos e Serviços'!$A:$F,4,0)</f>
        <v>ELETRICISTA COM ENCARGOS COMPLEMENTARES</v>
      </c>
      <c r="E447" s="111" t="str">
        <f ca="1">VLOOKUP(B447,'Insumos e Serviços'!$A:$F,5,0)</f>
        <v>H</v>
      </c>
      <c r="F447" s="132">
        <v>0.7</v>
      </c>
      <c r="G447" s="113">
        <f ca="1">VLOOKUP(B447,'Insumos e Serviços'!$A:$F,6,0)</f>
        <v>24.1</v>
      </c>
      <c r="H447" s="113">
        <f t="shared" si="19"/>
        <v>16.87</v>
      </c>
    </row>
    <row r="448" spans="1:8" ht="22.5">
      <c r="A448" s="109" t="str">
        <f ca="1">VLOOKUP(B448,'Insumos e Serviços'!$A:$F,3,0)</f>
        <v>Composição</v>
      </c>
      <c r="B448" s="131" t="s">
        <v>223</v>
      </c>
      <c r="C448" s="111" t="str">
        <f ca="1">VLOOKUP(B448,'Insumos e Serviços'!$A:$F,2,0)</f>
        <v>SINAPI</v>
      </c>
      <c r="D448" s="109" t="str">
        <f ca="1">VLOOKUP(B448,'Insumos e Serviços'!$A:$F,4,0)</f>
        <v>CONDULETE DE PVC, TIPO LL, PARA ELETRODUTO DE PVC SOLDÁVEL DN 20 MM (1/2''), APARENTE - FORNECIMENTO E INSTALAÇÃO. AF_11/2016</v>
      </c>
      <c r="E448" s="111" t="str">
        <f ca="1">VLOOKUP(B448,'Insumos e Serviços'!$A:$F,5,0)</f>
        <v>UN</v>
      </c>
      <c r="F448" s="132">
        <v>1</v>
      </c>
      <c r="G448" s="113">
        <f ca="1">VLOOKUP(B448,'Insumos e Serviços'!$A:$F,6,0)</f>
        <v>24.85</v>
      </c>
      <c r="H448" s="113">
        <f t="shared" si="19"/>
        <v>24.85</v>
      </c>
    </row>
    <row r="449" spans="1:8" ht="22.5">
      <c r="A449" s="109" t="str">
        <f ca="1">VLOOKUP(B449,'Insumos e Serviços'!$A:$F,3,0)</f>
        <v>Composição</v>
      </c>
      <c r="B449" s="131" t="s">
        <v>225</v>
      </c>
      <c r="C449" s="111" t="str">
        <f ca="1">VLOOKUP(B449,'Insumos e Serviços'!$A:$F,2,0)</f>
        <v>SINAPI</v>
      </c>
      <c r="D449" s="109" t="str">
        <f ca="1">VLOOKUP(B449,'Insumos e Serviços'!$A:$F,4,0)</f>
        <v>TOMADA ALTA DE EMBUTIR (1 MÓDULO), 2P+T 10 A, INCLUINDO SUPORTE E PLACA - FORNECIMENTO E INSTALAÇÃO. AF_12/2015</v>
      </c>
      <c r="E449" s="111" t="str">
        <f ca="1">VLOOKUP(B449,'Insumos e Serviços'!$A:$F,5,0)</f>
        <v>UN</v>
      </c>
      <c r="F449" s="132">
        <v>1</v>
      </c>
      <c r="G449" s="113">
        <f ca="1">VLOOKUP(B449,'Insumos e Serviços'!$A:$F,6,0)</f>
        <v>35.07</v>
      </c>
      <c r="H449" s="113">
        <f t="shared" si="19"/>
        <v>35.07</v>
      </c>
    </row>
    <row r="450" spans="1:8" ht="13.9" customHeight="1">
      <c r="A450" s="109" t="str">
        <f ca="1">VLOOKUP(B450,'Insumos e Serviços'!$A:$F,3,0)</f>
        <v>Insumo</v>
      </c>
      <c r="B450" s="131" t="s">
        <v>227</v>
      </c>
      <c r="C450" s="111" t="str">
        <f ca="1">VLOOKUP(B450,'Insumos e Serviços'!$A:$F,2,0)</f>
        <v>SINAPI</v>
      </c>
      <c r="D450" s="109" t="str">
        <f ca="1">VLOOKUP(B450,'Insumos e Serviços'!$A:$F,4,0)</f>
        <v>CABO FLEXIVEL PVC 750 V, 3 CONDUTORES DE 1,5 MM2</v>
      </c>
      <c r="E450" s="111" t="str">
        <f ca="1">VLOOKUP(B450,'Insumos e Serviços'!$A:$F,5,0)</f>
        <v>M</v>
      </c>
      <c r="F450" s="132">
        <v>1.5</v>
      </c>
      <c r="G450" s="113">
        <f ca="1">VLOOKUP(B450,'Insumos e Serviços'!$A:$F,6,0)</f>
        <v>7.62</v>
      </c>
      <c r="H450" s="113">
        <f t="shared" si="19"/>
        <v>11.43</v>
      </c>
    </row>
    <row r="451" spans="1:8" ht="13.9" customHeight="1">
      <c r="A451" s="109" t="str">
        <f ca="1">VLOOKUP(B451,'Insumos e Serviços'!$A:$F,3,0)</f>
        <v>Insumo</v>
      </c>
      <c r="B451" s="131" t="s">
        <v>229</v>
      </c>
      <c r="C451" s="111" t="str">
        <f ca="1">VLOOKUP(B451,'Insumos e Serviços'!$A:$F,2,0)</f>
        <v>Próprio</v>
      </c>
      <c r="D451" s="109" t="str">
        <f ca="1">VLOOKUP(B451,'Insumos e Serviços'!$A:$F,4,0)</f>
        <v>Plug macho 2P+T para tomada</v>
      </c>
      <c r="E451" s="111" t="str">
        <f ca="1">VLOOKUP(B451,'Insumos e Serviços'!$A:$F,5,0)</f>
        <v>un</v>
      </c>
      <c r="F451" s="132">
        <v>1</v>
      </c>
      <c r="G451" s="113" t="str">
        <f ca="1">VLOOKUP(B451,'Insumos e Serviços'!$A:$F,6,0)</f>
        <v xml:space="preserve"> 2,82</v>
      </c>
      <c r="H451" s="113">
        <f t="shared" si="19"/>
        <v>2.82</v>
      </c>
    </row>
    <row r="452" spans="1:8" ht="23.25" thickBot="1">
      <c r="A452" s="109" t="str">
        <f ca="1">VLOOKUP(B452,'Insumos e Serviços'!$A:$F,3,0)</f>
        <v>Insumo</v>
      </c>
      <c r="B452" s="131" t="s">
        <v>231</v>
      </c>
      <c r="C452" s="111" t="str">
        <f ca="1">VLOOKUP(B452,'Insumos e Serviços'!$A:$F,2,0)</f>
        <v>Próprio</v>
      </c>
      <c r="D452" s="109" t="str">
        <f ca="1">VLOOKUP(B452,'Insumos e Serviços'!$A:$F,4,0)</f>
        <v>Luminária circular de embutir, com difusor translúcido recuado, refletor multifacetado em alumínio anodizado  alto brilho LED EF45-E12000840, cor alumínio - Lumicenter LED Solution</v>
      </c>
      <c r="E452" s="111" t="str">
        <f ca="1">VLOOKUP(B452,'Insumos e Serviços'!$A:$F,5,0)</f>
        <v>un</v>
      </c>
      <c r="F452" s="132">
        <v>1</v>
      </c>
      <c r="G452" s="113" t="str">
        <f ca="1">VLOOKUP(B452,'Insumos e Serviços'!$A:$F,6,0)</f>
        <v xml:space="preserve"> 418,87</v>
      </c>
      <c r="H452" s="113">
        <f t="shared" si="19"/>
        <v>418.87</v>
      </c>
    </row>
    <row r="453" spans="1:8" ht="13.9" customHeight="1" thickTop="1">
      <c r="A453" s="126"/>
      <c r="B453" s="127"/>
      <c r="C453" s="127"/>
      <c r="D453" s="126"/>
      <c r="E453" s="126"/>
      <c r="F453" s="126"/>
      <c r="G453" s="126"/>
      <c r="H453" s="126"/>
    </row>
    <row r="454" spans="1:8" ht="13.9" customHeight="1">
      <c r="A454" s="1" t="s">
        <v>1249</v>
      </c>
      <c r="B454" s="58"/>
      <c r="C454" s="58"/>
      <c r="D454" s="1" t="s">
        <v>1250</v>
      </c>
      <c r="E454" s="128"/>
      <c r="F454" s="129"/>
      <c r="G454" s="1"/>
      <c r="H454" s="2"/>
    </row>
    <row r="455" spans="1:8" ht="13.9" customHeight="1">
      <c r="A455" s="134" t="s">
        <v>1251</v>
      </c>
      <c r="B455" s="135"/>
      <c r="C455" s="135"/>
      <c r="D455" s="134" t="s">
        <v>1252</v>
      </c>
      <c r="E455" s="136"/>
      <c r="F455" s="137"/>
      <c r="G455" s="134"/>
      <c r="H455" s="138"/>
    </row>
    <row r="456" spans="1:8" ht="13.9" customHeight="1">
      <c r="A456" s="142" t="s">
        <v>1253</v>
      </c>
      <c r="B456" s="143"/>
      <c r="C456" s="143"/>
      <c r="D456" s="142" t="s">
        <v>1254</v>
      </c>
      <c r="E456" s="142"/>
      <c r="F456" s="144"/>
      <c r="G456" s="142"/>
      <c r="H456" s="145"/>
    </row>
    <row r="457" spans="1:8" ht="78.75">
      <c r="A457" s="103" t="s">
        <v>1255</v>
      </c>
      <c r="B457" s="104" t="s">
        <v>1256</v>
      </c>
      <c r="C457" s="104" t="s">
        <v>823</v>
      </c>
      <c r="D457" s="105" t="s">
        <v>1257</v>
      </c>
      <c r="E457" s="104" t="s">
        <v>921</v>
      </c>
      <c r="F457" s="106"/>
      <c r="G457" s="107"/>
      <c r="H457" s="108">
        <f>SUM(H458:H459)</f>
        <v>468.14</v>
      </c>
    </row>
    <row r="458" spans="1:8" ht="13.9" customHeight="1">
      <c r="A458" s="109" t="str">
        <f ca="1">VLOOKUP(B458,'Insumos e Serviços'!$A:$F,3,0)</f>
        <v>Composição</v>
      </c>
      <c r="B458" s="131" t="s">
        <v>232</v>
      </c>
      <c r="C458" s="111" t="str">
        <f ca="1">VLOOKUP(B458,'Insumos e Serviços'!$A:$F,2,0)</f>
        <v>SINAPI</v>
      </c>
      <c r="D458" s="109" t="str">
        <f ca="1">VLOOKUP(B458,'Insumos e Serviços'!$A:$F,4,0)</f>
        <v>MONTADOR (TUBO AÇO/EQUIPAMENTOS) COM ENCARGOS COMPLEMENTARES</v>
      </c>
      <c r="E458" s="111" t="str">
        <f ca="1">VLOOKUP(B458,'Insumos e Serviços'!$A:$F,5,0)</f>
        <v>H</v>
      </c>
      <c r="F458" s="132">
        <v>1.6910000000000001</v>
      </c>
      <c r="G458" s="113">
        <f ca="1">VLOOKUP(B458,'Insumos e Serviços'!$A:$F,6,0)</f>
        <v>18.850000000000001</v>
      </c>
      <c r="H458" s="113">
        <f>TRUNC(F458*G458,2)</f>
        <v>31.87</v>
      </c>
    </row>
    <row r="459" spans="1:8" ht="68.25" thickBot="1">
      <c r="A459" s="109" t="str">
        <f ca="1">VLOOKUP(B459,'Insumos e Serviços'!$A:$F,3,0)</f>
        <v>Insumo</v>
      </c>
      <c r="B459" s="131" t="s">
        <v>234</v>
      </c>
      <c r="C459" s="111" t="str">
        <f ca="1">VLOOKUP(B459,'Insumos e Serviços'!$A:$F,2,0)</f>
        <v>Próprio</v>
      </c>
      <c r="D459" s="109" t="str">
        <f ca="1">VLOOKUP(B459,'Insumos e Serviços'!$A:$F,4,0)</f>
        <v>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E459" s="111" t="str">
        <f ca="1">VLOOKUP(B459,'Insumos e Serviços'!$A:$F,5,0)</f>
        <v>un</v>
      </c>
      <c r="F459" s="132">
        <v>1</v>
      </c>
      <c r="G459" s="113">
        <f ca="1">VLOOKUP(B459,'Insumos e Serviços'!$A:$F,6,0)</f>
        <v>436.27</v>
      </c>
      <c r="H459" s="113">
        <f>TRUNC(F459*G459,2)</f>
        <v>436.27</v>
      </c>
    </row>
    <row r="460" spans="1:8" ht="13.9" customHeight="1" thickTop="1">
      <c r="A460" s="126"/>
      <c r="B460" s="127"/>
      <c r="C460" s="127"/>
      <c r="D460" s="126"/>
      <c r="E460" s="126"/>
      <c r="F460" s="126"/>
      <c r="G460" s="126"/>
      <c r="H460" s="126"/>
    </row>
    <row r="461" spans="1:8" ht="13.9" customHeight="1">
      <c r="A461" s="142" t="s">
        <v>1258</v>
      </c>
      <c r="B461" s="143"/>
      <c r="C461" s="143"/>
      <c r="D461" s="142" t="s">
        <v>1259</v>
      </c>
      <c r="E461" s="142"/>
      <c r="F461" s="144"/>
      <c r="G461" s="142"/>
      <c r="H461" s="145"/>
    </row>
    <row r="462" spans="1:8" ht="22.5">
      <c r="A462" s="103" t="s">
        <v>1260</v>
      </c>
      <c r="B462" s="104" t="s">
        <v>1261</v>
      </c>
      <c r="C462" s="104" t="s">
        <v>823</v>
      </c>
      <c r="D462" s="105" t="s">
        <v>1262</v>
      </c>
      <c r="E462" s="104" t="s">
        <v>845</v>
      </c>
      <c r="F462" s="106"/>
      <c r="G462" s="107"/>
      <c r="H462" s="108">
        <f>SUM(H463:H465)</f>
        <v>92.259999999999991</v>
      </c>
    </row>
    <row r="463" spans="1:8" ht="13.9" customHeight="1">
      <c r="A463" s="109" t="str">
        <f ca="1">VLOOKUP(B463,'Insumos e Serviços'!$A:$F,3,0)</f>
        <v>Composição</v>
      </c>
      <c r="B463" s="131" t="s">
        <v>1446</v>
      </c>
      <c r="C463" s="111" t="str">
        <f ca="1">VLOOKUP(B463,'Insumos e Serviços'!$A:$F,2,0)</f>
        <v>SINAPI</v>
      </c>
      <c r="D463" s="109" t="str">
        <f ca="1">VLOOKUP(B463,'Insumos e Serviços'!$A:$F,4,0)</f>
        <v>SERRALHEIRO COM ENCARGOS COMPLEMENTARES</v>
      </c>
      <c r="E463" s="111" t="str">
        <f ca="1">VLOOKUP(B463,'Insumos e Serviços'!$A:$F,5,0)</f>
        <v>H</v>
      </c>
      <c r="F463" s="132">
        <v>0.3</v>
      </c>
      <c r="G463" s="113">
        <f ca="1">VLOOKUP(B463,'Insumos e Serviços'!$A:$F,6,0)</f>
        <v>23.78</v>
      </c>
      <c r="H463" s="113">
        <f>TRUNC(F463*G463,2)</f>
        <v>7.13</v>
      </c>
    </row>
    <row r="464" spans="1:8" ht="13.9" customHeight="1">
      <c r="A464" s="109" t="str">
        <f ca="1">VLOOKUP(B464,'Insumos e Serviços'!$A:$F,3,0)</f>
        <v>Composição</v>
      </c>
      <c r="B464" s="131" t="s">
        <v>1349</v>
      </c>
      <c r="C464" s="111" t="str">
        <f ca="1">VLOOKUP(B464,'Insumos e Serviços'!$A:$F,2,0)</f>
        <v>SINAPI</v>
      </c>
      <c r="D464" s="109" t="str">
        <f ca="1">VLOOKUP(B464,'Insumos e Serviços'!$A:$F,4,0)</f>
        <v>SERVENTE COM ENCARGOS COMPLEMENTARES</v>
      </c>
      <c r="E464" s="111" t="str">
        <f ca="1">VLOOKUP(B464,'Insumos e Serviços'!$A:$F,5,0)</f>
        <v>H</v>
      </c>
      <c r="F464" s="132">
        <v>0.3</v>
      </c>
      <c r="G464" s="113">
        <f ca="1">VLOOKUP(B464,'Insumos e Serviços'!$A:$F,6,0)</f>
        <v>17.61</v>
      </c>
      <c r="H464" s="113">
        <f>TRUNC(F464*G464,2)</f>
        <v>5.28</v>
      </c>
    </row>
    <row r="465" spans="1:8" ht="34.5" thickBot="1">
      <c r="A465" s="109" t="str">
        <f ca="1">VLOOKUP(B465,'Insumos e Serviços'!$A:$F,3,0)</f>
        <v>Insumo</v>
      </c>
      <c r="B465" s="131" t="s">
        <v>236</v>
      </c>
      <c r="C465" s="111" t="str">
        <f ca="1">VLOOKUP(B465,'Insumos e Serviços'!$A:$F,2,0)</f>
        <v>Próprio</v>
      </c>
      <c r="D465" s="109" t="str">
        <f ca="1">VLOOKUP(B465,'Insumos e Serviços'!$A:$F,4,0)</f>
        <v>Duto em chapa de aço galvanizado #24 (espessura de parede 0,65mm), grau B, com revestimento de 250g/m² de zinco, conforme ABNT NBR 7008, incluindo junta TDC, tirantes, reforços e suportes, conforme ABNT 16401.</v>
      </c>
      <c r="E465" s="111" t="str">
        <f ca="1">VLOOKUP(B465,'Insumos e Serviços'!$A:$F,5,0)</f>
        <v>m²</v>
      </c>
      <c r="F465" s="132">
        <v>1.17</v>
      </c>
      <c r="G465" s="113" t="str">
        <f ca="1">VLOOKUP(B465,'Insumos e Serviços'!$A:$F,6,0)</f>
        <v xml:space="preserve"> 68,25</v>
      </c>
      <c r="H465" s="113">
        <f>TRUNC(F465*G465,2)</f>
        <v>79.849999999999994</v>
      </c>
    </row>
    <row r="466" spans="1:8" ht="13.9" customHeight="1" thickTop="1">
      <c r="A466" s="126"/>
      <c r="B466" s="127"/>
      <c r="C466" s="127"/>
      <c r="D466" s="126"/>
      <c r="E466" s="126"/>
      <c r="F466" s="126"/>
      <c r="G466" s="126"/>
      <c r="H466" s="126"/>
    </row>
    <row r="467" spans="1:8" ht="33.75">
      <c r="A467" s="103" t="s">
        <v>1263</v>
      </c>
      <c r="B467" s="104" t="s">
        <v>1264</v>
      </c>
      <c r="C467" s="104" t="s">
        <v>823</v>
      </c>
      <c r="D467" s="105" t="s">
        <v>1265</v>
      </c>
      <c r="E467" s="104" t="s">
        <v>921</v>
      </c>
      <c r="F467" s="106"/>
      <c r="G467" s="107"/>
      <c r="H467" s="108">
        <f>SUM(H468:H470)</f>
        <v>73.89</v>
      </c>
    </row>
    <row r="468" spans="1:8" ht="13.9" customHeight="1">
      <c r="A468" s="109" t="str">
        <f ca="1">VLOOKUP(B468,'Insumos e Serviços'!$A:$F,3,0)</f>
        <v>Composição</v>
      </c>
      <c r="B468" s="131" t="s">
        <v>1438</v>
      </c>
      <c r="C468" s="111" t="str">
        <f ca="1">VLOOKUP(B468,'Insumos e Serviços'!$A:$F,2,0)</f>
        <v>SINAPI</v>
      </c>
      <c r="D468" s="109" t="str">
        <f ca="1">VLOOKUP(B468,'Insumos e Serviços'!$A:$F,4,0)</f>
        <v>AJUDANTE ESPECIALIZADO COM ENCARGOS COMPLEMENTARES</v>
      </c>
      <c r="E468" s="111" t="str">
        <f ca="1">VLOOKUP(B468,'Insumos e Serviços'!$A:$F,5,0)</f>
        <v>H</v>
      </c>
      <c r="F468" s="132">
        <v>0.309</v>
      </c>
      <c r="G468" s="113">
        <f ca="1">VLOOKUP(B468,'Insumos e Serviços'!$A:$F,6,0)</f>
        <v>20.96</v>
      </c>
      <c r="H468" s="113">
        <f>TRUNC(F468*G468,2)</f>
        <v>6.47</v>
      </c>
    </row>
    <row r="469" spans="1:8" ht="22.5">
      <c r="A469" s="109" t="str">
        <f ca="1">VLOOKUP(B469,'Insumos e Serviços'!$A:$F,3,0)</f>
        <v>Composição</v>
      </c>
      <c r="B469" s="148" t="s">
        <v>238</v>
      </c>
      <c r="C469" s="111" t="str">
        <f ca="1">VLOOKUP(B469,'Insumos e Serviços'!$A:$F,2,0)</f>
        <v>SINAPI</v>
      </c>
      <c r="D469" s="109" t="str">
        <f ca="1">VLOOKUP(B469,'Insumos e Serviços'!$A:$F,4,0)</f>
        <v>APLICAÇÃO MANUAL DE PINTURA COM TINTA TEXTURIZADA ACRÍLICA EM PAREDES EXTERNAS DE CASAS, UMA COR. AF_06/2014</v>
      </c>
      <c r="E469" s="111" t="str">
        <f ca="1">VLOOKUP(B469,'Insumos e Serviços'!$A:$F,5,0)</f>
        <v>m²</v>
      </c>
      <c r="F469" s="132">
        <v>0.309</v>
      </c>
      <c r="G469" s="113">
        <f ca="1">VLOOKUP(B469,'Insumos e Serviços'!$A:$F,6,0)</f>
        <v>18.940000000000001</v>
      </c>
      <c r="H469" s="113">
        <f>TRUNC(F469*G469,2)</f>
        <v>5.85</v>
      </c>
    </row>
    <row r="470" spans="1:8" ht="34.5" thickBot="1">
      <c r="A470" s="109" t="str">
        <f ca="1">VLOOKUP(B470,'Insumos e Serviços'!$A:$F,3,0)</f>
        <v>Insumo</v>
      </c>
      <c r="B470" s="131" t="s">
        <v>240</v>
      </c>
      <c r="C470" s="111" t="str">
        <f ca="1">VLOOKUP(B470,'Insumos e Serviços'!$A:$F,2,0)</f>
        <v>Próprio</v>
      </c>
      <c r="D470" s="109" t="str">
        <f ca="1">VLOOKUP(B470,'Insumos e Serviços'!$A:$F,4,0)</f>
        <v>Duto flexível #100 para ventilação ou exaustão, fabricado em alumínio e poliéster com espiral de arame de aço bronzeado, anticorrosivo e indeformável.  Modelo de referência: Multivac Aludec 60 CO2</v>
      </c>
      <c r="E470" s="111" t="str">
        <f ca="1">VLOOKUP(B470,'Insumos e Serviços'!$A:$F,5,0)</f>
        <v>m</v>
      </c>
      <c r="F470" s="132">
        <v>1.1000000000000001</v>
      </c>
      <c r="G470" s="113" t="str">
        <f ca="1">VLOOKUP(B470,'Insumos e Serviços'!$A:$F,6,0)</f>
        <v xml:space="preserve"> 55,98</v>
      </c>
      <c r="H470" s="113">
        <f>TRUNC(F470*G470,2)</f>
        <v>61.57</v>
      </c>
    </row>
    <row r="471" spans="1:8" ht="13.9" customHeight="1" thickTop="1">
      <c r="A471" s="126"/>
      <c r="B471" s="127"/>
      <c r="C471" s="127"/>
      <c r="D471" s="126"/>
      <c r="E471" s="126"/>
      <c r="F471" s="126"/>
      <c r="G471" s="126"/>
      <c r="H471" s="126"/>
    </row>
    <row r="472" spans="1:8" ht="13.9" customHeight="1">
      <c r="A472" s="142" t="s">
        <v>1266</v>
      </c>
      <c r="B472" s="143"/>
      <c r="C472" s="143"/>
      <c r="D472" s="142" t="s">
        <v>1183</v>
      </c>
      <c r="E472" s="142"/>
      <c r="F472" s="144"/>
      <c r="G472" s="142"/>
      <c r="H472" s="145"/>
    </row>
    <row r="473" spans="1:8" ht="45">
      <c r="A473" s="103" t="s">
        <v>1267</v>
      </c>
      <c r="B473" s="104" t="s">
        <v>1268</v>
      </c>
      <c r="C473" s="104" t="s">
        <v>823</v>
      </c>
      <c r="D473" s="105" t="s">
        <v>1269</v>
      </c>
      <c r="E473" s="104" t="s">
        <v>921</v>
      </c>
      <c r="F473" s="106"/>
      <c r="G473" s="107"/>
      <c r="H473" s="108">
        <f>SUM(H474:H476)</f>
        <v>192.72</v>
      </c>
    </row>
    <row r="474" spans="1:8" ht="13.9" customHeight="1">
      <c r="A474" s="109" t="str">
        <f ca="1">VLOOKUP(B474,'Insumos e Serviços'!$A:$F,3,0)</f>
        <v>Composição</v>
      </c>
      <c r="B474" s="131" t="s">
        <v>242</v>
      </c>
      <c r="C474" s="111" t="str">
        <f ca="1">VLOOKUP(B474,'Insumos e Serviços'!$A:$F,2,0)</f>
        <v>SINAPI</v>
      </c>
      <c r="D474" s="109" t="str">
        <f ca="1">VLOOKUP(B474,'Insumos e Serviços'!$A:$F,4,0)</f>
        <v>MONTADOR DE ELETROELETRÔNICOS COM ENCARGOS COMPLEMENTARES</v>
      </c>
      <c r="E474" s="111" t="str">
        <f ca="1">VLOOKUP(B474,'Insumos e Serviços'!$A:$F,5,0)</f>
        <v>H</v>
      </c>
      <c r="F474" s="132">
        <v>3.6</v>
      </c>
      <c r="G474" s="113">
        <f ca="1">VLOOKUP(B474,'Insumos e Serviços'!$A:$F,6,0)</f>
        <v>23.04</v>
      </c>
      <c r="H474" s="113">
        <f>TRUNC(F474*G474,2)</f>
        <v>82.94</v>
      </c>
    </row>
    <row r="475" spans="1:8" ht="13.9" customHeight="1">
      <c r="A475" s="109" t="str">
        <f ca="1">VLOOKUP(B475,'Insumos e Serviços'!$A:$F,3,0)</f>
        <v>Composição</v>
      </c>
      <c r="B475" s="131" t="s">
        <v>244</v>
      </c>
      <c r="C475" s="111" t="str">
        <f ca="1">VLOOKUP(B475,'Insumos e Serviços'!$A:$F,2,0)</f>
        <v>SINAPI</v>
      </c>
      <c r="D475" s="109" t="str">
        <f ca="1">VLOOKUP(B475,'Insumos e Serviços'!$A:$F,4,0)</f>
        <v>AJUDANTE DE OPERAÇÃO EM GERAL COM ENCARGOS COMPLEMENTARES</v>
      </c>
      <c r="E475" s="111" t="str">
        <f ca="1">VLOOKUP(B475,'Insumos e Serviços'!$A:$F,5,0)</f>
        <v>H</v>
      </c>
      <c r="F475" s="132">
        <v>3.6</v>
      </c>
      <c r="G475" s="113">
        <f ca="1">VLOOKUP(B475,'Insumos e Serviços'!$A:$F,6,0)</f>
        <v>18.84</v>
      </c>
      <c r="H475" s="113">
        <f>TRUNC(F475*G475,2)</f>
        <v>67.819999999999993</v>
      </c>
    </row>
    <row r="476" spans="1:8" ht="34.5" thickBot="1">
      <c r="A476" s="109" t="str">
        <f ca="1">VLOOKUP(B476,'Insumos e Serviços'!$A:$F,3,0)</f>
        <v>Insumo</v>
      </c>
      <c r="B476" s="131" t="s">
        <v>246</v>
      </c>
      <c r="C476" s="111" t="str">
        <f ca="1">VLOOKUP(B476,'Insumos e Serviços'!$A:$F,2,0)</f>
        <v>Próprio</v>
      </c>
      <c r="D476" s="109" t="str">
        <f ca="1">VLOOKUP(B476,'Insumos e Serviços'!$A:$F,4,0)</f>
        <v>G1 - Grelha de exaustão, dimensões 225x125mm,  aletas fixas e horizontais, fabricada com perfis de alumínio extrudado, anodizado, na cor natural, incluindo registro de lâminas opostas e dupla deflexão. Modelo de referência: TROX AR/A</v>
      </c>
      <c r="E476" s="111" t="str">
        <f ca="1">VLOOKUP(B476,'Insumos e Serviços'!$A:$F,5,0)</f>
        <v>un</v>
      </c>
      <c r="F476" s="132">
        <v>1</v>
      </c>
      <c r="G476" s="113" t="str">
        <f ca="1">VLOOKUP(B476,'Insumos e Serviços'!$A:$F,6,0)</f>
        <v xml:space="preserve"> 41,96</v>
      </c>
      <c r="H476" s="113">
        <f>TRUNC(F476*G476,2)</f>
        <v>41.96</v>
      </c>
    </row>
    <row r="477" spans="1:8" ht="13.9" customHeight="1" thickTop="1">
      <c r="A477" s="126"/>
      <c r="B477" s="127"/>
      <c r="C477" s="127"/>
      <c r="D477" s="126"/>
      <c r="E477" s="126"/>
      <c r="F477" s="126"/>
      <c r="G477" s="126"/>
      <c r="H477" s="126"/>
    </row>
    <row r="478" spans="1:8" ht="45">
      <c r="A478" s="103" t="s">
        <v>1270</v>
      </c>
      <c r="B478" s="104" t="s">
        <v>1271</v>
      </c>
      <c r="C478" s="104" t="s">
        <v>823</v>
      </c>
      <c r="D478" s="105" t="s">
        <v>1272</v>
      </c>
      <c r="E478" s="104" t="s">
        <v>921</v>
      </c>
      <c r="F478" s="106"/>
      <c r="G478" s="107"/>
      <c r="H478" s="108">
        <f>SUM(H479:H481)</f>
        <v>262.28000000000003</v>
      </c>
    </row>
    <row r="479" spans="1:8" ht="13.9" customHeight="1">
      <c r="A479" s="109" t="str">
        <f ca="1">VLOOKUP(B479,'Insumos e Serviços'!$A:$F,3,0)</f>
        <v>Composição</v>
      </c>
      <c r="B479" s="131" t="s">
        <v>248</v>
      </c>
      <c r="C479" s="111" t="str">
        <f ca="1">VLOOKUP(B479,'Insumos e Serviços'!$A:$F,2,0)</f>
        <v>SINAPI</v>
      </c>
      <c r="D479" s="109" t="str">
        <f ca="1">VLOOKUP(B479,'Insumos e Serviços'!$A:$F,4,0)</f>
        <v>MONTADOR ELETROMECÃNICO COM ENCARGOS COMPLEMENTARES</v>
      </c>
      <c r="E479" s="111" t="str">
        <f ca="1">VLOOKUP(B479,'Insumos e Serviços'!$A:$F,5,0)</f>
        <v>H</v>
      </c>
      <c r="F479" s="132">
        <v>3.6</v>
      </c>
      <c r="G479" s="113">
        <f ca="1">VLOOKUP(B479,'Insumos e Serviços'!$A:$F,6,0)</f>
        <v>24.98</v>
      </c>
      <c r="H479" s="113">
        <f>TRUNC(F479*G479,2)</f>
        <v>89.92</v>
      </c>
    </row>
    <row r="480" spans="1:8" ht="13.9" customHeight="1">
      <c r="A480" s="109" t="str">
        <f ca="1">VLOOKUP(B480,'Insumos e Serviços'!$A:$F,3,0)</f>
        <v>Composição</v>
      </c>
      <c r="B480" s="131" t="s">
        <v>244</v>
      </c>
      <c r="C480" s="111" t="str">
        <f ca="1">VLOOKUP(B480,'Insumos e Serviços'!$A:$F,2,0)</f>
        <v>SINAPI</v>
      </c>
      <c r="D480" s="109" t="str">
        <f ca="1">VLOOKUP(B480,'Insumos e Serviços'!$A:$F,4,0)</f>
        <v>AJUDANTE DE OPERAÇÃO EM GERAL COM ENCARGOS COMPLEMENTARES</v>
      </c>
      <c r="E480" s="111" t="str">
        <f ca="1">VLOOKUP(B480,'Insumos e Serviços'!$A:$F,5,0)</f>
        <v>H</v>
      </c>
      <c r="F480" s="132">
        <v>3.6</v>
      </c>
      <c r="G480" s="113">
        <f ca="1">VLOOKUP(B480,'Insumos e Serviços'!$A:$F,6,0)</f>
        <v>18.84</v>
      </c>
      <c r="H480" s="113">
        <f>TRUNC(F480*G480,2)</f>
        <v>67.819999999999993</v>
      </c>
    </row>
    <row r="481" spans="1:8" ht="34.5" thickBot="1">
      <c r="A481" s="109" t="str">
        <f ca="1">VLOOKUP(B481,'Insumos e Serviços'!$A:$F,3,0)</f>
        <v>Insumo</v>
      </c>
      <c r="B481" s="131" t="s">
        <v>250</v>
      </c>
      <c r="C481" s="111" t="str">
        <f ca="1">VLOOKUP(B481,'Insumos e Serviços'!$A:$F,2,0)</f>
        <v>Próprio</v>
      </c>
      <c r="D481" s="109" t="str">
        <f ca="1">VLOOKUP(B481,'Insumos e Serviços'!$A:$F,4,0)</f>
        <v>Grelha de exaustão, dimensões 325x225mm, aletas fixas e horizontais, fabricada com perfis de alumínio extrudado, anodizado, na cor natural, incluindo registro de lâminas opostas e dupla deflexão. Modelo de referência: TROX AR/AG</v>
      </c>
      <c r="E481" s="111" t="str">
        <f ca="1">VLOOKUP(B481,'Insumos e Serviços'!$A:$F,5,0)</f>
        <v>un</v>
      </c>
      <c r="F481" s="132">
        <v>1</v>
      </c>
      <c r="G481" s="113" t="str">
        <f ca="1">VLOOKUP(B481,'Insumos e Serviços'!$A:$F,6,0)</f>
        <v xml:space="preserve"> 104,54</v>
      </c>
      <c r="H481" s="113">
        <f>TRUNC(F481*G481,2)</f>
        <v>104.54</v>
      </c>
    </row>
    <row r="482" spans="1:8" ht="13.9" customHeight="1" thickTop="1">
      <c r="A482" s="126"/>
      <c r="B482" s="127"/>
      <c r="C482" s="127"/>
      <c r="D482" s="126"/>
      <c r="E482" s="126"/>
      <c r="F482" s="126"/>
      <c r="G482" s="126"/>
      <c r="H482" s="126"/>
    </row>
    <row r="483" spans="1:8" ht="33.75">
      <c r="A483" s="103" t="s">
        <v>1273</v>
      </c>
      <c r="B483" s="104" t="s">
        <v>1274</v>
      </c>
      <c r="C483" s="104" t="s">
        <v>823</v>
      </c>
      <c r="D483" s="105" t="s">
        <v>1275</v>
      </c>
      <c r="E483" s="104" t="s">
        <v>921</v>
      </c>
      <c r="F483" s="106"/>
      <c r="G483" s="107"/>
      <c r="H483" s="108">
        <f>SUM(H484:H486)</f>
        <v>52.620000000000005</v>
      </c>
    </row>
    <row r="484" spans="1:8" ht="13.9" customHeight="1">
      <c r="A484" s="109" t="str">
        <f ca="1">VLOOKUP(B484,'Insumos e Serviços'!$A:$F,3,0)</f>
        <v>Composição</v>
      </c>
      <c r="B484" s="131" t="s">
        <v>99</v>
      </c>
      <c r="C484" s="111" t="str">
        <f ca="1">VLOOKUP(B484,'Insumos e Serviços'!$A:$F,2,0)</f>
        <v>SINAPI</v>
      </c>
      <c r="D484" s="109" t="str">
        <f ca="1">VLOOKUP(B484,'Insumos e Serviços'!$A:$F,4,0)</f>
        <v>AUXILIAR DE ENCANADOR OU BOMBEIRO HIDRÁULICO COM ENCARGOS COMPLEMENTARES</v>
      </c>
      <c r="E484" s="111" t="str">
        <f ca="1">VLOOKUP(B484,'Insumos e Serviços'!$A:$F,5,0)</f>
        <v>H</v>
      </c>
      <c r="F484" s="132">
        <v>0.877</v>
      </c>
      <c r="G484" s="113">
        <f ca="1">VLOOKUP(B484,'Insumos e Serviços'!$A:$F,6,0)</f>
        <v>18.23</v>
      </c>
      <c r="H484" s="113">
        <f>TRUNC(F484*G484,2)</f>
        <v>15.98</v>
      </c>
    </row>
    <row r="485" spans="1:8" ht="13.9" customHeight="1">
      <c r="A485" s="109" t="str">
        <f ca="1">VLOOKUP(B485,'Insumos e Serviços'!$A:$F,3,0)</f>
        <v>Composição</v>
      </c>
      <c r="B485" s="131" t="s">
        <v>1358</v>
      </c>
      <c r="C485" s="111" t="str">
        <f ca="1">VLOOKUP(B485,'Insumos e Serviços'!$A:$F,2,0)</f>
        <v>SINAPI</v>
      </c>
      <c r="D485" s="109" t="str">
        <f ca="1">VLOOKUP(B485,'Insumos e Serviços'!$A:$F,4,0)</f>
        <v>ENCANADOR OU BOMBEIRO HIDRÁULICO COM ENCARGOS COMPLEMENTARES</v>
      </c>
      <c r="E485" s="111" t="str">
        <f ca="1">VLOOKUP(B485,'Insumos e Serviços'!$A:$F,5,0)</f>
        <v>H</v>
      </c>
      <c r="F485" s="132">
        <v>0.877</v>
      </c>
      <c r="G485" s="113">
        <f ca="1">VLOOKUP(B485,'Insumos e Serviços'!$A:$F,6,0)</f>
        <v>23.41</v>
      </c>
      <c r="H485" s="113">
        <f>TRUNC(F485*G485,2)</f>
        <v>20.53</v>
      </c>
    </row>
    <row r="486" spans="1:8" ht="23.25" thickBot="1">
      <c r="A486" s="109" t="str">
        <f ca="1">VLOOKUP(B486,'Insumos e Serviços'!$A:$F,3,0)</f>
        <v>Insumo</v>
      </c>
      <c r="B486" s="131" t="s">
        <v>252</v>
      </c>
      <c r="C486" s="111" t="str">
        <f ca="1">VLOOKUP(B486,'Insumos e Serviços'!$A:$F,2,0)</f>
        <v>Próprio</v>
      </c>
      <c r="D486" s="109" t="str">
        <f ca="1">VLOOKUP(B486,'Insumos e Serviços'!$A:$F,4,0)</f>
        <v>Grelha de exaustão de plástico para duto flexível diâmetro 100mm, com lâminas inclinadas. Modelo de referência: Soler&amp;Palau OTAM GR-100</v>
      </c>
      <c r="E486" s="111" t="str">
        <f ca="1">VLOOKUP(B486,'Insumos e Serviços'!$A:$F,5,0)</f>
        <v>un</v>
      </c>
      <c r="F486" s="132">
        <v>1</v>
      </c>
      <c r="G486" s="113" t="str">
        <f ca="1">VLOOKUP(B486,'Insumos e Serviços'!$A:$F,6,0)</f>
        <v xml:space="preserve"> 16,11</v>
      </c>
      <c r="H486" s="113">
        <f>TRUNC(F486*G486,2)</f>
        <v>16.11</v>
      </c>
    </row>
    <row r="487" spans="1:8" ht="13.9" customHeight="1" thickTop="1">
      <c r="A487" s="126"/>
      <c r="B487" s="127"/>
      <c r="C487" s="127"/>
      <c r="D487" s="126"/>
      <c r="E487" s="126"/>
      <c r="F487" s="126"/>
      <c r="G487" s="126"/>
      <c r="H487" s="126"/>
    </row>
    <row r="488" spans="1:8" ht="13.9" customHeight="1">
      <c r="A488" s="1" t="s">
        <v>1276</v>
      </c>
      <c r="B488" s="58"/>
      <c r="C488" s="58"/>
      <c r="D488" s="1" t="s">
        <v>1277</v>
      </c>
      <c r="E488" s="128"/>
      <c r="F488" s="129"/>
      <c r="G488" s="1"/>
      <c r="H488" s="2"/>
    </row>
    <row r="489" spans="1:8" ht="13.9" customHeight="1">
      <c r="A489" s="134" t="s">
        <v>1278</v>
      </c>
      <c r="B489" s="135"/>
      <c r="C489" s="135"/>
      <c r="D489" s="134" t="s">
        <v>1279</v>
      </c>
      <c r="E489" s="136"/>
      <c r="F489" s="137"/>
      <c r="G489" s="134"/>
      <c r="H489" s="138"/>
    </row>
    <row r="490" spans="1:8" ht="11.25">
      <c r="A490" s="103" t="s">
        <v>1289</v>
      </c>
      <c r="B490" s="104" t="s">
        <v>1290</v>
      </c>
      <c r="C490" s="104" t="s">
        <v>823</v>
      </c>
      <c r="D490" s="105" t="s">
        <v>1291</v>
      </c>
      <c r="E490" s="104" t="s">
        <v>841</v>
      </c>
      <c r="F490" s="106"/>
      <c r="G490" s="107"/>
      <c r="H490" s="108">
        <f>SUM(H491:H492)</f>
        <v>73.710000000000008</v>
      </c>
    </row>
    <row r="491" spans="1:8" ht="22.5">
      <c r="A491" s="109" t="str">
        <f ca="1">VLOOKUP(B491,'Insumos e Serviços'!$A:$F,3,0)</f>
        <v>Composição</v>
      </c>
      <c r="B491" s="131" t="s">
        <v>254</v>
      </c>
      <c r="C491" s="111" t="str">
        <f ca="1">VLOOKUP(B491,'Insumos e Serviços'!$A:$F,2,0)</f>
        <v>SINAPI</v>
      </c>
      <c r="D491" s="109" t="str">
        <f ca="1">VLOOKUP(B491,'Insumos e Serviços'!$A:$F,4,0)</f>
        <v>TRANSPORTE COM CAMINHÃO BASCULANTE DE 6 M³, EM VIA URBANA PAVIMENTADA, ADICIONAL PARA DMT EXCEDENTE A 30 KM (UNIDADE: M3XKM). AF_07/2020</v>
      </c>
      <c r="E491" s="111" t="str">
        <f ca="1">VLOOKUP(B491,'Insumos e Serviços'!$A:$F,5,0)</f>
        <v>M3XKM</v>
      </c>
      <c r="F491" s="132">
        <v>80</v>
      </c>
      <c r="G491" s="113">
        <f ca="1">VLOOKUP(B491,'Insumos e Serviços'!$A:$F,6,0)</f>
        <v>0.84</v>
      </c>
      <c r="H491" s="113">
        <f>TRUNC(F491*G491,2)</f>
        <v>67.2</v>
      </c>
    </row>
    <row r="492" spans="1:8" ht="34.5" thickBot="1">
      <c r="A492" s="109" t="str">
        <f ca="1">VLOOKUP(B492,'Insumos e Serviços'!$A:$F,3,0)</f>
        <v>Composição</v>
      </c>
      <c r="B492" s="131">
        <v>100981</v>
      </c>
      <c r="C492" s="111" t="str">
        <f ca="1">VLOOKUP(B492,'Insumos e Serviços'!$A:$F,2,0)</f>
        <v>SINAPI</v>
      </c>
      <c r="D492" s="109" t="str">
        <f ca="1">VLOOKUP(B492,'Insumos e Serviços'!$A:$F,4,0)</f>
        <v>CARGA, MANOBRA E DESCARGA DE ENTULHO EM CAMINHÃO BASCULANTE 6 M³ - CARGA COM ESCAVADEIRA HIDRÁULICA (CAÇAMBA DE 0,80 M³ / 111 HP) E DESCARGA LIVRE (UNIDADE: M3). AF_07/2020</v>
      </c>
      <c r="E492" s="111" t="str">
        <f ca="1">VLOOKUP(B492,'Insumos e Serviços'!$A:$F,5,0)</f>
        <v>m³</v>
      </c>
      <c r="F492" s="132">
        <v>1</v>
      </c>
      <c r="G492" s="113">
        <f ca="1">VLOOKUP(B492,'Insumos e Serviços'!$A:$F,6,0)</f>
        <v>6.51</v>
      </c>
      <c r="H492" s="113">
        <f>TRUNC(F492*G492,2)</f>
        <v>6.51</v>
      </c>
    </row>
    <row r="493" spans="1:8" ht="13.9" customHeight="1" thickTop="1">
      <c r="A493" s="126"/>
      <c r="B493" s="127"/>
      <c r="C493" s="127"/>
      <c r="D493" s="126"/>
      <c r="E493" s="126"/>
      <c r="F493" s="126"/>
      <c r="G493" s="126"/>
      <c r="H493" s="126"/>
    </row>
  </sheetData>
  <sheetCalcPr fullCalcOnLoad="1"/>
  <mergeCells count="13">
    <mergeCell ref="G1:H1"/>
    <mergeCell ref="A4:B4"/>
    <mergeCell ref="C4:D4"/>
    <mergeCell ref="E4:F4"/>
    <mergeCell ref="G4:H4"/>
    <mergeCell ref="A7:H7"/>
    <mergeCell ref="A2:B2"/>
    <mergeCell ref="E2:F2"/>
    <mergeCell ref="G2:H2"/>
    <mergeCell ref="A6:B6"/>
    <mergeCell ref="C6:D6"/>
    <mergeCell ref="E6:F6"/>
    <mergeCell ref="G6:H6"/>
  </mergeCells>
  <phoneticPr fontId="5" type="noConversion"/>
  <pageMargins left="0.59055118110236227" right="0.59055118110236227" top="0.59055118110236227" bottom="0.59055118110236227"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dimension ref="A1:F234"/>
  <sheetViews>
    <sheetView showGridLines="0" workbookViewId="0">
      <selection activeCell="D16" sqref="D16"/>
    </sheetView>
  </sheetViews>
  <sheetFormatPr defaultRowHeight="14.25"/>
  <cols>
    <col min="1" max="1" width="12" bestFit="1" customWidth="1"/>
    <col min="2" max="2" width="10" bestFit="1" customWidth="1"/>
    <col min="3" max="3" width="11.125" bestFit="1" customWidth="1"/>
    <col min="4" max="4" width="60" bestFit="1" customWidth="1"/>
    <col min="5" max="5" width="12" bestFit="1" customWidth="1"/>
    <col min="6" max="6" width="13" bestFit="1" customWidth="1"/>
  </cols>
  <sheetData>
    <row r="1" spans="1:6">
      <c r="A1" s="42" t="str">
        <f ca="1">'Orçamento Sintético'!A1</f>
        <v>P. Execução:</v>
      </c>
      <c r="B1" s="52"/>
      <c r="C1" s="42" t="str">
        <f ca="1">'Orçamento Sintético'!C1</f>
        <v>Licitação:</v>
      </c>
      <c r="D1" s="43" t="str">
        <f ca="1">'Orçamento Sintético'!D1</f>
        <v>Objeto: Reforma para adequações de acessibilidade nas áreas internas do edifício da PJ do Paranoá</v>
      </c>
      <c r="E1" s="42" t="str">
        <f ca="1">'Orçamento Sintético'!E1</f>
        <v>Data:</v>
      </c>
      <c r="F1" s="50"/>
    </row>
    <row r="2" spans="1:6">
      <c r="A2" s="251" t="str">
        <f ca="1">'Orçamento Sintético'!A2:B2</f>
        <v>A</v>
      </c>
      <c r="B2" s="253"/>
      <c r="C2" s="47" t="str">
        <f ca="1">'Orçamento Sintético'!C2</f>
        <v>B</v>
      </c>
      <c r="D2" s="46" t="str">
        <f ca="1">'Orçamento Sintético'!D2</f>
        <v>Local: Quadra 4, Conjunto B, Lote 1, Grandes Áreas - Paranoá - Brasília / DF</v>
      </c>
      <c r="E2" s="268">
        <f ca="1">'Orçamento Sintético'!E2:F2</f>
        <v>1</v>
      </c>
      <c r="F2" s="269"/>
    </row>
    <row r="3" spans="1:6">
      <c r="A3" s="48" t="str">
        <f ca="1">'Orçamento Sintético'!A3</f>
        <v>P. Validade:</v>
      </c>
      <c r="B3" s="92"/>
      <c r="C3" s="48" t="str">
        <f ca="1">'Orçamento Sintético'!C3</f>
        <v>Razão Social:</v>
      </c>
      <c r="D3" s="50"/>
      <c r="E3" s="42" t="str">
        <f ca="1">'Orçamento Sintético'!E3</f>
        <v>Telefone:</v>
      </c>
      <c r="F3" s="50"/>
    </row>
    <row r="4" spans="1:6">
      <c r="A4" s="251" t="str">
        <f ca="1">'Orçamento Sintético'!A4:B4</f>
        <v>C</v>
      </c>
      <c r="B4" s="253"/>
      <c r="C4" s="251" t="str">
        <f ca="1">'Orçamento Sintético'!C4:D4</f>
        <v>D</v>
      </c>
      <c r="D4" s="252"/>
      <c r="E4" s="251" t="str">
        <f ca="1">'Orçamento Sintético'!E4:F4</f>
        <v>E</v>
      </c>
      <c r="F4" s="252"/>
    </row>
    <row r="5" spans="1:6">
      <c r="A5" s="42" t="str">
        <f ca="1">'Orçamento Sintético'!A5</f>
        <v>P. Garantia:</v>
      </c>
      <c r="B5" s="52"/>
      <c r="C5" s="42" t="str">
        <f ca="1">'Orçamento Sintético'!C5</f>
        <v>CNPJ:</v>
      </c>
      <c r="D5" s="50"/>
      <c r="E5" s="42" t="str">
        <f ca="1">'Orçamento Sintético'!E5</f>
        <v>E-mail:</v>
      </c>
      <c r="F5" s="50"/>
    </row>
    <row r="6" spans="1:6">
      <c r="A6" s="251" t="str">
        <f ca="1">'Orçamento Sintético'!A6:B6</f>
        <v>F</v>
      </c>
      <c r="B6" s="253"/>
      <c r="C6" s="251" t="str">
        <f ca="1">'Orçamento Sintético'!C6:D6</f>
        <v>G</v>
      </c>
      <c r="D6" s="252"/>
      <c r="E6" s="251" t="str">
        <f ca="1">'Orçamento Sintético'!E6:F6</f>
        <v>H</v>
      </c>
      <c r="F6" s="252"/>
    </row>
    <row r="7" spans="1:6" ht="15">
      <c r="A7" s="271" t="s">
        <v>435</v>
      </c>
      <c r="B7" s="271"/>
      <c r="C7" s="271"/>
      <c r="D7" s="271"/>
      <c r="E7" s="271"/>
      <c r="F7" s="271"/>
    </row>
    <row r="8" spans="1:6" ht="25.5">
      <c r="A8" s="94" t="s">
        <v>809</v>
      </c>
      <c r="B8" s="94" t="s">
        <v>810</v>
      </c>
      <c r="C8" s="94" t="s">
        <v>436</v>
      </c>
      <c r="D8" s="94" t="s">
        <v>811</v>
      </c>
      <c r="E8" s="94" t="s">
        <v>812</v>
      </c>
      <c r="F8" s="94" t="s">
        <v>814</v>
      </c>
    </row>
    <row r="9" spans="1:6">
      <c r="A9" s="131" t="s">
        <v>242</v>
      </c>
      <c r="B9" s="131" t="s">
        <v>832</v>
      </c>
      <c r="C9" s="111" t="s">
        <v>1339</v>
      </c>
      <c r="D9" s="130" t="s">
        <v>243</v>
      </c>
      <c r="E9" s="131" t="s">
        <v>1303</v>
      </c>
      <c r="F9" s="133">
        <v>23.04</v>
      </c>
    </row>
    <row r="10" spans="1:6" ht="33.75">
      <c r="A10" s="131" t="s">
        <v>1368</v>
      </c>
      <c r="B10" s="131" t="s">
        <v>832</v>
      </c>
      <c r="C10" s="111" t="s">
        <v>1339</v>
      </c>
      <c r="D10" s="130" t="s">
        <v>1369</v>
      </c>
      <c r="E10" s="131" t="s">
        <v>845</v>
      </c>
      <c r="F10" s="133">
        <v>20.260000000000002</v>
      </c>
    </row>
    <row r="11" spans="1:6" ht="33.75">
      <c r="A11" s="64" t="s">
        <v>990</v>
      </c>
      <c r="B11" s="64" t="s">
        <v>832</v>
      </c>
      <c r="C11" s="111" t="s">
        <v>1339</v>
      </c>
      <c r="D11" s="63" t="s">
        <v>991</v>
      </c>
      <c r="E11" s="64" t="s">
        <v>845</v>
      </c>
      <c r="F11" s="65">
        <v>20.38</v>
      </c>
    </row>
    <row r="12" spans="1:6" ht="33.75">
      <c r="A12" s="131" t="s">
        <v>1370</v>
      </c>
      <c r="B12" s="131" t="s">
        <v>832</v>
      </c>
      <c r="C12" s="111" t="s">
        <v>1339</v>
      </c>
      <c r="D12" s="130" t="s">
        <v>1371</v>
      </c>
      <c r="E12" s="131" t="s">
        <v>845</v>
      </c>
      <c r="F12" s="133">
        <v>39.97</v>
      </c>
    </row>
    <row r="13" spans="1:6" ht="33.75">
      <c r="A13" s="64" t="s">
        <v>987</v>
      </c>
      <c r="B13" s="64" t="s">
        <v>832</v>
      </c>
      <c r="C13" s="111" t="s">
        <v>1339</v>
      </c>
      <c r="D13" s="63" t="s">
        <v>988</v>
      </c>
      <c r="E13" s="64" t="s">
        <v>845</v>
      </c>
      <c r="F13" s="65">
        <v>41.56</v>
      </c>
    </row>
    <row r="14" spans="1:6" ht="22.5">
      <c r="A14" s="64" t="s">
        <v>1061</v>
      </c>
      <c r="B14" s="64" t="s">
        <v>832</v>
      </c>
      <c r="C14" s="111" t="s">
        <v>1339</v>
      </c>
      <c r="D14" s="63" t="s">
        <v>1062</v>
      </c>
      <c r="E14" s="64" t="s">
        <v>875</v>
      </c>
      <c r="F14" s="65">
        <v>78.14</v>
      </c>
    </row>
    <row r="15" spans="1:6" ht="22.5">
      <c r="A15" s="64" t="s">
        <v>1058</v>
      </c>
      <c r="B15" s="64" t="s">
        <v>832</v>
      </c>
      <c r="C15" s="111" t="s">
        <v>1339</v>
      </c>
      <c r="D15" s="63" t="s">
        <v>1059</v>
      </c>
      <c r="E15" s="64" t="s">
        <v>875</v>
      </c>
      <c r="F15" s="65">
        <v>498.98</v>
      </c>
    </row>
    <row r="16" spans="1:6" ht="22.5">
      <c r="A16" s="64" t="s">
        <v>1049</v>
      </c>
      <c r="B16" s="64" t="s">
        <v>832</v>
      </c>
      <c r="C16" s="111" t="s">
        <v>1339</v>
      </c>
      <c r="D16" s="63" t="s">
        <v>1050</v>
      </c>
      <c r="E16" s="64" t="s">
        <v>875</v>
      </c>
      <c r="F16" s="65">
        <v>205.72</v>
      </c>
    </row>
    <row r="17" spans="1:6" ht="22.5">
      <c r="A17" s="64" t="s">
        <v>1046</v>
      </c>
      <c r="B17" s="64" t="s">
        <v>832</v>
      </c>
      <c r="C17" s="111" t="s">
        <v>1339</v>
      </c>
      <c r="D17" s="63" t="s">
        <v>1047</v>
      </c>
      <c r="E17" s="64" t="s">
        <v>875</v>
      </c>
      <c r="F17" s="65">
        <v>214.88</v>
      </c>
    </row>
    <row r="18" spans="1:6" ht="33.75">
      <c r="A18" s="148">
        <v>100981</v>
      </c>
      <c r="B18" s="131" t="s">
        <v>832</v>
      </c>
      <c r="C18" s="111" t="s">
        <v>1339</v>
      </c>
      <c r="D18" s="130" t="s">
        <v>440</v>
      </c>
      <c r="E18" s="131" t="s">
        <v>841</v>
      </c>
      <c r="F18" s="133">
        <v>6.51</v>
      </c>
    </row>
    <row r="19" spans="1:6" ht="22.5">
      <c r="A19" s="131" t="s">
        <v>908</v>
      </c>
      <c r="B19" s="131" t="s">
        <v>832</v>
      </c>
      <c r="C19" s="111" t="s">
        <v>1339</v>
      </c>
      <c r="D19" s="130" t="s">
        <v>909</v>
      </c>
      <c r="E19" s="131" t="s">
        <v>845</v>
      </c>
      <c r="F19" s="133">
        <v>127.7</v>
      </c>
    </row>
    <row r="20" spans="1:6" ht="22.5">
      <c r="A20" s="64" t="s">
        <v>981</v>
      </c>
      <c r="B20" s="64" t="s">
        <v>832</v>
      </c>
      <c r="C20" s="111" t="s">
        <v>1339</v>
      </c>
      <c r="D20" s="63" t="s">
        <v>982</v>
      </c>
      <c r="E20" s="64" t="s">
        <v>845</v>
      </c>
      <c r="F20" s="65">
        <v>68.5</v>
      </c>
    </row>
    <row r="21" spans="1:6" ht="22.5">
      <c r="A21" s="131" t="s">
        <v>1393</v>
      </c>
      <c r="B21" s="131" t="s">
        <v>832</v>
      </c>
      <c r="C21" s="111" t="s">
        <v>1339</v>
      </c>
      <c r="D21" s="130" t="s">
        <v>1394</v>
      </c>
      <c r="E21" s="131" t="s">
        <v>841</v>
      </c>
      <c r="F21" s="133">
        <v>511.11</v>
      </c>
    </row>
    <row r="22" spans="1:6" ht="33.75">
      <c r="A22" s="64" t="s">
        <v>902</v>
      </c>
      <c r="B22" s="64" t="s">
        <v>832</v>
      </c>
      <c r="C22" s="111" t="s">
        <v>1339</v>
      </c>
      <c r="D22" s="63" t="s">
        <v>903</v>
      </c>
      <c r="E22" s="64" t="s">
        <v>845</v>
      </c>
      <c r="F22" s="65">
        <v>100.4</v>
      </c>
    </row>
    <row r="23" spans="1:6" ht="33.75">
      <c r="A23" s="64" t="s">
        <v>896</v>
      </c>
      <c r="B23" s="64" t="s">
        <v>832</v>
      </c>
      <c r="C23" s="111" t="s">
        <v>1339</v>
      </c>
      <c r="D23" s="63" t="s">
        <v>897</v>
      </c>
      <c r="E23" s="64" t="s">
        <v>845</v>
      </c>
      <c r="F23" s="65">
        <v>114.54</v>
      </c>
    </row>
    <row r="24" spans="1:6" ht="45">
      <c r="A24" s="64" t="s">
        <v>899</v>
      </c>
      <c r="B24" s="64" t="s">
        <v>832</v>
      </c>
      <c r="C24" s="111" t="s">
        <v>1339</v>
      </c>
      <c r="D24" s="63" t="s">
        <v>900</v>
      </c>
      <c r="E24" s="64" t="s">
        <v>845</v>
      </c>
      <c r="F24" s="65">
        <v>179.03</v>
      </c>
    </row>
    <row r="25" spans="1:6" ht="33.75">
      <c r="A25" s="64" t="s">
        <v>950</v>
      </c>
      <c r="B25" s="64" t="s">
        <v>832</v>
      </c>
      <c r="C25" s="111" t="s">
        <v>1339</v>
      </c>
      <c r="D25" s="63" t="s">
        <v>951</v>
      </c>
      <c r="E25" s="64" t="s">
        <v>845</v>
      </c>
      <c r="F25" s="65">
        <v>3.66</v>
      </c>
    </row>
    <row r="26" spans="1:6" ht="33.75">
      <c r="A26" s="131" t="s">
        <v>203</v>
      </c>
      <c r="B26" s="131" t="s">
        <v>832</v>
      </c>
      <c r="C26" s="111" t="s">
        <v>1339</v>
      </c>
      <c r="D26" s="130" t="s">
        <v>204</v>
      </c>
      <c r="E26" s="131" t="s">
        <v>845</v>
      </c>
      <c r="F26" s="133">
        <v>7.84</v>
      </c>
    </row>
    <row r="27" spans="1:6">
      <c r="A27" s="131" t="s">
        <v>1345</v>
      </c>
      <c r="B27" s="131" t="s">
        <v>832</v>
      </c>
      <c r="C27" s="111" t="s">
        <v>1339</v>
      </c>
      <c r="D27" s="130" t="s">
        <v>1346</v>
      </c>
      <c r="E27" s="131" t="s">
        <v>1303</v>
      </c>
      <c r="F27" s="133">
        <v>19.96</v>
      </c>
    </row>
    <row r="28" spans="1:6">
      <c r="A28" s="131" t="s">
        <v>244</v>
      </c>
      <c r="B28" s="131" t="s">
        <v>832</v>
      </c>
      <c r="C28" s="111" t="s">
        <v>1339</v>
      </c>
      <c r="D28" s="130" t="s">
        <v>245</v>
      </c>
      <c r="E28" s="131" t="s">
        <v>1303</v>
      </c>
      <c r="F28" s="133">
        <v>18.84</v>
      </c>
    </row>
    <row r="29" spans="1:6">
      <c r="A29" s="131" t="s">
        <v>1438</v>
      </c>
      <c r="B29" s="131" t="s">
        <v>832</v>
      </c>
      <c r="C29" s="111" t="s">
        <v>1339</v>
      </c>
      <c r="D29" s="130" t="s">
        <v>1439</v>
      </c>
      <c r="E29" s="131" t="s">
        <v>1303</v>
      </c>
      <c r="F29" s="133">
        <v>20.96</v>
      </c>
    </row>
    <row r="30" spans="1:6">
      <c r="A30" s="131" t="s">
        <v>211</v>
      </c>
      <c r="B30" s="131" t="s">
        <v>832</v>
      </c>
      <c r="C30" s="111" t="s">
        <v>1339</v>
      </c>
      <c r="D30" s="130" t="s">
        <v>212</v>
      </c>
      <c r="E30" s="131" t="s">
        <v>1303</v>
      </c>
      <c r="F30" s="133">
        <v>18.739999999999998</v>
      </c>
    </row>
    <row r="31" spans="1:6">
      <c r="A31" s="131" t="s">
        <v>99</v>
      </c>
      <c r="B31" s="131" t="s">
        <v>832</v>
      </c>
      <c r="C31" s="111" t="s">
        <v>1339</v>
      </c>
      <c r="D31" s="130" t="s">
        <v>100</v>
      </c>
      <c r="E31" s="131" t="s">
        <v>1303</v>
      </c>
      <c r="F31" s="133">
        <v>18.23</v>
      </c>
    </row>
    <row r="32" spans="1:6">
      <c r="A32" s="131" t="s">
        <v>1444</v>
      </c>
      <c r="B32" s="131" t="s">
        <v>832</v>
      </c>
      <c r="C32" s="111" t="s">
        <v>1339</v>
      </c>
      <c r="D32" s="130" t="s">
        <v>1445</v>
      </c>
      <c r="E32" s="131" t="s">
        <v>1303</v>
      </c>
      <c r="F32" s="133">
        <v>19.309999999999999</v>
      </c>
    </row>
    <row r="33" spans="1:6">
      <c r="A33" s="131" t="s">
        <v>1351</v>
      </c>
      <c r="B33" s="131" t="s">
        <v>832</v>
      </c>
      <c r="C33" s="111" t="s">
        <v>1339</v>
      </c>
      <c r="D33" s="130" t="s">
        <v>1352</v>
      </c>
      <c r="E33" s="131" t="s">
        <v>1303</v>
      </c>
      <c r="F33" s="133">
        <v>23.82</v>
      </c>
    </row>
    <row r="34" spans="1:6">
      <c r="A34" s="131" t="s">
        <v>1364</v>
      </c>
      <c r="B34" s="131" t="s">
        <v>832</v>
      </c>
      <c r="C34" s="111" t="s">
        <v>1339</v>
      </c>
      <c r="D34" s="130" t="s">
        <v>1365</v>
      </c>
      <c r="E34" s="131" t="s">
        <v>1303</v>
      </c>
      <c r="F34" s="133">
        <v>23.72</v>
      </c>
    </row>
    <row r="35" spans="1:6">
      <c r="A35" s="131" t="s">
        <v>1343</v>
      </c>
      <c r="B35" s="131" t="s">
        <v>832</v>
      </c>
      <c r="C35" s="111" t="s">
        <v>1339</v>
      </c>
      <c r="D35" s="130" t="s">
        <v>1344</v>
      </c>
      <c r="E35" s="131" t="s">
        <v>1303</v>
      </c>
      <c r="F35" s="133">
        <v>23.68</v>
      </c>
    </row>
    <row r="36" spans="1:6">
      <c r="A36" s="131" t="s">
        <v>213</v>
      </c>
      <c r="B36" s="131" t="s">
        <v>832</v>
      </c>
      <c r="C36" s="111" t="s">
        <v>1339</v>
      </c>
      <c r="D36" s="130" t="s">
        <v>214</v>
      </c>
      <c r="E36" s="131" t="s">
        <v>1303</v>
      </c>
      <c r="F36" s="133">
        <v>24.1</v>
      </c>
    </row>
    <row r="37" spans="1:6">
      <c r="A37" s="131" t="s">
        <v>1358</v>
      </c>
      <c r="B37" s="131" t="s">
        <v>832</v>
      </c>
      <c r="C37" s="111" t="s">
        <v>1339</v>
      </c>
      <c r="D37" s="130" t="s">
        <v>1359</v>
      </c>
      <c r="E37" s="131" t="s">
        <v>1303</v>
      </c>
      <c r="F37" s="133">
        <v>23.41</v>
      </c>
    </row>
    <row r="38" spans="1:6">
      <c r="A38" s="131" t="s">
        <v>1436</v>
      </c>
      <c r="B38" s="131" t="s">
        <v>832</v>
      </c>
      <c r="C38" s="111" t="s">
        <v>1339</v>
      </c>
      <c r="D38" s="130" t="s">
        <v>1437</v>
      </c>
      <c r="E38" s="131" t="s">
        <v>1303</v>
      </c>
      <c r="F38" s="133">
        <v>23.9</v>
      </c>
    </row>
    <row r="39" spans="1:6">
      <c r="A39" s="131" t="s">
        <v>1440</v>
      </c>
      <c r="B39" s="131" t="s">
        <v>832</v>
      </c>
      <c r="C39" s="111" t="s">
        <v>1339</v>
      </c>
      <c r="D39" s="130" t="s">
        <v>1441</v>
      </c>
      <c r="E39" s="131" t="s">
        <v>1303</v>
      </c>
      <c r="F39" s="133">
        <v>19.91</v>
      </c>
    </row>
    <row r="40" spans="1:6">
      <c r="A40" s="131" t="s">
        <v>232</v>
      </c>
      <c r="B40" s="131" t="s">
        <v>832</v>
      </c>
      <c r="C40" s="111" t="s">
        <v>1339</v>
      </c>
      <c r="D40" s="130" t="s">
        <v>233</v>
      </c>
      <c r="E40" s="131" t="s">
        <v>1303</v>
      </c>
      <c r="F40" s="133">
        <v>18.850000000000001</v>
      </c>
    </row>
    <row r="41" spans="1:6">
      <c r="A41" s="131" t="s">
        <v>1426</v>
      </c>
      <c r="B41" s="131" t="s">
        <v>832</v>
      </c>
      <c r="C41" s="111" t="s">
        <v>1339</v>
      </c>
      <c r="D41" s="130" t="s">
        <v>1427</v>
      </c>
      <c r="E41" s="131" t="s">
        <v>1303</v>
      </c>
      <c r="F41" s="133">
        <v>18.21</v>
      </c>
    </row>
    <row r="42" spans="1:6">
      <c r="A42" s="131" t="s">
        <v>248</v>
      </c>
      <c r="B42" s="131" t="s">
        <v>832</v>
      </c>
      <c r="C42" s="111" t="s">
        <v>1339</v>
      </c>
      <c r="D42" s="130" t="s">
        <v>249</v>
      </c>
      <c r="E42" s="131" t="s">
        <v>1303</v>
      </c>
      <c r="F42" s="133">
        <v>24.98</v>
      </c>
    </row>
    <row r="43" spans="1:6">
      <c r="A43" s="131" t="s">
        <v>1347</v>
      </c>
      <c r="B43" s="131" t="s">
        <v>832</v>
      </c>
      <c r="C43" s="111" t="s">
        <v>1339</v>
      </c>
      <c r="D43" s="130" t="s">
        <v>1348</v>
      </c>
      <c r="E43" s="131" t="s">
        <v>1303</v>
      </c>
      <c r="F43" s="133">
        <v>23.9</v>
      </c>
    </row>
    <row r="44" spans="1:6">
      <c r="A44" s="110" t="s">
        <v>1353</v>
      </c>
      <c r="B44" s="111" t="s">
        <v>832</v>
      </c>
      <c r="C44" s="111" t="s">
        <v>1339</v>
      </c>
      <c r="D44" s="109" t="s">
        <v>1354</v>
      </c>
      <c r="E44" s="111" t="s">
        <v>1303</v>
      </c>
      <c r="F44" s="113">
        <v>24.89</v>
      </c>
    </row>
    <row r="45" spans="1:6">
      <c r="A45" s="131" t="s">
        <v>1446</v>
      </c>
      <c r="B45" s="131" t="s">
        <v>832</v>
      </c>
      <c r="C45" s="111" t="s">
        <v>1339</v>
      </c>
      <c r="D45" s="130" t="s">
        <v>1447</v>
      </c>
      <c r="E45" s="131" t="s">
        <v>1303</v>
      </c>
      <c r="F45" s="133">
        <v>23.78</v>
      </c>
    </row>
    <row r="46" spans="1:6">
      <c r="A46" s="110" t="s">
        <v>1349</v>
      </c>
      <c r="B46" s="111" t="s">
        <v>832</v>
      </c>
      <c r="C46" s="111" t="s">
        <v>1339</v>
      </c>
      <c r="D46" s="109" t="s">
        <v>1350</v>
      </c>
      <c r="E46" s="111" t="s">
        <v>1303</v>
      </c>
      <c r="F46" s="113">
        <v>17.61</v>
      </c>
    </row>
    <row r="47" spans="1:6" ht="33.75">
      <c r="A47" s="64" t="s">
        <v>984</v>
      </c>
      <c r="B47" s="64" t="s">
        <v>832</v>
      </c>
      <c r="C47" s="111" t="s">
        <v>1339</v>
      </c>
      <c r="D47" s="63" t="s">
        <v>985</v>
      </c>
      <c r="E47" s="64" t="s">
        <v>845</v>
      </c>
      <c r="F47" s="65">
        <v>15.89</v>
      </c>
    </row>
    <row r="48" spans="1:6" ht="22.5">
      <c r="A48" s="148" t="s">
        <v>238</v>
      </c>
      <c r="B48" s="131" t="s">
        <v>832</v>
      </c>
      <c r="C48" s="111" t="s">
        <v>1339</v>
      </c>
      <c r="D48" s="130" t="s">
        <v>239</v>
      </c>
      <c r="E48" s="131" t="s">
        <v>845</v>
      </c>
      <c r="F48" s="133">
        <v>18.940000000000001</v>
      </c>
    </row>
    <row r="49" spans="1:6" ht="22.5">
      <c r="A49" s="64" t="s">
        <v>975</v>
      </c>
      <c r="B49" s="64" t="s">
        <v>832</v>
      </c>
      <c r="C49" s="111" t="s">
        <v>1339</v>
      </c>
      <c r="D49" s="63" t="s">
        <v>976</v>
      </c>
      <c r="E49" s="64" t="s">
        <v>845</v>
      </c>
      <c r="F49" s="65">
        <v>15.26</v>
      </c>
    </row>
    <row r="50" spans="1:6" ht="22.5">
      <c r="A50" s="64" t="s">
        <v>978</v>
      </c>
      <c r="B50" s="64" t="s">
        <v>832</v>
      </c>
      <c r="C50" s="111" t="s">
        <v>1339</v>
      </c>
      <c r="D50" s="63" t="s">
        <v>979</v>
      </c>
      <c r="E50" s="64" t="s">
        <v>845</v>
      </c>
      <c r="F50" s="65">
        <v>13.49</v>
      </c>
    </row>
    <row r="51" spans="1:6">
      <c r="A51" s="64" t="s">
        <v>996</v>
      </c>
      <c r="B51" s="64" t="s">
        <v>832</v>
      </c>
      <c r="C51" s="111" t="s">
        <v>1339</v>
      </c>
      <c r="D51" s="63" t="s">
        <v>997</v>
      </c>
      <c r="E51" s="64" t="s">
        <v>845</v>
      </c>
      <c r="F51" s="65">
        <v>25.03</v>
      </c>
    </row>
    <row r="52" spans="1:6">
      <c r="A52" s="64" t="s">
        <v>993</v>
      </c>
      <c r="B52" s="64" t="s">
        <v>832</v>
      </c>
      <c r="C52" s="111" t="s">
        <v>1339</v>
      </c>
      <c r="D52" s="63" t="s">
        <v>994</v>
      </c>
      <c r="E52" s="64" t="s">
        <v>845</v>
      </c>
      <c r="F52" s="65">
        <v>13.73</v>
      </c>
    </row>
    <row r="53" spans="1:6" ht="45">
      <c r="A53" s="131" t="s">
        <v>207</v>
      </c>
      <c r="B53" s="131" t="s">
        <v>832</v>
      </c>
      <c r="C53" s="111" t="s">
        <v>1339</v>
      </c>
      <c r="D53" s="130" t="s">
        <v>208</v>
      </c>
      <c r="E53" s="131" t="s">
        <v>845</v>
      </c>
      <c r="F53" s="133">
        <v>32.18</v>
      </c>
    </row>
    <row r="54" spans="1:6" ht="45">
      <c r="A54" s="64" t="s">
        <v>953</v>
      </c>
      <c r="B54" s="64" t="s">
        <v>832</v>
      </c>
      <c r="C54" s="111" t="s">
        <v>1339</v>
      </c>
      <c r="D54" s="63" t="s">
        <v>954</v>
      </c>
      <c r="E54" s="64" t="s">
        <v>845</v>
      </c>
      <c r="F54" s="65">
        <v>31.66</v>
      </c>
    </row>
    <row r="55" spans="1:6" ht="22.5">
      <c r="A55" s="131" t="s">
        <v>183</v>
      </c>
      <c r="B55" s="131" t="s">
        <v>832</v>
      </c>
      <c r="C55" s="111" t="s">
        <v>1339</v>
      </c>
      <c r="D55" s="130" t="s">
        <v>184</v>
      </c>
      <c r="E55" s="131" t="s">
        <v>833</v>
      </c>
      <c r="F55" s="133">
        <v>28.36</v>
      </c>
    </row>
    <row r="56" spans="1:6" ht="22.5">
      <c r="A56" s="131" t="s">
        <v>185</v>
      </c>
      <c r="B56" s="131" t="s">
        <v>832</v>
      </c>
      <c r="C56" s="111" t="s">
        <v>1339</v>
      </c>
      <c r="D56" s="130" t="s">
        <v>186</v>
      </c>
      <c r="E56" s="131" t="s">
        <v>875</v>
      </c>
      <c r="F56" s="133">
        <v>35.72</v>
      </c>
    </row>
    <row r="57" spans="1:6" ht="22.5">
      <c r="A57" s="131" t="s">
        <v>187</v>
      </c>
      <c r="B57" s="131" t="s">
        <v>832</v>
      </c>
      <c r="C57" s="111" t="s">
        <v>1339</v>
      </c>
      <c r="D57" s="130" t="s">
        <v>188</v>
      </c>
      <c r="E57" s="131" t="s">
        <v>875</v>
      </c>
      <c r="F57" s="133">
        <v>40.29</v>
      </c>
    </row>
    <row r="58" spans="1:6" ht="22.5">
      <c r="A58" s="131" t="s">
        <v>189</v>
      </c>
      <c r="B58" s="131" t="s">
        <v>832</v>
      </c>
      <c r="C58" s="111" t="s">
        <v>1339</v>
      </c>
      <c r="D58" s="130" t="s">
        <v>190</v>
      </c>
      <c r="E58" s="131" t="s">
        <v>875</v>
      </c>
      <c r="F58" s="133">
        <v>20.51</v>
      </c>
    </row>
    <row r="59" spans="1:6" ht="22.5">
      <c r="A59" s="131" t="s">
        <v>191</v>
      </c>
      <c r="B59" s="131" t="s">
        <v>832</v>
      </c>
      <c r="C59" s="111" t="s">
        <v>1339</v>
      </c>
      <c r="D59" s="130" t="s">
        <v>192</v>
      </c>
      <c r="E59" s="131" t="s">
        <v>875</v>
      </c>
      <c r="F59" s="133">
        <v>91.54</v>
      </c>
    </row>
    <row r="60" spans="1:6" ht="22.5">
      <c r="A60" s="131" t="s">
        <v>193</v>
      </c>
      <c r="B60" s="131" t="s">
        <v>832</v>
      </c>
      <c r="C60" s="111" t="s">
        <v>1339</v>
      </c>
      <c r="D60" s="130" t="s">
        <v>194</v>
      </c>
      <c r="E60" s="131" t="s">
        <v>875</v>
      </c>
      <c r="F60" s="133">
        <v>20.53</v>
      </c>
    </row>
    <row r="61" spans="1:6" ht="22.5">
      <c r="A61" s="131" t="s">
        <v>195</v>
      </c>
      <c r="B61" s="131" t="s">
        <v>832</v>
      </c>
      <c r="C61" s="111" t="s">
        <v>1339</v>
      </c>
      <c r="D61" s="130" t="s">
        <v>196</v>
      </c>
      <c r="E61" s="131" t="s">
        <v>875</v>
      </c>
      <c r="F61" s="133">
        <v>45.63</v>
      </c>
    </row>
    <row r="62" spans="1:6" ht="22.5">
      <c r="A62" s="64" t="s">
        <v>1185</v>
      </c>
      <c r="B62" s="64" t="s">
        <v>832</v>
      </c>
      <c r="C62" s="111" t="s">
        <v>1339</v>
      </c>
      <c r="D62" s="63" t="s">
        <v>1186</v>
      </c>
      <c r="E62" s="64" t="s">
        <v>875</v>
      </c>
      <c r="F62" s="65">
        <v>33.82</v>
      </c>
    </row>
    <row r="63" spans="1:6" ht="22.5">
      <c r="A63" s="64" t="s">
        <v>1188</v>
      </c>
      <c r="B63" s="64" t="s">
        <v>832</v>
      </c>
      <c r="C63" s="111" t="s">
        <v>1339</v>
      </c>
      <c r="D63" s="63" t="s">
        <v>1189</v>
      </c>
      <c r="E63" s="64" t="s">
        <v>875</v>
      </c>
      <c r="F63" s="65">
        <v>79.599999999999994</v>
      </c>
    </row>
    <row r="64" spans="1:6" ht="22.5">
      <c r="A64" s="64" t="s">
        <v>1138</v>
      </c>
      <c r="B64" s="64" t="s">
        <v>832</v>
      </c>
      <c r="C64" s="111" t="s">
        <v>1339</v>
      </c>
      <c r="D64" s="63" t="s">
        <v>1139</v>
      </c>
      <c r="E64" s="64" t="s">
        <v>875</v>
      </c>
      <c r="F64" s="65">
        <v>86.74</v>
      </c>
    </row>
    <row r="65" spans="1:6" ht="22.5">
      <c r="A65" s="64" t="s">
        <v>1135</v>
      </c>
      <c r="B65" s="64" t="s">
        <v>832</v>
      </c>
      <c r="C65" s="111" t="s">
        <v>1339</v>
      </c>
      <c r="D65" s="63" t="s">
        <v>1136</v>
      </c>
      <c r="E65" s="64" t="s">
        <v>875</v>
      </c>
      <c r="F65" s="65">
        <v>91.28</v>
      </c>
    </row>
    <row r="66" spans="1:6" ht="22.5">
      <c r="A66" s="131" t="s">
        <v>175</v>
      </c>
      <c r="B66" s="131" t="s">
        <v>832</v>
      </c>
      <c r="C66" s="111" t="s">
        <v>1339</v>
      </c>
      <c r="D66" s="130" t="s">
        <v>176</v>
      </c>
      <c r="E66" s="131" t="s">
        <v>875</v>
      </c>
      <c r="F66" s="133">
        <v>31.49</v>
      </c>
    </row>
    <row r="67" spans="1:6" ht="22.5">
      <c r="A67" s="131" t="s">
        <v>177</v>
      </c>
      <c r="B67" s="131" t="s">
        <v>832</v>
      </c>
      <c r="C67" s="111" t="s">
        <v>1339</v>
      </c>
      <c r="D67" s="130" t="s">
        <v>178</v>
      </c>
      <c r="E67" s="131" t="s">
        <v>875</v>
      </c>
      <c r="F67" s="133">
        <v>4.59</v>
      </c>
    </row>
    <row r="68" spans="1:6">
      <c r="A68" s="64" t="s">
        <v>1301</v>
      </c>
      <c r="B68" s="64" t="s">
        <v>832</v>
      </c>
      <c r="C68" s="111" t="s">
        <v>1339</v>
      </c>
      <c r="D68" s="63" t="s">
        <v>1302</v>
      </c>
      <c r="E68" s="64" t="s">
        <v>1303</v>
      </c>
      <c r="F68" s="65">
        <v>105.61</v>
      </c>
    </row>
    <row r="69" spans="1:6" ht="22.5">
      <c r="A69" s="131" t="s">
        <v>1366</v>
      </c>
      <c r="B69" s="131" t="s">
        <v>832</v>
      </c>
      <c r="C69" s="111" t="s">
        <v>1339</v>
      </c>
      <c r="D69" s="130" t="s">
        <v>1367</v>
      </c>
      <c r="E69" s="131" t="s">
        <v>875</v>
      </c>
      <c r="F69" s="133">
        <v>384.82</v>
      </c>
    </row>
    <row r="70" spans="1:6" ht="33.75">
      <c r="A70" s="131" t="s">
        <v>217</v>
      </c>
      <c r="B70" s="131" t="s">
        <v>832</v>
      </c>
      <c r="C70" s="111" t="s">
        <v>1339</v>
      </c>
      <c r="D70" s="130" t="s">
        <v>218</v>
      </c>
      <c r="E70" s="131" t="s">
        <v>833</v>
      </c>
      <c r="F70" s="133">
        <v>2.68</v>
      </c>
    </row>
    <row r="71" spans="1:6" ht="33.75">
      <c r="A71" s="64" t="s">
        <v>1155</v>
      </c>
      <c r="B71" s="64" t="s">
        <v>832</v>
      </c>
      <c r="C71" s="111" t="s">
        <v>1339</v>
      </c>
      <c r="D71" s="63" t="s">
        <v>1156</v>
      </c>
      <c r="E71" s="64" t="s">
        <v>833</v>
      </c>
      <c r="F71" s="65">
        <v>6.02</v>
      </c>
    </row>
    <row r="72" spans="1:6" ht="33.75">
      <c r="A72" s="64" t="s">
        <v>1158</v>
      </c>
      <c r="B72" s="64" t="s">
        <v>832</v>
      </c>
      <c r="C72" s="111" t="s">
        <v>1339</v>
      </c>
      <c r="D72" s="63" t="s">
        <v>1159</v>
      </c>
      <c r="E72" s="64" t="s">
        <v>833</v>
      </c>
      <c r="F72" s="65">
        <v>5.48</v>
      </c>
    </row>
    <row r="73" spans="1:6" ht="33.75">
      <c r="A73" s="64" t="s">
        <v>1197</v>
      </c>
      <c r="B73" s="64" t="s">
        <v>832</v>
      </c>
      <c r="C73" s="111" t="s">
        <v>1339</v>
      </c>
      <c r="D73" s="63" t="s">
        <v>1198</v>
      </c>
      <c r="E73" s="64" t="s">
        <v>833</v>
      </c>
      <c r="F73" s="65">
        <v>6.23</v>
      </c>
    </row>
    <row r="74" spans="1:6" ht="33.75">
      <c r="A74" s="131" t="s">
        <v>179</v>
      </c>
      <c r="B74" s="131" t="s">
        <v>832</v>
      </c>
      <c r="C74" s="111" t="s">
        <v>1339</v>
      </c>
      <c r="D74" s="130" t="s">
        <v>180</v>
      </c>
      <c r="E74" s="131" t="s">
        <v>833</v>
      </c>
      <c r="F74" s="133">
        <v>5.15</v>
      </c>
    </row>
    <row r="75" spans="1:6" ht="22.5">
      <c r="A75" s="131" t="s">
        <v>181</v>
      </c>
      <c r="B75" s="131" t="s">
        <v>832</v>
      </c>
      <c r="C75" s="111" t="s">
        <v>1339</v>
      </c>
      <c r="D75" s="130" t="s">
        <v>182</v>
      </c>
      <c r="E75" s="131" t="s">
        <v>875</v>
      </c>
      <c r="F75" s="133">
        <v>4.8</v>
      </c>
    </row>
    <row r="76" spans="1:6" ht="45">
      <c r="A76" s="64" t="s">
        <v>1121</v>
      </c>
      <c r="B76" s="64" t="s">
        <v>832</v>
      </c>
      <c r="C76" s="111" t="s">
        <v>1339</v>
      </c>
      <c r="D76" s="63" t="s">
        <v>1122</v>
      </c>
      <c r="E76" s="64" t="s">
        <v>833</v>
      </c>
      <c r="F76" s="65">
        <v>39.96</v>
      </c>
    </row>
    <row r="77" spans="1:6" ht="45">
      <c r="A77" s="64" t="s">
        <v>1124</v>
      </c>
      <c r="B77" s="64" t="s">
        <v>832</v>
      </c>
      <c r="C77" s="111" t="s">
        <v>1339</v>
      </c>
      <c r="D77" s="63" t="s">
        <v>1125</v>
      </c>
      <c r="E77" s="64" t="s">
        <v>833</v>
      </c>
      <c r="F77" s="65">
        <v>28.04</v>
      </c>
    </row>
    <row r="78" spans="1:6" ht="33.75">
      <c r="A78" s="64" t="s">
        <v>1127</v>
      </c>
      <c r="B78" s="64" t="s">
        <v>832</v>
      </c>
      <c r="C78" s="111" t="s">
        <v>1339</v>
      </c>
      <c r="D78" s="63" t="s">
        <v>1128</v>
      </c>
      <c r="E78" s="64" t="s">
        <v>833</v>
      </c>
      <c r="F78" s="65">
        <v>40.47</v>
      </c>
    </row>
    <row r="79" spans="1:6" ht="45">
      <c r="A79" s="64" t="s">
        <v>1168</v>
      </c>
      <c r="B79" s="64" t="s">
        <v>832</v>
      </c>
      <c r="C79" s="111" t="s">
        <v>1339</v>
      </c>
      <c r="D79" s="63" t="s">
        <v>1169</v>
      </c>
      <c r="E79" s="64" t="s">
        <v>833</v>
      </c>
      <c r="F79" s="65">
        <v>52.99</v>
      </c>
    </row>
    <row r="80" spans="1:6" ht="45">
      <c r="A80" s="64" t="s">
        <v>1171</v>
      </c>
      <c r="B80" s="64" t="s">
        <v>832</v>
      </c>
      <c r="C80" s="111" t="s">
        <v>1339</v>
      </c>
      <c r="D80" s="63" t="s">
        <v>1172</v>
      </c>
      <c r="E80" s="64" t="s">
        <v>833</v>
      </c>
      <c r="F80" s="65">
        <v>78.989999999999995</v>
      </c>
    </row>
    <row r="81" spans="1:6" ht="45">
      <c r="A81" s="64" t="s">
        <v>1174</v>
      </c>
      <c r="B81" s="64" t="s">
        <v>832</v>
      </c>
      <c r="C81" s="111" t="s">
        <v>1339</v>
      </c>
      <c r="D81" s="63" t="s">
        <v>1175</v>
      </c>
      <c r="E81" s="64" t="s">
        <v>833</v>
      </c>
      <c r="F81" s="65">
        <v>37.68</v>
      </c>
    </row>
    <row r="82" spans="1:6" ht="45">
      <c r="A82" s="131" t="s">
        <v>1177</v>
      </c>
      <c r="B82" s="131" t="s">
        <v>832</v>
      </c>
      <c r="C82" s="111" t="s">
        <v>1339</v>
      </c>
      <c r="D82" s="130" t="s">
        <v>1178</v>
      </c>
      <c r="E82" s="131" t="s">
        <v>833</v>
      </c>
      <c r="F82" s="133">
        <v>63.25</v>
      </c>
    </row>
    <row r="83" spans="1:6" ht="33.75">
      <c r="A83" s="64" t="s">
        <v>1180</v>
      </c>
      <c r="B83" s="64" t="s">
        <v>832</v>
      </c>
      <c r="C83" s="111" t="s">
        <v>1339</v>
      </c>
      <c r="D83" s="63" t="s">
        <v>1181</v>
      </c>
      <c r="E83" s="64" t="s">
        <v>833</v>
      </c>
      <c r="F83" s="65">
        <v>69.180000000000007</v>
      </c>
    </row>
    <row r="84" spans="1:6" ht="22.5">
      <c r="A84" s="64" t="s">
        <v>1225</v>
      </c>
      <c r="B84" s="64" t="s">
        <v>832</v>
      </c>
      <c r="C84" s="111" t="s">
        <v>1339</v>
      </c>
      <c r="D84" s="63" t="s">
        <v>1226</v>
      </c>
      <c r="E84" s="64" t="s">
        <v>833</v>
      </c>
      <c r="F84" s="65">
        <v>10.61</v>
      </c>
    </row>
    <row r="85" spans="1:6" ht="22.5">
      <c r="A85" s="64" t="s">
        <v>1229</v>
      </c>
      <c r="B85" s="64" t="s">
        <v>832</v>
      </c>
      <c r="C85" s="111" t="s">
        <v>1339</v>
      </c>
      <c r="D85" s="63" t="s">
        <v>1230</v>
      </c>
      <c r="E85" s="64" t="s">
        <v>833</v>
      </c>
      <c r="F85" s="65">
        <v>14.13</v>
      </c>
    </row>
    <row r="86" spans="1:6" ht="22.5">
      <c r="A86" s="64" t="s">
        <v>1243</v>
      </c>
      <c r="B86" s="64" t="s">
        <v>832</v>
      </c>
      <c r="C86" s="111" t="s">
        <v>1339</v>
      </c>
      <c r="D86" s="63" t="s">
        <v>1244</v>
      </c>
      <c r="E86" s="64" t="s">
        <v>875</v>
      </c>
      <c r="F86" s="65">
        <v>9.27</v>
      </c>
    </row>
    <row r="87" spans="1:6" ht="22.5">
      <c r="A87" s="64" t="s">
        <v>1227</v>
      </c>
      <c r="B87" s="64" t="s">
        <v>832</v>
      </c>
      <c r="C87" s="111" t="s">
        <v>1339</v>
      </c>
      <c r="D87" s="63" t="s">
        <v>1228</v>
      </c>
      <c r="E87" s="64" t="s">
        <v>875</v>
      </c>
      <c r="F87" s="65">
        <v>11.07</v>
      </c>
    </row>
    <row r="88" spans="1:6" ht="22.5">
      <c r="A88" s="64" t="s">
        <v>1247</v>
      </c>
      <c r="B88" s="64" t="s">
        <v>832</v>
      </c>
      <c r="C88" s="111" t="s">
        <v>1339</v>
      </c>
      <c r="D88" s="63" t="s">
        <v>1248</v>
      </c>
      <c r="E88" s="64" t="s">
        <v>875</v>
      </c>
      <c r="F88" s="65">
        <v>15.36</v>
      </c>
    </row>
    <row r="89" spans="1:6" ht="22.5">
      <c r="A89" s="131" t="s">
        <v>225</v>
      </c>
      <c r="B89" s="131" t="s">
        <v>832</v>
      </c>
      <c r="C89" s="111" t="s">
        <v>1339</v>
      </c>
      <c r="D89" s="130" t="s">
        <v>226</v>
      </c>
      <c r="E89" s="131" t="s">
        <v>875</v>
      </c>
      <c r="F89" s="133">
        <v>35.07</v>
      </c>
    </row>
    <row r="90" spans="1:6" ht="22.5">
      <c r="A90" s="64" t="s">
        <v>1223</v>
      </c>
      <c r="B90" s="64" t="s">
        <v>832</v>
      </c>
      <c r="C90" s="111" t="s">
        <v>1339</v>
      </c>
      <c r="D90" s="63" t="s">
        <v>1224</v>
      </c>
      <c r="E90" s="64" t="s">
        <v>875</v>
      </c>
      <c r="F90" s="65">
        <v>37.01</v>
      </c>
    </row>
    <row r="91" spans="1:6" ht="22.5">
      <c r="A91" s="64" t="s">
        <v>1219</v>
      </c>
      <c r="B91" s="64" t="s">
        <v>832</v>
      </c>
      <c r="C91" s="111" t="s">
        <v>1339</v>
      </c>
      <c r="D91" s="63" t="s">
        <v>1220</v>
      </c>
      <c r="E91" s="64" t="s">
        <v>875</v>
      </c>
      <c r="F91" s="65">
        <v>23.89</v>
      </c>
    </row>
    <row r="92" spans="1:6" ht="22.5">
      <c r="A92" s="64" t="s">
        <v>1217</v>
      </c>
      <c r="B92" s="64" t="s">
        <v>832</v>
      </c>
      <c r="C92" s="111" t="s">
        <v>1339</v>
      </c>
      <c r="D92" s="63" t="s">
        <v>1218</v>
      </c>
      <c r="E92" s="64" t="s">
        <v>875</v>
      </c>
      <c r="F92" s="65">
        <v>53.29</v>
      </c>
    </row>
    <row r="93" spans="1:6" ht="22.5">
      <c r="A93" s="64" t="s">
        <v>911</v>
      </c>
      <c r="B93" s="64" t="s">
        <v>832</v>
      </c>
      <c r="C93" s="111" t="s">
        <v>1339</v>
      </c>
      <c r="D93" s="63" t="s">
        <v>912</v>
      </c>
      <c r="E93" s="64" t="s">
        <v>833</v>
      </c>
      <c r="F93" s="65">
        <v>78.5</v>
      </c>
    </row>
    <row r="94" spans="1:6" ht="22.5">
      <c r="A94" s="64" t="s">
        <v>905</v>
      </c>
      <c r="B94" s="64" t="s">
        <v>832</v>
      </c>
      <c r="C94" s="111" t="s">
        <v>1339</v>
      </c>
      <c r="D94" s="63" t="s">
        <v>906</v>
      </c>
      <c r="E94" s="64" t="s">
        <v>833</v>
      </c>
      <c r="F94" s="65">
        <v>24.61</v>
      </c>
    </row>
    <row r="95" spans="1:6" ht="22.5">
      <c r="A95" s="131" t="s">
        <v>1200</v>
      </c>
      <c r="B95" s="131" t="s">
        <v>832</v>
      </c>
      <c r="C95" s="111" t="s">
        <v>1339</v>
      </c>
      <c r="D95" s="130" t="s">
        <v>1201</v>
      </c>
      <c r="E95" s="131" t="s">
        <v>841</v>
      </c>
      <c r="F95" s="133">
        <v>69.66</v>
      </c>
    </row>
    <row r="96" spans="1:6">
      <c r="A96" s="64" t="s">
        <v>1203</v>
      </c>
      <c r="B96" s="64" t="s">
        <v>832</v>
      </c>
      <c r="C96" s="111" t="s">
        <v>1339</v>
      </c>
      <c r="D96" s="63" t="s">
        <v>1204</v>
      </c>
      <c r="E96" s="64" t="s">
        <v>841</v>
      </c>
      <c r="F96" s="65">
        <v>25.31</v>
      </c>
    </row>
    <row r="97" spans="1:6">
      <c r="A97" s="64" t="s">
        <v>1297</v>
      </c>
      <c r="B97" s="64" t="s">
        <v>832</v>
      </c>
      <c r="C97" s="111" t="s">
        <v>1339</v>
      </c>
      <c r="D97" s="63" t="s">
        <v>1298</v>
      </c>
      <c r="E97" s="64" t="s">
        <v>1299</v>
      </c>
      <c r="F97" s="65">
        <v>3465.25</v>
      </c>
    </row>
    <row r="98" spans="1:6" ht="22.5">
      <c r="A98" s="64" t="s">
        <v>1235</v>
      </c>
      <c r="B98" s="64" t="s">
        <v>832</v>
      </c>
      <c r="C98" s="111" t="s">
        <v>1339</v>
      </c>
      <c r="D98" s="63" t="s">
        <v>1236</v>
      </c>
      <c r="E98" s="64" t="s">
        <v>875</v>
      </c>
      <c r="F98" s="65">
        <v>15.5</v>
      </c>
    </row>
    <row r="99" spans="1:6" ht="33.75">
      <c r="A99" s="64" t="s">
        <v>1147</v>
      </c>
      <c r="B99" s="64" t="s">
        <v>832</v>
      </c>
      <c r="C99" s="111" t="s">
        <v>1339</v>
      </c>
      <c r="D99" s="63" t="s">
        <v>1148</v>
      </c>
      <c r="E99" s="64" t="s">
        <v>875</v>
      </c>
      <c r="F99" s="65">
        <v>158.44999999999999</v>
      </c>
    </row>
    <row r="100" spans="1:6" ht="33.75">
      <c r="A100" s="64" t="s">
        <v>1144</v>
      </c>
      <c r="B100" s="64" t="s">
        <v>832</v>
      </c>
      <c r="C100" s="111" t="s">
        <v>1339</v>
      </c>
      <c r="D100" s="63" t="s">
        <v>1145</v>
      </c>
      <c r="E100" s="64" t="s">
        <v>875</v>
      </c>
      <c r="F100" s="65">
        <v>175.33</v>
      </c>
    </row>
    <row r="101" spans="1:6" ht="22.5">
      <c r="A101" s="131" t="s">
        <v>1387</v>
      </c>
      <c r="B101" s="131" t="s">
        <v>832</v>
      </c>
      <c r="C101" s="111" t="s">
        <v>1339</v>
      </c>
      <c r="D101" s="130" t="s">
        <v>1388</v>
      </c>
      <c r="E101" s="131" t="s">
        <v>875</v>
      </c>
      <c r="F101" s="133">
        <v>4.2</v>
      </c>
    </row>
    <row r="102" spans="1:6" ht="22.5">
      <c r="A102" s="131" t="s">
        <v>223</v>
      </c>
      <c r="B102" s="131" t="s">
        <v>832</v>
      </c>
      <c r="C102" s="111" t="s">
        <v>1339</v>
      </c>
      <c r="D102" s="130" t="s">
        <v>224</v>
      </c>
      <c r="E102" s="131" t="s">
        <v>875</v>
      </c>
      <c r="F102" s="133">
        <v>24.85</v>
      </c>
    </row>
    <row r="103" spans="1:6" ht="22.5">
      <c r="A103" s="64" t="s">
        <v>1239</v>
      </c>
      <c r="B103" s="64" t="s">
        <v>832</v>
      </c>
      <c r="C103" s="111" t="s">
        <v>1339</v>
      </c>
      <c r="D103" s="63" t="s">
        <v>1240</v>
      </c>
      <c r="E103" s="64" t="s">
        <v>875</v>
      </c>
      <c r="F103" s="65">
        <v>27.91</v>
      </c>
    </row>
    <row r="104" spans="1:6" ht="22.5">
      <c r="A104" s="64" t="s">
        <v>1241</v>
      </c>
      <c r="B104" s="64" t="s">
        <v>832</v>
      </c>
      <c r="C104" s="111" t="s">
        <v>1339</v>
      </c>
      <c r="D104" s="63" t="s">
        <v>1242</v>
      </c>
      <c r="E104" s="64" t="s">
        <v>875</v>
      </c>
      <c r="F104" s="65">
        <v>21.51</v>
      </c>
    </row>
    <row r="105" spans="1:6" ht="22.5">
      <c r="A105" s="131" t="s">
        <v>205</v>
      </c>
      <c r="B105" s="131" t="s">
        <v>832</v>
      </c>
      <c r="C105" s="111" t="s">
        <v>1339</v>
      </c>
      <c r="D105" s="130" t="s">
        <v>206</v>
      </c>
      <c r="E105" s="131" t="s">
        <v>841</v>
      </c>
      <c r="F105" s="133">
        <v>3278.96</v>
      </c>
    </row>
    <row r="106" spans="1:6" ht="22.5">
      <c r="A106" s="64" t="s">
        <v>967</v>
      </c>
      <c r="B106" s="64" t="s">
        <v>832</v>
      </c>
      <c r="C106" s="111" t="s">
        <v>1339</v>
      </c>
      <c r="D106" s="63" t="s">
        <v>968</v>
      </c>
      <c r="E106" s="64" t="s">
        <v>845</v>
      </c>
      <c r="F106" s="65">
        <v>61.5</v>
      </c>
    </row>
    <row r="107" spans="1:6" ht="22.5">
      <c r="A107" s="64" t="s">
        <v>1221</v>
      </c>
      <c r="B107" s="64" t="s">
        <v>832</v>
      </c>
      <c r="C107" s="111" t="s">
        <v>1339</v>
      </c>
      <c r="D107" s="63" t="s">
        <v>1222</v>
      </c>
      <c r="E107" s="64" t="s">
        <v>875</v>
      </c>
      <c r="F107" s="65">
        <v>52.78</v>
      </c>
    </row>
    <row r="108" spans="1:6" ht="22.5">
      <c r="A108" s="64" t="s">
        <v>839</v>
      </c>
      <c r="B108" s="64" t="s">
        <v>832</v>
      </c>
      <c r="C108" s="111" t="s">
        <v>1339</v>
      </c>
      <c r="D108" s="63" t="s">
        <v>840</v>
      </c>
      <c r="E108" s="64" t="s">
        <v>841</v>
      </c>
      <c r="F108" s="65">
        <v>46.3</v>
      </c>
    </row>
    <row r="109" spans="1:6" ht="22.5">
      <c r="A109" s="64" t="s">
        <v>853</v>
      </c>
      <c r="B109" s="64" t="s">
        <v>832</v>
      </c>
      <c r="C109" s="111" t="s">
        <v>1339</v>
      </c>
      <c r="D109" s="63" t="s">
        <v>854</v>
      </c>
      <c r="E109" s="64" t="s">
        <v>845</v>
      </c>
      <c r="F109" s="65">
        <v>2.74</v>
      </c>
    </row>
    <row r="110" spans="1:6" ht="22.5">
      <c r="A110" s="64" t="s">
        <v>850</v>
      </c>
      <c r="B110" s="64" t="s">
        <v>832</v>
      </c>
      <c r="C110" s="111" t="s">
        <v>1339</v>
      </c>
      <c r="D110" s="63" t="s">
        <v>851</v>
      </c>
      <c r="E110" s="64" t="s">
        <v>833</v>
      </c>
      <c r="F110" s="65">
        <v>2.14</v>
      </c>
    </row>
    <row r="111" spans="1:6" ht="22.5">
      <c r="A111" s="64" t="s">
        <v>843</v>
      </c>
      <c r="B111" s="64" t="s">
        <v>832</v>
      </c>
      <c r="C111" s="111" t="s">
        <v>1339</v>
      </c>
      <c r="D111" s="63" t="s">
        <v>844</v>
      </c>
      <c r="E111" s="64" t="s">
        <v>845</v>
      </c>
      <c r="F111" s="65">
        <v>10.27</v>
      </c>
    </row>
    <row r="112" spans="1:6" ht="22.5">
      <c r="A112" s="64" t="s">
        <v>887</v>
      </c>
      <c r="B112" s="64" t="s">
        <v>832</v>
      </c>
      <c r="C112" s="111" t="s">
        <v>1339</v>
      </c>
      <c r="D112" s="63" t="s">
        <v>888</v>
      </c>
      <c r="E112" s="64" t="s">
        <v>845</v>
      </c>
      <c r="F112" s="65">
        <v>4.1500000000000004</v>
      </c>
    </row>
    <row r="113" spans="1:6">
      <c r="A113" s="64" t="s">
        <v>861</v>
      </c>
      <c r="B113" s="64" t="s">
        <v>832</v>
      </c>
      <c r="C113" s="111" t="s">
        <v>1339</v>
      </c>
      <c r="D113" s="63" t="s">
        <v>862</v>
      </c>
      <c r="E113" s="64" t="s">
        <v>845</v>
      </c>
      <c r="F113" s="65">
        <v>7.68</v>
      </c>
    </row>
    <row r="114" spans="1:6">
      <c r="A114" s="64" t="s">
        <v>864</v>
      </c>
      <c r="B114" s="64" t="s">
        <v>832</v>
      </c>
      <c r="C114" s="111" t="s">
        <v>1339</v>
      </c>
      <c r="D114" s="63" t="s">
        <v>865</v>
      </c>
      <c r="E114" s="64" t="s">
        <v>845</v>
      </c>
      <c r="F114" s="65">
        <v>28.42</v>
      </c>
    </row>
    <row r="115" spans="1:6">
      <c r="A115" s="64" t="s">
        <v>873</v>
      </c>
      <c r="B115" s="64" t="s">
        <v>832</v>
      </c>
      <c r="C115" s="111" t="s">
        <v>1339</v>
      </c>
      <c r="D115" s="63" t="s">
        <v>874</v>
      </c>
      <c r="E115" s="64" t="s">
        <v>875</v>
      </c>
      <c r="F115" s="65">
        <v>10.17</v>
      </c>
    </row>
    <row r="116" spans="1:6" ht="22.5">
      <c r="A116" s="64" t="s">
        <v>877</v>
      </c>
      <c r="B116" s="64" t="s">
        <v>832</v>
      </c>
      <c r="C116" s="111" t="s">
        <v>1339</v>
      </c>
      <c r="D116" s="63" t="s">
        <v>878</v>
      </c>
      <c r="E116" s="64" t="s">
        <v>875</v>
      </c>
      <c r="F116" s="65">
        <v>7.41</v>
      </c>
    </row>
    <row r="117" spans="1:6" ht="22.5">
      <c r="A117" s="131" t="s">
        <v>254</v>
      </c>
      <c r="B117" s="131" t="s">
        <v>832</v>
      </c>
      <c r="C117" s="111" t="s">
        <v>1339</v>
      </c>
      <c r="D117" s="130" t="s">
        <v>255</v>
      </c>
      <c r="E117" s="131" t="s">
        <v>256</v>
      </c>
      <c r="F117" s="133">
        <v>0.84</v>
      </c>
    </row>
    <row r="118" spans="1:6" ht="22.5">
      <c r="A118" s="64" t="s">
        <v>1001</v>
      </c>
      <c r="B118" s="64" t="s">
        <v>832</v>
      </c>
      <c r="C118" s="111" t="s">
        <v>1339</v>
      </c>
      <c r="D118" s="63" t="s">
        <v>1002</v>
      </c>
      <c r="E118" s="64" t="s">
        <v>845</v>
      </c>
      <c r="F118" s="65">
        <v>24.79</v>
      </c>
    </row>
    <row r="119" spans="1:6">
      <c r="A119" s="64" t="s">
        <v>1006</v>
      </c>
      <c r="B119" s="64" t="s">
        <v>832</v>
      </c>
      <c r="C119" s="111" t="s">
        <v>1339</v>
      </c>
      <c r="D119" s="63" t="s">
        <v>1007</v>
      </c>
      <c r="E119" s="64" t="s">
        <v>833</v>
      </c>
      <c r="F119" s="65">
        <v>97.53</v>
      </c>
    </row>
    <row r="120" spans="1:6" ht="22.5">
      <c r="A120" s="64" t="s">
        <v>1284</v>
      </c>
      <c r="B120" s="64" t="s">
        <v>832</v>
      </c>
      <c r="C120" s="111" t="s">
        <v>1339</v>
      </c>
      <c r="D120" s="63" t="s">
        <v>1285</v>
      </c>
      <c r="E120" s="64" t="s">
        <v>845</v>
      </c>
      <c r="F120" s="65">
        <v>8.91</v>
      </c>
    </row>
    <row r="121" spans="1:6">
      <c r="A121" s="64" t="s">
        <v>1287</v>
      </c>
      <c r="B121" s="64" t="s">
        <v>832</v>
      </c>
      <c r="C121" s="111" t="s">
        <v>1339</v>
      </c>
      <c r="D121" s="63" t="s">
        <v>1288</v>
      </c>
      <c r="E121" s="64" t="s">
        <v>845</v>
      </c>
      <c r="F121" s="65">
        <v>0.7</v>
      </c>
    </row>
    <row r="122" spans="1:6">
      <c r="A122" s="64" t="s">
        <v>1281</v>
      </c>
      <c r="B122" s="64" t="s">
        <v>832</v>
      </c>
      <c r="C122" s="111" t="s">
        <v>1339</v>
      </c>
      <c r="D122" s="63" t="s">
        <v>1282</v>
      </c>
      <c r="E122" s="64" t="s">
        <v>845</v>
      </c>
      <c r="F122" s="65">
        <v>2.9</v>
      </c>
    </row>
    <row r="123" spans="1:6" ht="22.5">
      <c r="A123" s="111" t="s">
        <v>1389</v>
      </c>
      <c r="B123" s="111" t="s">
        <v>832</v>
      </c>
      <c r="C123" s="111" t="s">
        <v>1340</v>
      </c>
      <c r="D123" s="109" t="s">
        <v>1390</v>
      </c>
      <c r="E123" s="111" t="s">
        <v>875</v>
      </c>
      <c r="F123" s="113">
        <v>4.5199999999999996</v>
      </c>
    </row>
    <row r="124" spans="1:6">
      <c r="A124" s="111" t="s">
        <v>1372</v>
      </c>
      <c r="B124" s="111" t="s">
        <v>832</v>
      </c>
      <c r="C124" s="111" t="s">
        <v>1340</v>
      </c>
      <c r="D124" s="109" t="s">
        <v>1373</v>
      </c>
      <c r="E124" s="111" t="s">
        <v>1357</v>
      </c>
      <c r="F124" s="113">
        <v>12.43</v>
      </c>
    </row>
    <row r="125" spans="1:6">
      <c r="A125" s="111" t="s">
        <v>1381</v>
      </c>
      <c r="B125" s="111" t="s">
        <v>832</v>
      </c>
      <c r="C125" s="111" t="s">
        <v>1340</v>
      </c>
      <c r="D125" s="109" t="s">
        <v>1382</v>
      </c>
      <c r="E125" s="111" t="s">
        <v>1357</v>
      </c>
      <c r="F125" s="113">
        <v>40.32</v>
      </c>
    </row>
    <row r="126" spans="1:6">
      <c r="A126" s="111" t="s">
        <v>1395</v>
      </c>
      <c r="B126" s="111" t="s">
        <v>832</v>
      </c>
      <c r="C126" s="111" t="s">
        <v>1340</v>
      </c>
      <c r="D126" s="109" t="s">
        <v>1396</v>
      </c>
      <c r="E126" s="111" t="s">
        <v>1357</v>
      </c>
      <c r="F126" s="113">
        <v>0.55000000000000004</v>
      </c>
    </row>
    <row r="127" spans="1:6">
      <c r="A127" s="111" t="s">
        <v>1408</v>
      </c>
      <c r="B127" s="111" t="s">
        <v>832</v>
      </c>
      <c r="C127" s="111" t="s">
        <v>1340</v>
      </c>
      <c r="D127" s="109" t="s">
        <v>1409</v>
      </c>
      <c r="E127" s="111" t="s">
        <v>1357</v>
      </c>
      <c r="F127" s="113">
        <v>0.45</v>
      </c>
    </row>
    <row r="128" spans="1:6">
      <c r="A128" s="111" t="s">
        <v>105</v>
      </c>
      <c r="B128" s="111" t="s">
        <v>832</v>
      </c>
      <c r="C128" s="111" t="s">
        <v>1340</v>
      </c>
      <c r="D128" s="109" t="s">
        <v>106</v>
      </c>
      <c r="E128" s="111" t="s">
        <v>875</v>
      </c>
      <c r="F128" s="113">
        <v>3.66</v>
      </c>
    </row>
    <row r="129" spans="1:6">
      <c r="A129" s="111" t="s">
        <v>123</v>
      </c>
      <c r="B129" s="111" t="s">
        <v>832</v>
      </c>
      <c r="C129" s="111" t="s">
        <v>1340</v>
      </c>
      <c r="D129" s="109" t="s">
        <v>124</v>
      </c>
      <c r="E129" s="111" t="s">
        <v>875</v>
      </c>
      <c r="F129" s="113">
        <v>13.49</v>
      </c>
    </row>
    <row r="130" spans="1:6">
      <c r="A130" s="111" t="s">
        <v>1355</v>
      </c>
      <c r="B130" s="111" t="s">
        <v>832</v>
      </c>
      <c r="C130" s="111" t="s">
        <v>1340</v>
      </c>
      <c r="D130" s="109" t="s">
        <v>1356</v>
      </c>
      <c r="E130" s="111" t="s">
        <v>875</v>
      </c>
      <c r="F130" s="113">
        <v>2.93</v>
      </c>
    </row>
    <row r="131" spans="1:6" ht="22.5">
      <c r="A131" s="111" t="s">
        <v>97</v>
      </c>
      <c r="B131" s="111" t="s">
        <v>832</v>
      </c>
      <c r="C131" s="111" t="s">
        <v>1340</v>
      </c>
      <c r="D131" s="109" t="s">
        <v>98</v>
      </c>
      <c r="E131" s="111" t="s">
        <v>875</v>
      </c>
      <c r="F131" s="113">
        <v>11.01</v>
      </c>
    </row>
    <row r="132" spans="1:6" ht="22.5">
      <c r="A132" s="111" t="s">
        <v>145</v>
      </c>
      <c r="B132" s="111" t="s">
        <v>832</v>
      </c>
      <c r="C132" s="111" t="s">
        <v>1340</v>
      </c>
      <c r="D132" s="109" t="s">
        <v>146</v>
      </c>
      <c r="E132" s="111" t="s">
        <v>875</v>
      </c>
      <c r="F132" s="113">
        <v>14.85</v>
      </c>
    </row>
    <row r="133" spans="1:6">
      <c r="A133" s="111" t="s">
        <v>1424</v>
      </c>
      <c r="B133" s="111" t="s">
        <v>832</v>
      </c>
      <c r="C133" s="111" t="s">
        <v>1340</v>
      </c>
      <c r="D133" s="109" t="s">
        <v>1425</v>
      </c>
      <c r="E133" s="111" t="s">
        <v>1357</v>
      </c>
      <c r="F133" s="113">
        <v>26.82</v>
      </c>
    </row>
    <row r="134" spans="1:6">
      <c r="A134" s="111" t="s">
        <v>80</v>
      </c>
      <c r="B134" s="111" t="s">
        <v>832</v>
      </c>
      <c r="C134" s="111" t="s">
        <v>1340</v>
      </c>
      <c r="D134" s="109" t="s">
        <v>81</v>
      </c>
      <c r="E134" s="111" t="s">
        <v>1357</v>
      </c>
      <c r="F134" s="113">
        <v>25.97</v>
      </c>
    </row>
    <row r="135" spans="1:6">
      <c r="A135" s="111" t="s">
        <v>64</v>
      </c>
      <c r="B135" s="111" t="s">
        <v>832</v>
      </c>
      <c r="C135" s="111" t="s">
        <v>1340</v>
      </c>
      <c r="D135" s="109" t="s">
        <v>65</v>
      </c>
      <c r="E135" s="111" t="s">
        <v>1357</v>
      </c>
      <c r="F135" s="113">
        <v>65.8</v>
      </c>
    </row>
    <row r="136" spans="1:6">
      <c r="A136" s="111" t="s">
        <v>1434</v>
      </c>
      <c r="B136" s="111" t="s">
        <v>832</v>
      </c>
      <c r="C136" s="111" t="s">
        <v>1340</v>
      </c>
      <c r="D136" s="109" t="s">
        <v>1435</v>
      </c>
      <c r="E136" s="111" t="s">
        <v>1361</v>
      </c>
      <c r="F136" s="113">
        <v>13.11</v>
      </c>
    </row>
    <row r="137" spans="1:6">
      <c r="A137" s="111" t="s">
        <v>143</v>
      </c>
      <c r="B137" s="111" t="s">
        <v>832</v>
      </c>
      <c r="C137" s="111" t="s">
        <v>1340</v>
      </c>
      <c r="D137" s="109" t="s">
        <v>144</v>
      </c>
      <c r="E137" s="111" t="s">
        <v>875</v>
      </c>
      <c r="F137" s="113">
        <v>2.9</v>
      </c>
    </row>
    <row r="138" spans="1:6">
      <c r="A138" s="111" t="s">
        <v>201</v>
      </c>
      <c r="B138" s="111" t="s">
        <v>832</v>
      </c>
      <c r="C138" s="111" t="s">
        <v>1340</v>
      </c>
      <c r="D138" s="109" t="s">
        <v>202</v>
      </c>
      <c r="E138" s="111" t="s">
        <v>1361</v>
      </c>
      <c r="F138" s="113">
        <v>28.85</v>
      </c>
    </row>
    <row r="139" spans="1:6">
      <c r="A139" s="111" t="s">
        <v>1397</v>
      </c>
      <c r="B139" s="111" t="s">
        <v>832</v>
      </c>
      <c r="C139" s="111" t="s">
        <v>1340</v>
      </c>
      <c r="D139" s="109" t="s">
        <v>1398</v>
      </c>
      <c r="E139" s="111" t="s">
        <v>1361</v>
      </c>
      <c r="F139" s="113">
        <v>11.69</v>
      </c>
    </row>
    <row r="140" spans="1:6" ht="22.5">
      <c r="A140" s="111" t="s">
        <v>62</v>
      </c>
      <c r="B140" s="111" t="s">
        <v>832</v>
      </c>
      <c r="C140" s="111" t="s">
        <v>1340</v>
      </c>
      <c r="D140" s="109" t="s">
        <v>63</v>
      </c>
      <c r="E140" s="111" t="s">
        <v>875</v>
      </c>
      <c r="F140" s="113">
        <v>0.98</v>
      </c>
    </row>
    <row r="141" spans="1:6">
      <c r="A141" s="111" t="s">
        <v>161</v>
      </c>
      <c r="B141" s="111" t="s">
        <v>832</v>
      </c>
      <c r="C141" s="111" t="s">
        <v>1340</v>
      </c>
      <c r="D141" s="109" t="s">
        <v>162</v>
      </c>
      <c r="E141" s="111" t="s">
        <v>875</v>
      </c>
      <c r="F141" s="113">
        <v>254.02</v>
      </c>
    </row>
    <row r="142" spans="1:6" ht="22.5">
      <c r="A142" s="111" t="s">
        <v>163</v>
      </c>
      <c r="B142" s="111" t="s">
        <v>832</v>
      </c>
      <c r="C142" s="111" t="s">
        <v>1340</v>
      </c>
      <c r="D142" s="109" t="s">
        <v>164</v>
      </c>
      <c r="E142" s="111" t="s">
        <v>845</v>
      </c>
      <c r="F142" s="113">
        <v>414.25</v>
      </c>
    </row>
    <row r="143" spans="1:6">
      <c r="A143" s="111" t="s">
        <v>1454</v>
      </c>
      <c r="B143" s="111" t="s">
        <v>832</v>
      </c>
      <c r="C143" s="111" t="s">
        <v>1340</v>
      </c>
      <c r="D143" s="109" t="s">
        <v>1455</v>
      </c>
      <c r="E143" s="111" t="s">
        <v>1357</v>
      </c>
      <c r="F143" s="113">
        <v>19.09</v>
      </c>
    </row>
    <row r="144" spans="1:6">
      <c r="A144" s="111" t="s">
        <v>70</v>
      </c>
      <c r="B144" s="111" t="s">
        <v>832</v>
      </c>
      <c r="C144" s="111" t="s">
        <v>1340</v>
      </c>
      <c r="D144" s="109" t="s">
        <v>71</v>
      </c>
      <c r="E144" s="111" t="s">
        <v>875</v>
      </c>
      <c r="F144" s="113">
        <v>7.85</v>
      </c>
    </row>
    <row r="145" spans="1:6">
      <c r="A145" s="111" t="s">
        <v>1391</v>
      </c>
      <c r="B145" s="111" t="s">
        <v>832</v>
      </c>
      <c r="C145" s="111" t="s">
        <v>1340</v>
      </c>
      <c r="D145" s="109" t="s">
        <v>1392</v>
      </c>
      <c r="E145" s="111" t="s">
        <v>845</v>
      </c>
      <c r="F145" s="113">
        <v>233.15</v>
      </c>
    </row>
    <row r="146" spans="1:6" ht="22.5">
      <c r="A146" s="111" t="s">
        <v>159</v>
      </c>
      <c r="B146" s="111" t="s">
        <v>832</v>
      </c>
      <c r="C146" s="111" t="s">
        <v>1340</v>
      </c>
      <c r="D146" s="109" t="s">
        <v>160</v>
      </c>
      <c r="E146" s="111" t="s">
        <v>875</v>
      </c>
      <c r="F146" s="113">
        <v>11.16</v>
      </c>
    </row>
    <row r="147" spans="1:6">
      <c r="A147" s="111" t="s">
        <v>197</v>
      </c>
      <c r="B147" s="111" t="s">
        <v>832</v>
      </c>
      <c r="C147" s="111" t="s">
        <v>1340</v>
      </c>
      <c r="D147" s="109" t="s">
        <v>198</v>
      </c>
      <c r="E147" s="111" t="s">
        <v>875</v>
      </c>
      <c r="F147" s="113">
        <v>26.27</v>
      </c>
    </row>
    <row r="148" spans="1:6" ht="22.5">
      <c r="A148" s="111" t="s">
        <v>82</v>
      </c>
      <c r="B148" s="111" t="s">
        <v>832</v>
      </c>
      <c r="C148" s="111" t="s">
        <v>1340</v>
      </c>
      <c r="D148" s="109" t="s">
        <v>83</v>
      </c>
      <c r="E148" s="111" t="s">
        <v>845</v>
      </c>
      <c r="F148" s="113">
        <v>573.58000000000004</v>
      </c>
    </row>
    <row r="149" spans="1:6">
      <c r="A149" s="111" t="s">
        <v>1460</v>
      </c>
      <c r="B149" s="111" t="s">
        <v>832</v>
      </c>
      <c r="C149" s="111" t="s">
        <v>1340</v>
      </c>
      <c r="D149" s="109" t="s">
        <v>1461</v>
      </c>
      <c r="E149" s="111" t="s">
        <v>875</v>
      </c>
      <c r="F149" s="113">
        <v>1.57</v>
      </c>
    </row>
    <row r="150" spans="1:6" ht="22.5">
      <c r="A150" s="111" t="s">
        <v>127</v>
      </c>
      <c r="B150" s="111" t="s">
        <v>832</v>
      </c>
      <c r="C150" s="111" t="s">
        <v>1340</v>
      </c>
      <c r="D150" s="109" t="s">
        <v>128</v>
      </c>
      <c r="E150" s="111" t="s">
        <v>875</v>
      </c>
      <c r="F150" s="113">
        <v>23.34</v>
      </c>
    </row>
    <row r="151" spans="1:6" ht="22.5">
      <c r="A151" s="111" t="s">
        <v>1448</v>
      </c>
      <c r="B151" s="111" t="s">
        <v>832</v>
      </c>
      <c r="C151" s="111" t="s">
        <v>1340</v>
      </c>
      <c r="D151" s="109" t="s">
        <v>1449</v>
      </c>
      <c r="E151" s="111" t="s">
        <v>845</v>
      </c>
      <c r="F151" s="113">
        <v>1157.18</v>
      </c>
    </row>
    <row r="152" spans="1:6" ht="22.5">
      <c r="A152" s="111" t="s">
        <v>1456</v>
      </c>
      <c r="B152" s="111" t="s">
        <v>832</v>
      </c>
      <c r="C152" s="111" t="s">
        <v>1340</v>
      </c>
      <c r="D152" s="109" t="s">
        <v>1457</v>
      </c>
      <c r="E152" s="111" t="s">
        <v>875</v>
      </c>
      <c r="F152" s="113">
        <v>0.28999999999999998</v>
      </c>
    </row>
    <row r="153" spans="1:6" ht="22.5">
      <c r="A153" s="111" t="s">
        <v>1442</v>
      </c>
      <c r="B153" s="111" t="s">
        <v>832</v>
      </c>
      <c r="C153" s="111" t="s">
        <v>1340</v>
      </c>
      <c r="D153" s="109" t="s">
        <v>1443</v>
      </c>
      <c r="E153" s="111" t="s">
        <v>833</v>
      </c>
      <c r="F153" s="113">
        <v>80.06</v>
      </c>
    </row>
    <row r="154" spans="1:6">
      <c r="A154" s="111" t="s">
        <v>1458</v>
      </c>
      <c r="B154" s="111" t="s">
        <v>832</v>
      </c>
      <c r="C154" s="111" t="s">
        <v>1340</v>
      </c>
      <c r="D154" s="109" t="s">
        <v>1459</v>
      </c>
      <c r="E154" s="111" t="s">
        <v>833</v>
      </c>
      <c r="F154" s="113">
        <v>13.3</v>
      </c>
    </row>
    <row r="155" spans="1:6">
      <c r="A155" s="111" t="s">
        <v>169</v>
      </c>
      <c r="B155" s="111" t="s">
        <v>832</v>
      </c>
      <c r="C155" s="111" t="s">
        <v>1340</v>
      </c>
      <c r="D155" s="109" t="s">
        <v>170</v>
      </c>
      <c r="E155" s="111" t="s">
        <v>875</v>
      </c>
      <c r="F155" s="113">
        <v>10.57</v>
      </c>
    </row>
    <row r="156" spans="1:6" ht="22.5">
      <c r="A156" s="111" t="s">
        <v>72</v>
      </c>
      <c r="B156" s="111" t="s">
        <v>832</v>
      </c>
      <c r="C156" s="111" t="s">
        <v>1340</v>
      </c>
      <c r="D156" s="109" t="s">
        <v>73</v>
      </c>
      <c r="E156" s="111" t="s">
        <v>833</v>
      </c>
      <c r="F156" s="113">
        <v>75.459999999999994</v>
      </c>
    </row>
    <row r="157" spans="1:6">
      <c r="A157" s="111" t="s">
        <v>1410</v>
      </c>
      <c r="B157" s="111" t="s">
        <v>832</v>
      </c>
      <c r="C157" s="111" t="s">
        <v>1340</v>
      </c>
      <c r="D157" s="109" t="s">
        <v>1411</v>
      </c>
      <c r="E157" s="111" t="s">
        <v>1357</v>
      </c>
      <c r="F157" s="113">
        <v>2.64</v>
      </c>
    </row>
    <row r="158" spans="1:6">
      <c r="A158" s="111" t="s">
        <v>227</v>
      </c>
      <c r="B158" s="111" t="s">
        <v>832</v>
      </c>
      <c r="C158" s="111" t="s">
        <v>1340</v>
      </c>
      <c r="D158" s="109" t="s">
        <v>228</v>
      </c>
      <c r="E158" s="111" t="s">
        <v>833</v>
      </c>
      <c r="F158" s="113">
        <v>7.62</v>
      </c>
    </row>
    <row r="159" spans="1:6">
      <c r="A159" s="111" t="s">
        <v>78</v>
      </c>
      <c r="B159" s="111" t="s">
        <v>832</v>
      </c>
      <c r="C159" s="111" t="s">
        <v>1340</v>
      </c>
      <c r="D159" s="109" t="s">
        <v>79</v>
      </c>
      <c r="E159" s="111" t="s">
        <v>845</v>
      </c>
      <c r="F159" s="113">
        <v>648</v>
      </c>
    </row>
    <row r="160" spans="1:6">
      <c r="A160" s="111" t="s">
        <v>95</v>
      </c>
      <c r="B160" s="111" t="s">
        <v>832</v>
      </c>
      <c r="C160" s="111" t="s">
        <v>1340</v>
      </c>
      <c r="D160" s="109" t="s">
        <v>96</v>
      </c>
      <c r="E160" s="111" t="s">
        <v>875</v>
      </c>
      <c r="F160" s="113">
        <v>705.64</v>
      </c>
    </row>
    <row r="161" spans="1:6">
      <c r="A161" s="111" t="s">
        <v>84</v>
      </c>
      <c r="B161" s="111" t="s">
        <v>832</v>
      </c>
      <c r="C161" s="111" t="s">
        <v>1340</v>
      </c>
      <c r="D161" s="109" t="s">
        <v>85</v>
      </c>
      <c r="E161" s="111" t="s">
        <v>1357</v>
      </c>
      <c r="F161" s="113">
        <v>55.65</v>
      </c>
    </row>
    <row r="162" spans="1:6" ht="22.5">
      <c r="A162" s="111" t="s">
        <v>86</v>
      </c>
      <c r="B162" s="111" t="s">
        <v>832</v>
      </c>
      <c r="C162" s="111" t="s">
        <v>1340</v>
      </c>
      <c r="D162" s="109" t="s">
        <v>87</v>
      </c>
      <c r="E162" s="111" t="s">
        <v>875</v>
      </c>
      <c r="F162" s="113">
        <v>20.2</v>
      </c>
    </row>
    <row r="163" spans="1:6">
      <c r="A163" s="111" t="s">
        <v>1414</v>
      </c>
      <c r="B163" s="111" t="s">
        <v>832</v>
      </c>
      <c r="C163" s="111" t="s">
        <v>1340</v>
      </c>
      <c r="D163" s="109" t="s">
        <v>1415</v>
      </c>
      <c r="E163" s="111" t="s">
        <v>1357</v>
      </c>
      <c r="F163" s="113">
        <v>1.38</v>
      </c>
    </row>
    <row r="164" spans="1:6">
      <c r="A164" s="111" t="s">
        <v>1418</v>
      </c>
      <c r="B164" s="111" t="s">
        <v>832</v>
      </c>
      <c r="C164" s="111" t="s">
        <v>1340</v>
      </c>
      <c r="D164" s="109" t="s">
        <v>1419</v>
      </c>
      <c r="E164" s="111" t="s">
        <v>1357</v>
      </c>
      <c r="F164" s="113">
        <v>1.58</v>
      </c>
    </row>
    <row r="165" spans="1:6">
      <c r="A165" s="111" t="s">
        <v>1374</v>
      </c>
      <c r="B165" s="111" t="s">
        <v>832</v>
      </c>
      <c r="C165" s="111" t="s">
        <v>1340</v>
      </c>
      <c r="D165" s="109" t="s">
        <v>1375</v>
      </c>
      <c r="E165" s="111" t="s">
        <v>875</v>
      </c>
      <c r="F165" s="113">
        <v>20.34</v>
      </c>
    </row>
    <row r="166" spans="1:6" ht="33.75">
      <c r="A166" s="111" t="s">
        <v>1376</v>
      </c>
      <c r="B166" s="111" t="s">
        <v>832</v>
      </c>
      <c r="C166" s="111" t="s">
        <v>1340</v>
      </c>
      <c r="D166" s="109" t="s">
        <v>1377</v>
      </c>
      <c r="E166" s="111" t="s">
        <v>1378</v>
      </c>
      <c r="F166" s="113">
        <v>120.34</v>
      </c>
    </row>
    <row r="167" spans="1:6" ht="22.5">
      <c r="A167" s="111" t="s">
        <v>121</v>
      </c>
      <c r="B167" s="111" t="s">
        <v>832</v>
      </c>
      <c r="C167" s="111" t="s">
        <v>1340</v>
      </c>
      <c r="D167" s="109" t="s">
        <v>122</v>
      </c>
      <c r="E167" s="111" t="s">
        <v>875</v>
      </c>
      <c r="F167" s="113">
        <v>13.86</v>
      </c>
    </row>
    <row r="168" spans="1:6" ht="22.5">
      <c r="A168" s="111" t="s">
        <v>1432</v>
      </c>
      <c r="B168" s="111" t="s">
        <v>832</v>
      </c>
      <c r="C168" s="111" t="s">
        <v>1340</v>
      </c>
      <c r="D168" s="109" t="s">
        <v>1433</v>
      </c>
      <c r="E168" s="111" t="s">
        <v>833</v>
      </c>
      <c r="F168" s="113">
        <v>6.06</v>
      </c>
    </row>
    <row r="169" spans="1:6" ht="22.5">
      <c r="A169" s="111" t="s">
        <v>1428</v>
      </c>
      <c r="B169" s="111" t="s">
        <v>832</v>
      </c>
      <c r="C169" s="111" t="s">
        <v>1340</v>
      </c>
      <c r="D169" s="109" t="s">
        <v>1429</v>
      </c>
      <c r="E169" s="111" t="s">
        <v>875</v>
      </c>
      <c r="F169" s="113">
        <v>0.16</v>
      </c>
    </row>
    <row r="170" spans="1:6">
      <c r="A170" s="111" t="s">
        <v>1452</v>
      </c>
      <c r="B170" s="111" t="s">
        <v>832</v>
      </c>
      <c r="C170" s="111" t="s">
        <v>1340</v>
      </c>
      <c r="D170" s="109" t="s">
        <v>1453</v>
      </c>
      <c r="E170" s="111" t="s">
        <v>875</v>
      </c>
      <c r="F170" s="113">
        <v>21.26</v>
      </c>
    </row>
    <row r="171" spans="1:6" ht="22.5">
      <c r="A171" s="111" t="s">
        <v>1430</v>
      </c>
      <c r="B171" s="111" t="s">
        <v>832</v>
      </c>
      <c r="C171" s="111" t="s">
        <v>1340</v>
      </c>
      <c r="D171" s="109" t="s">
        <v>1431</v>
      </c>
      <c r="E171" s="111" t="s">
        <v>1360</v>
      </c>
      <c r="F171" s="113">
        <v>30.95</v>
      </c>
    </row>
    <row r="172" spans="1:6">
      <c r="A172" s="111" t="s">
        <v>1406</v>
      </c>
      <c r="B172" s="111" t="s">
        <v>832</v>
      </c>
      <c r="C172" s="111" t="s">
        <v>1340</v>
      </c>
      <c r="D172" s="109" t="s">
        <v>1407</v>
      </c>
      <c r="E172" s="111" t="s">
        <v>845</v>
      </c>
      <c r="F172" s="113">
        <v>98.41</v>
      </c>
    </row>
    <row r="173" spans="1:6">
      <c r="A173" s="111" t="s">
        <v>151</v>
      </c>
      <c r="B173" s="111" t="s">
        <v>823</v>
      </c>
      <c r="C173" s="111" t="s">
        <v>1340</v>
      </c>
      <c r="D173" s="109" t="s">
        <v>152</v>
      </c>
      <c r="E173" s="111" t="s">
        <v>921</v>
      </c>
      <c r="F173" s="113">
        <v>181.95</v>
      </c>
    </row>
    <row r="174" spans="1:6" ht="22.5">
      <c r="A174" s="111" t="s">
        <v>252</v>
      </c>
      <c r="B174" s="111" t="s">
        <v>823</v>
      </c>
      <c r="C174" s="111" t="s">
        <v>1340</v>
      </c>
      <c r="D174" s="109" t="s">
        <v>253</v>
      </c>
      <c r="E174" s="111" t="s">
        <v>921</v>
      </c>
      <c r="F174" s="113" t="s">
        <v>380</v>
      </c>
    </row>
    <row r="175" spans="1:6">
      <c r="A175" s="111" t="s">
        <v>1422</v>
      </c>
      <c r="B175" s="111" t="s">
        <v>823</v>
      </c>
      <c r="C175" s="111" t="s">
        <v>1340</v>
      </c>
      <c r="D175" s="109" t="s">
        <v>1423</v>
      </c>
      <c r="E175" s="111" t="s">
        <v>845</v>
      </c>
      <c r="F175" s="113">
        <v>75.23</v>
      </c>
    </row>
    <row r="176" spans="1:6" ht="22.5">
      <c r="A176" s="111" t="s">
        <v>173</v>
      </c>
      <c r="B176" s="111" t="s">
        <v>823</v>
      </c>
      <c r="C176" s="111" t="s">
        <v>1340</v>
      </c>
      <c r="D176" s="109" t="s">
        <v>174</v>
      </c>
      <c r="E176" s="111" t="s">
        <v>921</v>
      </c>
      <c r="F176" s="113" t="s">
        <v>381</v>
      </c>
    </row>
    <row r="177" spans="1:6">
      <c r="A177" s="111" t="s">
        <v>153</v>
      </c>
      <c r="B177" s="111" t="s">
        <v>823</v>
      </c>
      <c r="C177" s="111" t="s">
        <v>1340</v>
      </c>
      <c r="D177" s="109" t="s">
        <v>154</v>
      </c>
      <c r="E177" s="111" t="s">
        <v>921</v>
      </c>
      <c r="F177" s="113">
        <v>644.9</v>
      </c>
    </row>
    <row r="178" spans="1:6" ht="22.5">
      <c r="A178" s="111" t="s">
        <v>109</v>
      </c>
      <c r="B178" s="111" t="s">
        <v>823</v>
      </c>
      <c r="C178" s="111" t="s">
        <v>1340</v>
      </c>
      <c r="D178" s="109" t="s">
        <v>110</v>
      </c>
      <c r="E178" s="111" t="s">
        <v>921</v>
      </c>
      <c r="F178" s="113">
        <v>244.5</v>
      </c>
    </row>
    <row r="179" spans="1:6">
      <c r="A179" s="111" t="s">
        <v>107</v>
      </c>
      <c r="B179" s="111" t="s">
        <v>823</v>
      </c>
      <c r="C179" s="111" t="s">
        <v>1340</v>
      </c>
      <c r="D179" s="109" t="s">
        <v>108</v>
      </c>
      <c r="E179" s="111" t="s">
        <v>921</v>
      </c>
      <c r="F179" s="113">
        <v>160.38999999999999</v>
      </c>
    </row>
    <row r="180" spans="1:6">
      <c r="A180" s="111" t="s">
        <v>115</v>
      </c>
      <c r="B180" s="111" t="s">
        <v>823</v>
      </c>
      <c r="C180" s="111" t="s">
        <v>1340</v>
      </c>
      <c r="D180" s="109" t="s">
        <v>116</v>
      </c>
      <c r="E180" s="111" t="s">
        <v>921</v>
      </c>
      <c r="F180" s="113" t="s">
        <v>373</v>
      </c>
    </row>
    <row r="181" spans="1:6">
      <c r="A181" s="111" t="s">
        <v>147</v>
      </c>
      <c r="B181" s="111" t="s">
        <v>823</v>
      </c>
      <c r="C181" s="111" t="s">
        <v>1340</v>
      </c>
      <c r="D181" s="109" t="s">
        <v>148</v>
      </c>
      <c r="E181" s="111" t="s">
        <v>921</v>
      </c>
      <c r="F181" s="113">
        <v>441.56</v>
      </c>
    </row>
    <row r="182" spans="1:6" ht="22.5">
      <c r="A182" s="111" t="s">
        <v>117</v>
      </c>
      <c r="B182" s="111" t="s">
        <v>823</v>
      </c>
      <c r="C182" s="111" t="s">
        <v>1340</v>
      </c>
      <c r="D182" s="109" t="s">
        <v>118</v>
      </c>
      <c r="E182" s="111" t="s">
        <v>921</v>
      </c>
      <c r="F182" s="113">
        <v>829.9</v>
      </c>
    </row>
    <row r="183" spans="1:6">
      <c r="A183" s="111" t="s">
        <v>137</v>
      </c>
      <c r="B183" s="111" t="s">
        <v>823</v>
      </c>
      <c r="C183" s="111" t="s">
        <v>1340</v>
      </c>
      <c r="D183" s="109" t="s">
        <v>138</v>
      </c>
      <c r="E183" s="111" t="s">
        <v>921</v>
      </c>
      <c r="F183" s="113">
        <v>323.57</v>
      </c>
    </row>
    <row r="184" spans="1:6">
      <c r="A184" s="111" t="s">
        <v>1420</v>
      </c>
      <c r="B184" s="111" t="s">
        <v>823</v>
      </c>
      <c r="C184" s="111" t="s">
        <v>1340</v>
      </c>
      <c r="D184" s="109" t="s">
        <v>1421</v>
      </c>
      <c r="E184" s="111" t="s">
        <v>845</v>
      </c>
      <c r="F184" s="113" t="s">
        <v>362</v>
      </c>
    </row>
    <row r="185" spans="1:6" ht="22.5">
      <c r="A185" s="111" t="s">
        <v>171</v>
      </c>
      <c r="B185" s="111" t="s">
        <v>823</v>
      </c>
      <c r="C185" s="111" t="s">
        <v>1340</v>
      </c>
      <c r="D185" s="109" t="s">
        <v>172</v>
      </c>
      <c r="E185" s="111" t="s">
        <v>921</v>
      </c>
      <c r="F185" s="113">
        <v>657.9</v>
      </c>
    </row>
    <row r="186" spans="1:6">
      <c r="A186" s="111" t="s">
        <v>165</v>
      </c>
      <c r="B186" s="111" t="s">
        <v>823</v>
      </c>
      <c r="C186" s="111" t="s">
        <v>1340</v>
      </c>
      <c r="D186" s="109" t="s">
        <v>166</v>
      </c>
      <c r="E186" s="111" t="s">
        <v>921</v>
      </c>
      <c r="F186" s="113">
        <v>99</v>
      </c>
    </row>
    <row r="187" spans="1:6">
      <c r="A187" s="111" t="s">
        <v>167</v>
      </c>
      <c r="B187" s="111" t="s">
        <v>823</v>
      </c>
      <c r="C187" s="111" t="s">
        <v>1340</v>
      </c>
      <c r="D187" s="109" t="s">
        <v>168</v>
      </c>
      <c r="E187" s="111" t="s">
        <v>921</v>
      </c>
      <c r="F187" s="113">
        <v>54.2</v>
      </c>
    </row>
    <row r="188" spans="1:6" ht="22.5">
      <c r="A188" s="111" t="s">
        <v>135</v>
      </c>
      <c r="B188" s="111" t="s">
        <v>823</v>
      </c>
      <c r="C188" s="111" t="s">
        <v>1340</v>
      </c>
      <c r="D188" s="109" t="s">
        <v>136</v>
      </c>
      <c r="E188" s="111" t="s">
        <v>921</v>
      </c>
      <c r="F188" s="113">
        <v>163.61000000000001</v>
      </c>
    </row>
    <row r="189" spans="1:6">
      <c r="A189" s="111" t="s">
        <v>88</v>
      </c>
      <c r="B189" s="111" t="s">
        <v>823</v>
      </c>
      <c r="C189" s="111" t="s">
        <v>1340</v>
      </c>
      <c r="D189" s="109" t="s">
        <v>89</v>
      </c>
      <c r="E189" s="111" t="s">
        <v>90</v>
      </c>
      <c r="F189" s="113">
        <v>39.82</v>
      </c>
    </row>
    <row r="190" spans="1:6" ht="33.75">
      <c r="A190" s="111" t="s">
        <v>1362</v>
      </c>
      <c r="B190" s="111" t="s">
        <v>823</v>
      </c>
      <c r="C190" s="111" t="s">
        <v>1340</v>
      </c>
      <c r="D190" s="109" t="s">
        <v>1363</v>
      </c>
      <c r="E190" s="111" t="s">
        <v>845</v>
      </c>
      <c r="F190" s="113" t="s">
        <v>344</v>
      </c>
    </row>
    <row r="191" spans="1:6" ht="22.5">
      <c r="A191" s="111" t="s">
        <v>157</v>
      </c>
      <c r="B191" s="111" t="s">
        <v>823</v>
      </c>
      <c r="C191" s="111" t="s">
        <v>1340</v>
      </c>
      <c r="D191" s="109" t="s">
        <v>158</v>
      </c>
      <c r="E191" s="111" t="s">
        <v>921</v>
      </c>
      <c r="F191" s="113" t="s">
        <v>352</v>
      </c>
    </row>
    <row r="192" spans="1:6" ht="22.5">
      <c r="A192" s="111" t="s">
        <v>1379</v>
      </c>
      <c r="B192" s="111" t="s">
        <v>823</v>
      </c>
      <c r="C192" s="111" t="s">
        <v>1340</v>
      </c>
      <c r="D192" s="109" t="s">
        <v>1380</v>
      </c>
      <c r="E192" s="111" t="s">
        <v>845</v>
      </c>
      <c r="F192" s="113" t="s">
        <v>346</v>
      </c>
    </row>
    <row r="193" spans="1:6">
      <c r="A193" s="111" t="s">
        <v>219</v>
      </c>
      <c r="B193" s="111" t="s">
        <v>823</v>
      </c>
      <c r="C193" s="111" t="s">
        <v>1340</v>
      </c>
      <c r="D193" s="109" t="s">
        <v>220</v>
      </c>
      <c r="E193" s="111" t="s">
        <v>882</v>
      </c>
      <c r="F193" s="113" t="s">
        <v>368</v>
      </c>
    </row>
    <row r="194" spans="1:6">
      <c r="A194" s="111" t="s">
        <v>229</v>
      </c>
      <c r="B194" s="111" t="s">
        <v>823</v>
      </c>
      <c r="C194" s="111" t="s">
        <v>1340</v>
      </c>
      <c r="D194" s="109" t="s">
        <v>230</v>
      </c>
      <c r="E194" s="111" t="s">
        <v>921</v>
      </c>
      <c r="F194" s="113" t="s">
        <v>374</v>
      </c>
    </row>
    <row r="195" spans="1:6" ht="22.5">
      <c r="A195" s="111" t="s">
        <v>103</v>
      </c>
      <c r="B195" s="111" t="s">
        <v>823</v>
      </c>
      <c r="C195" s="111" t="s">
        <v>1340</v>
      </c>
      <c r="D195" s="109" t="s">
        <v>104</v>
      </c>
      <c r="E195" s="111" t="s">
        <v>921</v>
      </c>
      <c r="F195" s="113" t="s">
        <v>366</v>
      </c>
    </row>
    <row r="196" spans="1:6" ht="22.5">
      <c r="A196" s="111" t="s">
        <v>101</v>
      </c>
      <c r="B196" s="111" t="s">
        <v>823</v>
      </c>
      <c r="C196" s="111" t="s">
        <v>1340</v>
      </c>
      <c r="D196" s="109" t="s">
        <v>102</v>
      </c>
      <c r="E196" s="111" t="s">
        <v>921</v>
      </c>
      <c r="F196" s="113" t="s">
        <v>363</v>
      </c>
    </row>
    <row r="197" spans="1:6">
      <c r="A197" s="111" t="s">
        <v>1341</v>
      </c>
      <c r="B197" s="111" t="s">
        <v>823</v>
      </c>
      <c r="C197" s="111" t="s">
        <v>1340</v>
      </c>
      <c r="D197" s="109" t="s">
        <v>1342</v>
      </c>
      <c r="E197" s="111" t="s">
        <v>825</v>
      </c>
      <c r="F197" s="113">
        <v>233.94</v>
      </c>
    </row>
    <row r="198" spans="1:6">
      <c r="A198" s="111" t="s">
        <v>149</v>
      </c>
      <c r="B198" s="111" t="s">
        <v>823</v>
      </c>
      <c r="C198" s="111" t="s">
        <v>1340</v>
      </c>
      <c r="D198" s="109" t="s">
        <v>150</v>
      </c>
      <c r="E198" s="111" t="s">
        <v>921</v>
      </c>
      <c r="F198" s="113" t="s">
        <v>361</v>
      </c>
    </row>
    <row r="199" spans="1:6" ht="33.75">
      <c r="A199" s="111" t="s">
        <v>221</v>
      </c>
      <c r="B199" s="111" t="s">
        <v>823</v>
      </c>
      <c r="C199" s="111" t="s">
        <v>1340</v>
      </c>
      <c r="D199" s="109" t="s">
        <v>222</v>
      </c>
      <c r="E199" s="111" t="s">
        <v>882</v>
      </c>
      <c r="F199" s="113" t="s">
        <v>356</v>
      </c>
    </row>
    <row r="200" spans="1:6" ht="22.5">
      <c r="A200" s="111" t="s">
        <v>1383</v>
      </c>
      <c r="B200" s="111" t="s">
        <v>823</v>
      </c>
      <c r="C200" s="111" t="s">
        <v>1340</v>
      </c>
      <c r="D200" s="109" t="s">
        <v>1384</v>
      </c>
      <c r="E200" s="111" t="s">
        <v>921</v>
      </c>
      <c r="F200" s="113" t="s">
        <v>355</v>
      </c>
    </row>
    <row r="201" spans="1:6">
      <c r="A201" s="111" t="s">
        <v>446</v>
      </c>
      <c r="B201" s="111" t="s">
        <v>823</v>
      </c>
      <c r="C201" s="111" t="s">
        <v>1340</v>
      </c>
      <c r="D201" s="109" t="s">
        <v>447</v>
      </c>
      <c r="E201" s="111" t="s">
        <v>882</v>
      </c>
      <c r="F201" s="113">
        <v>0.16</v>
      </c>
    </row>
    <row r="202" spans="1:6">
      <c r="A202" s="111" t="s">
        <v>113</v>
      </c>
      <c r="B202" s="111" t="s">
        <v>823</v>
      </c>
      <c r="C202" s="111" t="s">
        <v>1340</v>
      </c>
      <c r="D202" s="109" t="s">
        <v>114</v>
      </c>
      <c r="E202" s="111" t="s">
        <v>921</v>
      </c>
      <c r="F202" s="113" t="s">
        <v>365</v>
      </c>
    </row>
    <row r="203" spans="1:6">
      <c r="A203" s="111" t="s">
        <v>139</v>
      </c>
      <c r="B203" s="111" t="s">
        <v>823</v>
      </c>
      <c r="C203" s="111" t="s">
        <v>1340</v>
      </c>
      <c r="D203" s="109" t="s">
        <v>140</v>
      </c>
      <c r="E203" s="111" t="s">
        <v>921</v>
      </c>
      <c r="F203" s="113" t="s">
        <v>360</v>
      </c>
    </row>
    <row r="204" spans="1:6">
      <c r="A204" s="111" t="s">
        <v>141</v>
      </c>
      <c r="B204" s="111" t="s">
        <v>823</v>
      </c>
      <c r="C204" s="111" t="s">
        <v>1340</v>
      </c>
      <c r="D204" s="109" t="s">
        <v>142</v>
      </c>
      <c r="E204" s="111" t="s">
        <v>921</v>
      </c>
      <c r="F204" s="113" t="s">
        <v>367</v>
      </c>
    </row>
    <row r="205" spans="1:6" ht="22.5">
      <c r="A205" s="111" t="s">
        <v>1399</v>
      </c>
      <c r="B205" s="111" t="s">
        <v>823</v>
      </c>
      <c r="C205" s="111" t="s">
        <v>1340</v>
      </c>
      <c r="D205" s="109" t="s">
        <v>1400</v>
      </c>
      <c r="E205" s="111" t="s">
        <v>845</v>
      </c>
      <c r="F205" s="113">
        <v>383.66</v>
      </c>
    </row>
    <row r="206" spans="1:6" ht="22.5">
      <c r="A206" s="111" t="s">
        <v>1385</v>
      </c>
      <c r="B206" s="111" t="s">
        <v>823</v>
      </c>
      <c r="C206" s="111" t="s">
        <v>1340</v>
      </c>
      <c r="D206" s="109" t="s">
        <v>1386</v>
      </c>
      <c r="E206" s="111" t="s">
        <v>921</v>
      </c>
      <c r="F206" s="113" t="s">
        <v>375</v>
      </c>
    </row>
    <row r="207" spans="1:6">
      <c r="A207" s="111" t="s">
        <v>129</v>
      </c>
      <c r="B207" s="111" t="s">
        <v>823</v>
      </c>
      <c r="C207" s="111" t="s">
        <v>1340</v>
      </c>
      <c r="D207" s="109" t="s">
        <v>130</v>
      </c>
      <c r="E207" s="111" t="s">
        <v>921</v>
      </c>
      <c r="F207" s="113">
        <v>9.44</v>
      </c>
    </row>
    <row r="208" spans="1:6">
      <c r="A208" s="111" t="s">
        <v>133</v>
      </c>
      <c r="B208" s="111" t="s">
        <v>823</v>
      </c>
      <c r="C208" s="111" t="s">
        <v>1340</v>
      </c>
      <c r="D208" s="109" t="s">
        <v>134</v>
      </c>
      <c r="E208" s="111" t="s">
        <v>921</v>
      </c>
      <c r="F208" s="113">
        <v>16.97</v>
      </c>
    </row>
    <row r="209" spans="1:6" ht="22.5">
      <c r="A209" s="111" t="s">
        <v>131</v>
      </c>
      <c r="B209" s="111" t="s">
        <v>823</v>
      </c>
      <c r="C209" s="111" t="s">
        <v>1340</v>
      </c>
      <c r="D209" s="109" t="s">
        <v>132</v>
      </c>
      <c r="E209" s="111" t="s">
        <v>921</v>
      </c>
      <c r="F209" s="113">
        <v>205.69</v>
      </c>
    </row>
    <row r="210" spans="1:6" ht="67.5">
      <c r="A210" s="111" t="s">
        <v>234</v>
      </c>
      <c r="B210" s="111" t="s">
        <v>823</v>
      </c>
      <c r="C210" s="111" t="s">
        <v>1340</v>
      </c>
      <c r="D210" s="109" t="s">
        <v>235</v>
      </c>
      <c r="E210" s="111" t="s">
        <v>921</v>
      </c>
      <c r="F210" s="113">
        <v>436.27</v>
      </c>
    </row>
    <row r="211" spans="1:6">
      <c r="A211" s="111" t="s">
        <v>125</v>
      </c>
      <c r="B211" s="111" t="s">
        <v>823</v>
      </c>
      <c r="C211" s="111" t="s">
        <v>1340</v>
      </c>
      <c r="D211" s="109" t="s">
        <v>126</v>
      </c>
      <c r="E211" s="111" t="s">
        <v>921</v>
      </c>
      <c r="F211" s="113" t="s">
        <v>350</v>
      </c>
    </row>
    <row r="212" spans="1:6">
      <c r="A212" s="111" t="s">
        <v>1401</v>
      </c>
      <c r="B212" s="111" t="s">
        <v>823</v>
      </c>
      <c r="C212" s="111" t="s">
        <v>1340</v>
      </c>
      <c r="D212" s="109" t="s">
        <v>1402</v>
      </c>
      <c r="E212" s="111" t="s">
        <v>1403</v>
      </c>
      <c r="F212" s="113" t="s">
        <v>370</v>
      </c>
    </row>
    <row r="213" spans="1:6">
      <c r="A213" s="111" t="s">
        <v>155</v>
      </c>
      <c r="B213" s="111" t="s">
        <v>823</v>
      </c>
      <c r="C213" s="111" t="s">
        <v>1340</v>
      </c>
      <c r="D213" s="109" t="s">
        <v>156</v>
      </c>
      <c r="E213" s="111" t="s">
        <v>921</v>
      </c>
      <c r="F213" s="113" t="s">
        <v>371</v>
      </c>
    </row>
    <row r="214" spans="1:6" ht="22.5">
      <c r="A214" s="111" t="s">
        <v>231</v>
      </c>
      <c r="B214" s="111" t="s">
        <v>823</v>
      </c>
      <c r="C214" s="111" t="s">
        <v>1340</v>
      </c>
      <c r="D214" s="109" t="s">
        <v>1246</v>
      </c>
      <c r="E214" s="111" t="s">
        <v>921</v>
      </c>
      <c r="F214" s="113" t="s">
        <v>347</v>
      </c>
    </row>
    <row r="215" spans="1:6" ht="22.5">
      <c r="A215" s="111" t="s">
        <v>215</v>
      </c>
      <c r="B215" s="111" t="s">
        <v>823</v>
      </c>
      <c r="C215" s="111" t="s">
        <v>1340</v>
      </c>
      <c r="D215" s="109" t="s">
        <v>216</v>
      </c>
      <c r="E215" s="111" t="s">
        <v>921</v>
      </c>
      <c r="F215" s="113" t="s">
        <v>353</v>
      </c>
    </row>
    <row r="216" spans="1:6" ht="33.75">
      <c r="A216" s="111" t="s">
        <v>246</v>
      </c>
      <c r="B216" s="111" t="s">
        <v>823</v>
      </c>
      <c r="C216" s="111" t="s">
        <v>1340</v>
      </c>
      <c r="D216" s="109" t="s">
        <v>247</v>
      </c>
      <c r="E216" s="111" t="s">
        <v>921</v>
      </c>
      <c r="F216" s="113" t="s">
        <v>377</v>
      </c>
    </row>
    <row r="217" spans="1:6" ht="33.75">
      <c r="A217" s="111" t="s">
        <v>240</v>
      </c>
      <c r="B217" s="111" t="s">
        <v>823</v>
      </c>
      <c r="C217" s="111" t="s">
        <v>1340</v>
      </c>
      <c r="D217" s="109" t="s">
        <v>241</v>
      </c>
      <c r="E217" s="111" t="s">
        <v>882</v>
      </c>
      <c r="F217" s="113" t="s">
        <v>376</v>
      </c>
    </row>
    <row r="218" spans="1:6">
      <c r="A218" s="111" t="s">
        <v>209</v>
      </c>
      <c r="B218" s="111" t="s">
        <v>823</v>
      </c>
      <c r="C218" s="111" t="s">
        <v>1340</v>
      </c>
      <c r="D218" s="109" t="s">
        <v>210</v>
      </c>
      <c r="E218" s="111" t="s">
        <v>921</v>
      </c>
      <c r="F218" s="113" t="s">
        <v>369</v>
      </c>
    </row>
    <row r="219" spans="1:6">
      <c r="A219" s="111" t="s">
        <v>111</v>
      </c>
      <c r="B219" s="111" t="s">
        <v>823</v>
      </c>
      <c r="C219" s="111" t="s">
        <v>1340</v>
      </c>
      <c r="D219" s="109" t="s">
        <v>112</v>
      </c>
      <c r="E219" s="111" t="s">
        <v>921</v>
      </c>
      <c r="F219" s="113">
        <v>134.19999999999999</v>
      </c>
    </row>
    <row r="220" spans="1:6">
      <c r="A220" s="111" t="s">
        <v>119</v>
      </c>
      <c r="B220" s="111" t="s">
        <v>823</v>
      </c>
      <c r="C220" s="111" t="s">
        <v>1340</v>
      </c>
      <c r="D220" s="109" t="s">
        <v>120</v>
      </c>
      <c r="E220" s="111" t="s">
        <v>921</v>
      </c>
      <c r="F220" s="113" t="s">
        <v>378</v>
      </c>
    </row>
    <row r="221" spans="1:6" ht="22.5">
      <c r="A221" s="111" t="s">
        <v>93</v>
      </c>
      <c r="B221" s="111" t="s">
        <v>823</v>
      </c>
      <c r="C221" s="111" t="s">
        <v>1340</v>
      </c>
      <c r="D221" s="109" t="s">
        <v>94</v>
      </c>
      <c r="E221" s="111" t="s">
        <v>921</v>
      </c>
      <c r="F221" s="113" t="s">
        <v>348</v>
      </c>
    </row>
    <row r="222" spans="1:6">
      <c r="A222" s="111" t="s">
        <v>91</v>
      </c>
      <c r="B222" s="111" t="s">
        <v>823</v>
      </c>
      <c r="C222" s="111" t="s">
        <v>1340</v>
      </c>
      <c r="D222" s="109" t="s">
        <v>92</v>
      </c>
      <c r="E222" s="111" t="s">
        <v>921</v>
      </c>
      <c r="F222" s="113" t="s">
        <v>351</v>
      </c>
    </row>
    <row r="223" spans="1:6">
      <c r="A223" s="111" t="s">
        <v>66</v>
      </c>
      <c r="B223" s="111" t="s">
        <v>823</v>
      </c>
      <c r="C223" s="111" t="s">
        <v>1340</v>
      </c>
      <c r="D223" s="109" t="s">
        <v>67</v>
      </c>
      <c r="E223" s="111" t="s">
        <v>921</v>
      </c>
      <c r="F223" s="113" t="s">
        <v>357</v>
      </c>
    </row>
    <row r="224" spans="1:6">
      <c r="A224" s="111" t="s">
        <v>1462</v>
      </c>
      <c r="B224" s="111" t="s">
        <v>823</v>
      </c>
      <c r="C224" s="111" t="s">
        <v>1340</v>
      </c>
      <c r="D224" s="109" t="s">
        <v>61</v>
      </c>
      <c r="E224" s="111" t="s">
        <v>882</v>
      </c>
      <c r="F224" s="113">
        <v>130</v>
      </c>
    </row>
    <row r="225" spans="1:6">
      <c r="A225" s="111" t="s">
        <v>68</v>
      </c>
      <c r="B225" s="111" t="s">
        <v>823</v>
      </c>
      <c r="C225" s="111" t="s">
        <v>1340</v>
      </c>
      <c r="D225" s="109" t="s">
        <v>69</v>
      </c>
      <c r="E225" s="111" t="s">
        <v>921</v>
      </c>
      <c r="F225" s="113" t="s">
        <v>354</v>
      </c>
    </row>
    <row r="226" spans="1:6">
      <c r="A226" s="111" t="s">
        <v>1450</v>
      </c>
      <c r="B226" s="111" t="s">
        <v>823</v>
      </c>
      <c r="C226" s="111" t="s">
        <v>1340</v>
      </c>
      <c r="D226" s="109" t="s">
        <v>1451</v>
      </c>
      <c r="E226" s="111" t="s">
        <v>845</v>
      </c>
      <c r="F226" s="113" t="s">
        <v>349</v>
      </c>
    </row>
    <row r="227" spans="1:6">
      <c r="A227" s="111" t="s">
        <v>74</v>
      </c>
      <c r="B227" s="111" t="s">
        <v>823</v>
      </c>
      <c r="C227" s="111" t="s">
        <v>1340</v>
      </c>
      <c r="D227" s="109" t="s">
        <v>75</v>
      </c>
      <c r="E227" s="111" t="s">
        <v>921</v>
      </c>
      <c r="F227" s="113" t="s">
        <v>379</v>
      </c>
    </row>
    <row r="228" spans="1:6">
      <c r="A228" s="111" t="s">
        <v>76</v>
      </c>
      <c r="B228" s="111" t="s">
        <v>823</v>
      </c>
      <c r="C228" s="111" t="s">
        <v>1340</v>
      </c>
      <c r="D228" s="109" t="s">
        <v>77</v>
      </c>
      <c r="E228" s="111" t="s">
        <v>921</v>
      </c>
      <c r="F228" s="113" t="s">
        <v>372</v>
      </c>
    </row>
    <row r="229" spans="1:6" ht="22.5">
      <c r="A229" s="111" t="s">
        <v>1404</v>
      </c>
      <c r="B229" s="111" t="s">
        <v>823</v>
      </c>
      <c r="C229" s="111" t="s">
        <v>1340</v>
      </c>
      <c r="D229" s="109" t="s">
        <v>1405</v>
      </c>
      <c r="E229" s="111" t="s">
        <v>1403</v>
      </c>
      <c r="F229" s="113" t="s">
        <v>359</v>
      </c>
    </row>
    <row r="230" spans="1:6" ht="33.75">
      <c r="A230" s="111" t="s">
        <v>236</v>
      </c>
      <c r="B230" s="111" t="s">
        <v>823</v>
      </c>
      <c r="C230" s="111" t="s">
        <v>1340</v>
      </c>
      <c r="D230" s="109" t="s">
        <v>237</v>
      </c>
      <c r="E230" s="111" t="s">
        <v>845</v>
      </c>
      <c r="F230" s="113" t="s">
        <v>358</v>
      </c>
    </row>
    <row r="231" spans="1:6" ht="33.75">
      <c r="A231" s="111" t="s">
        <v>250</v>
      </c>
      <c r="B231" s="111" t="s">
        <v>823</v>
      </c>
      <c r="C231" s="111" t="s">
        <v>1340</v>
      </c>
      <c r="D231" s="109" t="s">
        <v>251</v>
      </c>
      <c r="E231" s="111" t="s">
        <v>921</v>
      </c>
      <c r="F231" s="113" t="s">
        <v>364</v>
      </c>
    </row>
    <row r="232" spans="1:6" ht="22.5">
      <c r="A232" s="111" t="s">
        <v>199</v>
      </c>
      <c r="B232" s="111" t="s">
        <v>823</v>
      </c>
      <c r="C232" s="111" t="s">
        <v>1340</v>
      </c>
      <c r="D232" s="109" t="s">
        <v>200</v>
      </c>
      <c r="E232" s="111" t="s">
        <v>921</v>
      </c>
      <c r="F232" s="113">
        <v>119.06</v>
      </c>
    </row>
    <row r="233" spans="1:6">
      <c r="A233" s="111" t="s">
        <v>1416</v>
      </c>
      <c r="B233" s="111" t="s">
        <v>823</v>
      </c>
      <c r="C233" s="111" t="s">
        <v>1340</v>
      </c>
      <c r="D233" s="109" t="s">
        <v>1417</v>
      </c>
      <c r="E233" s="111" t="s">
        <v>845</v>
      </c>
      <c r="F233" s="113">
        <v>124.93</v>
      </c>
    </row>
    <row r="234" spans="1:6" ht="22.5">
      <c r="A234" s="111" t="s">
        <v>1412</v>
      </c>
      <c r="B234" s="111" t="s">
        <v>823</v>
      </c>
      <c r="C234" s="111" t="s">
        <v>1340</v>
      </c>
      <c r="D234" s="109" t="s">
        <v>1413</v>
      </c>
      <c r="E234" s="111" t="s">
        <v>882</v>
      </c>
      <c r="F234" s="113">
        <v>47.56</v>
      </c>
    </row>
  </sheetData>
  <mergeCells count="9">
    <mergeCell ref="A7:F7"/>
    <mergeCell ref="A2:B2"/>
    <mergeCell ref="E2:F2"/>
    <mergeCell ref="A4:B4"/>
    <mergeCell ref="C4:D4"/>
    <mergeCell ref="E4:F4"/>
    <mergeCell ref="A6:B6"/>
    <mergeCell ref="C6:D6"/>
    <mergeCell ref="E6:F6"/>
  </mergeCells>
  <phoneticPr fontId="5" type="noConversion"/>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dimension ref="A1:I188"/>
  <sheetViews>
    <sheetView showGridLines="0" workbookViewId="0">
      <selection activeCell="A11" sqref="A11:B11"/>
    </sheetView>
  </sheetViews>
  <sheetFormatPr defaultColWidth="8.75" defaultRowHeight="14.25"/>
  <cols>
    <col min="1" max="1" width="10.25" style="215" customWidth="1"/>
    <col min="2" max="2" width="20.125" style="215" customWidth="1"/>
    <col min="3" max="3" width="63.875" style="215" customWidth="1"/>
    <col min="4" max="4" width="8.75" style="215"/>
    <col min="5" max="5" width="15.125" style="215" customWidth="1"/>
    <col min="6" max="6" width="8.75" style="215"/>
    <col min="7" max="7" width="1.625" style="215" customWidth="1"/>
    <col min="8" max="16384" width="8.75" style="215"/>
  </cols>
  <sheetData>
    <row r="1" spans="1:9">
      <c r="A1" s="42" t="str">
        <f ca="1">'Orçamento Sintético'!A1</f>
        <v>P. Execução:</v>
      </c>
      <c r="B1" s="52"/>
      <c r="C1" s="298" t="str">
        <f ca="1">'Orçamento Sintético'!D1</f>
        <v>Objeto: Reforma para adequações de acessibilidade nas áreas internas do edifício da PJ do Paranoá</v>
      </c>
      <c r="D1" s="299"/>
      <c r="E1" s="42" t="str">
        <f ca="1">'Orçamento Sintético'!C1</f>
        <v>Licitação:</v>
      </c>
      <c r="F1" s="52"/>
      <c r="G1" s="212"/>
      <c r="H1" s="213"/>
      <c r="I1" s="214"/>
    </row>
    <row r="2" spans="1:9">
      <c r="A2" s="251" t="str">
        <f ca="1">'Orçamento Sintético'!A2:B2</f>
        <v>A</v>
      </c>
      <c r="B2" s="253"/>
      <c r="C2" s="300" t="str">
        <f ca="1">'Orçamento Sintético'!D2</f>
        <v>Local: Quadra 4, Conjunto B, Lote 1, Grandes Áreas - Paranoá - Brasília / DF</v>
      </c>
      <c r="D2" s="301"/>
      <c r="E2" s="268" t="str">
        <f ca="1">'Orçamento Sintético'!C2</f>
        <v>B</v>
      </c>
      <c r="F2" s="302"/>
      <c r="G2" s="216"/>
      <c r="H2" s="217"/>
      <c r="I2" s="218"/>
    </row>
    <row r="3" spans="1:9">
      <c r="A3" s="48" t="str">
        <f ca="1">'Orçamento Sintético'!A3</f>
        <v>P. Validade:</v>
      </c>
      <c r="B3" s="92"/>
      <c r="C3" s="48" t="str">
        <f ca="1">'Orçamento Sintético'!C3</f>
        <v>Razão Social:</v>
      </c>
      <c r="D3" s="50"/>
      <c r="E3" s="42" t="str">
        <f ca="1">'Orçamento Sintético'!E1</f>
        <v>Data:</v>
      </c>
      <c r="F3" s="52"/>
      <c r="G3" s="216"/>
      <c r="H3" s="217"/>
      <c r="I3" s="218"/>
    </row>
    <row r="4" spans="1:9">
      <c r="A4" s="251" t="str">
        <f ca="1">'Orçamento Sintético'!A4:B4</f>
        <v>C</v>
      </c>
      <c r="B4" s="253"/>
      <c r="C4" s="251" t="str">
        <f ca="1">'Orçamento Sintético'!C4:D4</f>
        <v>D</v>
      </c>
      <c r="D4" s="252"/>
      <c r="E4" s="268">
        <f ca="1">'Orçamento Sintético'!E2:F2</f>
        <v>1</v>
      </c>
      <c r="F4" s="253"/>
      <c r="G4" s="216"/>
      <c r="H4" s="217"/>
      <c r="I4" s="218"/>
    </row>
    <row r="5" spans="1:9">
      <c r="A5" s="42" t="str">
        <f ca="1">'Orçamento Sintético'!A5</f>
        <v>P. Garantia:</v>
      </c>
      <c r="B5" s="52"/>
      <c r="C5" s="42" t="str">
        <f ca="1">'Orçamento Sintético'!C5</f>
        <v>CNPJ:</v>
      </c>
      <c r="D5" s="50"/>
      <c r="E5" s="42" t="str">
        <f ca="1">'Orçamento Sintético'!E3</f>
        <v>Telefone:</v>
      </c>
      <c r="F5" s="52"/>
      <c r="G5" s="216"/>
      <c r="H5" s="217"/>
      <c r="I5" s="218"/>
    </row>
    <row r="6" spans="1:9">
      <c r="A6" s="251" t="str">
        <f ca="1">'Orçamento Sintético'!A6:B6</f>
        <v>F</v>
      </c>
      <c r="B6" s="253"/>
      <c r="C6" s="251" t="str">
        <f ca="1">'Orçamento Sintético'!C6:D6</f>
        <v>G</v>
      </c>
      <c r="D6" s="252"/>
      <c r="E6" s="251" t="str">
        <f ca="1">'Orçamento Sintético'!E6:F6</f>
        <v>H</v>
      </c>
      <c r="F6" s="253"/>
      <c r="G6" s="219"/>
      <c r="H6" s="220"/>
      <c r="I6" s="221"/>
    </row>
    <row r="7" spans="1:9">
      <c r="A7" s="296" t="s">
        <v>455</v>
      </c>
      <c r="B7" s="296"/>
      <c r="C7" s="296"/>
      <c r="D7" s="296"/>
      <c r="E7" s="296"/>
      <c r="F7" s="296"/>
      <c r="G7" s="296"/>
      <c r="H7" s="296"/>
      <c r="I7" s="296"/>
    </row>
    <row r="8" spans="1:9">
      <c r="A8" s="272" t="s">
        <v>456</v>
      </c>
      <c r="B8" s="272"/>
      <c r="C8" s="272"/>
      <c r="D8" s="272" t="s">
        <v>457</v>
      </c>
      <c r="E8" s="272"/>
      <c r="F8" s="272"/>
      <c r="G8" s="203"/>
      <c r="H8" s="273" t="s">
        <v>458</v>
      </c>
      <c r="I8" s="273"/>
    </row>
    <row r="9" spans="1:9">
      <c r="A9" s="274" t="s">
        <v>459</v>
      </c>
      <c r="B9" s="274"/>
      <c r="C9" s="204" t="s">
        <v>811</v>
      </c>
      <c r="D9" s="204" t="s">
        <v>437</v>
      </c>
      <c r="E9" s="204" t="s">
        <v>460</v>
      </c>
      <c r="F9" s="204" t="s">
        <v>461</v>
      </c>
      <c r="G9" s="205"/>
      <c r="H9" s="206" t="s">
        <v>437</v>
      </c>
      <c r="I9" s="206" t="s">
        <v>438</v>
      </c>
    </row>
    <row r="10" spans="1:9">
      <c r="A10" s="207">
        <v>1</v>
      </c>
      <c r="B10" s="208" t="s">
        <v>462</v>
      </c>
      <c r="C10" s="222" t="s">
        <v>463</v>
      </c>
      <c r="D10" s="207" t="s">
        <v>464</v>
      </c>
      <c r="E10" s="207" t="s">
        <v>490</v>
      </c>
      <c r="F10" s="207" t="s">
        <v>465</v>
      </c>
      <c r="G10" s="205"/>
      <c r="H10" s="209"/>
      <c r="I10" s="209"/>
    </row>
    <row r="11" spans="1:9">
      <c r="A11" s="274" t="s">
        <v>466</v>
      </c>
      <c r="B11" s="274"/>
      <c r="C11" s="223" t="s">
        <v>811</v>
      </c>
      <c r="D11" s="204" t="s">
        <v>437</v>
      </c>
      <c r="E11" s="204" t="s">
        <v>460</v>
      </c>
      <c r="F11" s="204" t="s">
        <v>461</v>
      </c>
      <c r="G11" s="205"/>
      <c r="H11" s="206" t="s">
        <v>437</v>
      </c>
      <c r="I11" s="206" t="s">
        <v>438</v>
      </c>
    </row>
    <row r="12" spans="1:9">
      <c r="A12" s="207">
        <v>1</v>
      </c>
      <c r="B12" s="207" t="s">
        <v>467</v>
      </c>
      <c r="C12" s="222" t="s">
        <v>468</v>
      </c>
      <c r="D12" s="207" t="s">
        <v>469</v>
      </c>
      <c r="E12" s="207" t="s">
        <v>470</v>
      </c>
      <c r="F12" s="207" t="s">
        <v>471</v>
      </c>
      <c r="G12" s="205"/>
      <c r="H12" s="210"/>
      <c r="I12" s="210"/>
    </row>
    <row r="13" spans="1:9">
      <c r="A13" s="207">
        <v>2</v>
      </c>
      <c r="B13" s="207" t="s">
        <v>472</v>
      </c>
      <c r="C13" s="222" t="s">
        <v>473</v>
      </c>
      <c r="D13" s="207" t="s">
        <v>469</v>
      </c>
      <c r="E13" s="207" t="s">
        <v>474</v>
      </c>
      <c r="F13" s="207" t="s">
        <v>475</v>
      </c>
      <c r="G13" s="205"/>
      <c r="H13" s="210"/>
      <c r="I13" s="210"/>
    </row>
    <row r="14" spans="1:9">
      <c r="A14" s="287">
        <v>3</v>
      </c>
      <c r="B14" s="287" t="s">
        <v>476</v>
      </c>
      <c r="C14" s="222" t="s">
        <v>477</v>
      </c>
      <c r="D14" s="287" t="s">
        <v>478</v>
      </c>
      <c r="E14" s="287" t="s">
        <v>479</v>
      </c>
      <c r="F14" s="287" t="s">
        <v>480</v>
      </c>
      <c r="G14" s="205"/>
      <c r="H14" s="288"/>
      <c r="I14" s="288"/>
    </row>
    <row r="15" spans="1:9">
      <c r="A15" s="287"/>
      <c r="B15" s="287"/>
      <c r="C15" s="222" t="s">
        <v>481</v>
      </c>
      <c r="D15" s="287"/>
      <c r="E15" s="287"/>
      <c r="F15" s="287"/>
      <c r="G15" s="205"/>
      <c r="H15" s="288"/>
      <c r="I15" s="288"/>
    </row>
    <row r="16" spans="1:9">
      <c r="A16" s="287"/>
      <c r="B16" s="287"/>
      <c r="C16" s="222" t="s">
        <v>482</v>
      </c>
      <c r="D16" s="287"/>
      <c r="E16" s="287"/>
      <c r="F16" s="287"/>
      <c r="G16" s="205"/>
      <c r="H16" s="288"/>
      <c r="I16" s="288"/>
    </row>
    <row r="17" spans="1:9">
      <c r="A17" s="287">
        <v>4</v>
      </c>
      <c r="B17" s="297" t="s">
        <v>483</v>
      </c>
      <c r="C17" s="222" t="s">
        <v>484</v>
      </c>
      <c r="D17" s="287" t="s">
        <v>485</v>
      </c>
      <c r="E17" s="287" t="s">
        <v>486</v>
      </c>
      <c r="F17" s="287" t="s">
        <v>487</v>
      </c>
      <c r="G17" s="205"/>
      <c r="H17" s="288"/>
      <c r="I17" s="288"/>
    </row>
    <row r="18" spans="1:9">
      <c r="A18" s="287"/>
      <c r="B18" s="297"/>
      <c r="C18" s="222" t="s">
        <v>488</v>
      </c>
      <c r="D18" s="287"/>
      <c r="E18" s="287"/>
      <c r="F18" s="287"/>
      <c r="G18" s="205"/>
      <c r="H18" s="288"/>
      <c r="I18" s="288"/>
    </row>
    <row r="19" spans="1:9">
      <c r="A19" s="287"/>
      <c r="B19" s="297"/>
      <c r="C19" s="222" t="s">
        <v>489</v>
      </c>
      <c r="D19" s="287"/>
      <c r="E19" s="287"/>
      <c r="F19" s="287"/>
      <c r="G19" s="205"/>
      <c r="H19" s="288"/>
      <c r="I19" s="288"/>
    </row>
    <row r="20" spans="1:9">
      <c r="A20" s="207">
        <v>5</v>
      </c>
      <c r="B20" s="208" t="s">
        <v>462</v>
      </c>
      <c r="C20" s="222" t="s">
        <v>463</v>
      </c>
      <c r="D20" s="207" t="s">
        <v>464</v>
      </c>
      <c r="E20" s="207" t="s">
        <v>490</v>
      </c>
      <c r="F20" s="207" t="s">
        <v>491</v>
      </c>
      <c r="G20" s="205"/>
      <c r="H20" s="209"/>
      <c r="I20" s="209"/>
    </row>
    <row r="21" spans="1:9">
      <c r="A21" s="207">
        <v>6</v>
      </c>
      <c r="B21" s="208" t="s">
        <v>492</v>
      </c>
      <c r="C21" s="222" t="s">
        <v>463</v>
      </c>
      <c r="D21" s="207" t="s">
        <v>464</v>
      </c>
      <c r="E21" s="207" t="s">
        <v>490</v>
      </c>
      <c r="F21" s="207" t="s">
        <v>493</v>
      </c>
      <c r="G21" s="211"/>
      <c r="H21" s="209"/>
      <c r="I21" s="209"/>
    </row>
    <row r="22" spans="1:9">
      <c r="A22" s="207">
        <v>7</v>
      </c>
      <c r="B22" s="208" t="s">
        <v>494</v>
      </c>
      <c r="C22" s="222" t="s">
        <v>463</v>
      </c>
      <c r="D22" s="207" t="s">
        <v>464</v>
      </c>
      <c r="E22" s="207" t="s">
        <v>490</v>
      </c>
      <c r="F22" s="207" t="s">
        <v>495</v>
      </c>
      <c r="G22" s="124"/>
      <c r="H22" s="209"/>
      <c r="I22" s="209"/>
    </row>
    <row r="23" spans="1:9">
      <c r="A23" s="207">
        <v>8</v>
      </c>
      <c r="B23" s="207" t="s">
        <v>496</v>
      </c>
      <c r="C23" s="224" t="s">
        <v>497</v>
      </c>
      <c r="D23" s="207" t="s">
        <v>498</v>
      </c>
      <c r="E23" s="207" t="s">
        <v>499</v>
      </c>
      <c r="F23" s="207" t="s">
        <v>491</v>
      </c>
      <c r="G23" s="124"/>
      <c r="H23" s="209"/>
      <c r="I23" s="209"/>
    </row>
    <row r="24" spans="1:9" ht="33.75">
      <c r="A24" s="207">
        <v>9</v>
      </c>
      <c r="B24" s="208" t="s">
        <v>500</v>
      </c>
      <c r="C24" s="222" t="s">
        <v>501</v>
      </c>
      <c r="D24" s="207" t="s">
        <v>502</v>
      </c>
      <c r="E24" s="207" t="s">
        <v>503</v>
      </c>
      <c r="F24" s="207" t="s">
        <v>504</v>
      </c>
      <c r="G24" s="205"/>
      <c r="H24" s="209"/>
      <c r="I24" s="209"/>
    </row>
    <row r="25" spans="1:9" ht="22.5">
      <c r="A25" s="207">
        <v>10</v>
      </c>
      <c r="B25" s="208" t="s">
        <v>505</v>
      </c>
      <c r="C25" s="222" t="s">
        <v>506</v>
      </c>
      <c r="D25" s="207" t="s">
        <v>464</v>
      </c>
      <c r="E25" s="207" t="s">
        <v>507</v>
      </c>
      <c r="F25" s="207" t="s">
        <v>465</v>
      </c>
      <c r="G25" s="211"/>
      <c r="H25" s="209"/>
      <c r="I25" s="209"/>
    </row>
    <row r="26" spans="1:9">
      <c r="A26" s="274" t="s">
        <v>508</v>
      </c>
      <c r="B26" s="274" t="s">
        <v>508</v>
      </c>
      <c r="C26" s="223" t="s">
        <v>811</v>
      </c>
      <c r="D26" s="204" t="s">
        <v>437</v>
      </c>
      <c r="E26" s="204" t="s">
        <v>460</v>
      </c>
      <c r="F26" s="204" t="s">
        <v>461</v>
      </c>
      <c r="G26" s="290"/>
      <c r="H26" s="206" t="s">
        <v>437</v>
      </c>
      <c r="I26" s="206" t="s">
        <v>438</v>
      </c>
    </row>
    <row r="27" spans="1:9" ht="13.9" customHeight="1">
      <c r="A27" s="287">
        <v>1</v>
      </c>
      <c r="B27" s="287" t="s">
        <v>509</v>
      </c>
      <c r="C27" s="222" t="s">
        <v>510</v>
      </c>
      <c r="D27" s="287" t="s">
        <v>513</v>
      </c>
      <c r="E27" s="287" t="s">
        <v>514</v>
      </c>
      <c r="F27" s="287" t="s">
        <v>515</v>
      </c>
      <c r="G27" s="291"/>
      <c r="H27" s="288"/>
      <c r="I27" s="288"/>
    </row>
    <row r="28" spans="1:9">
      <c r="A28" s="287"/>
      <c r="B28" s="287"/>
      <c r="C28" s="222" t="s">
        <v>511</v>
      </c>
      <c r="D28" s="287"/>
      <c r="E28" s="287"/>
      <c r="F28" s="287"/>
      <c r="G28" s="291"/>
      <c r="H28" s="288"/>
      <c r="I28" s="288"/>
    </row>
    <row r="29" spans="1:9">
      <c r="A29" s="287"/>
      <c r="B29" s="287"/>
      <c r="C29" s="222" t="s">
        <v>512</v>
      </c>
      <c r="D29" s="287"/>
      <c r="E29" s="287"/>
      <c r="F29" s="287"/>
      <c r="G29" s="291"/>
      <c r="H29" s="288"/>
      <c r="I29" s="288"/>
    </row>
    <row r="30" spans="1:9">
      <c r="A30" s="207">
        <v>2</v>
      </c>
      <c r="B30" s="208" t="s">
        <v>496</v>
      </c>
      <c r="C30" s="222" t="s">
        <v>516</v>
      </c>
      <c r="D30" s="207" t="s">
        <v>517</v>
      </c>
      <c r="E30" s="207" t="s">
        <v>518</v>
      </c>
      <c r="F30" s="207" t="s">
        <v>475</v>
      </c>
      <c r="G30" s="291"/>
      <c r="H30" s="209"/>
      <c r="I30" s="209"/>
    </row>
    <row r="31" spans="1:9">
      <c r="A31" s="207">
        <v>3</v>
      </c>
      <c r="B31" s="208" t="s">
        <v>500</v>
      </c>
      <c r="C31" s="222" t="s">
        <v>519</v>
      </c>
      <c r="D31" s="207" t="s">
        <v>502</v>
      </c>
      <c r="E31" s="207" t="s">
        <v>475</v>
      </c>
      <c r="F31" s="207" t="s">
        <v>504</v>
      </c>
      <c r="G31" s="291"/>
      <c r="H31" s="209"/>
      <c r="I31" s="209"/>
    </row>
    <row r="32" spans="1:9">
      <c r="A32" s="280">
        <v>4</v>
      </c>
      <c r="B32" s="280" t="s">
        <v>520</v>
      </c>
      <c r="C32" s="222" t="s">
        <v>521</v>
      </c>
      <c r="D32" s="280" t="s">
        <v>529</v>
      </c>
      <c r="E32" s="287" t="s">
        <v>535</v>
      </c>
      <c r="F32" s="287" t="s">
        <v>530</v>
      </c>
      <c r="G32" s="291"/>
      <c r="H32" s="292"/>
      <c r="I32" s="292"/>
    </row>
    <row r="33" spans="1:9">
      <c r="A33" s="289"/>
      <c r="B33" s="289"/>
      <c r="C33" s="222" t="s">
        <v>522</v>
      </c>
      <c r="D33" s="289"/>
      <c r="E33" s="287"/>
      <c r="F33" s="287"/>
      <c r="G33" s="291"/>
      <c r="H33" s="293"/>
      <c r="I33" s="293"/>
    </row>
    <row r="34" spans="1:9">
      <c r="A34" s="289"/>
      <c r="B34" s="289"/>
      <c r="C34" s="222" t="s">
        <v>523</v>
      </c>
      <c r="D34" s="289"/>
      <c r="E34" s="287"/>
      <c r="F34" s="287"/>
      <c r="G34" s="291"/>
      <c r="H34" s="293"/>
      <c r="I34" s="293"/>
    </row>
    <row r="35" spans="1:9">
      <c r="A35" s="289"/>
      <c r="B35" s="289"/>
      <c r="C35" s="222" t="s">
        <v>524</v>
      </c>
      <c r="D35" s="289"/>
      <c r="E35" s="287"/>
      <c r="F35" s="287"/>
      <c r="G35" s="291"/>
      <c r="H35" s="293"/>
      <c r="I35" s="293"/>
    </row>
    <row r="36" spans="1:9">
      <c r="A36" s="289"/>
      <c r="B36" s="289"/>
      <c r="C36" s="222" t="s">
        <v>525</v>
      </c>
      <c r="D36" s="289"/>
      <c r="E36" s="287"/>
      <c r="F36" s="287"/>
      <c r="G36" s="291"/>
      <c r="H36" s="293"/>
      <c r="I36" s="293"/>
    </row>
    <row r="37" spans="1:9">
      <c r="A37" s="289"/>
      <c r="B37" s="289"/>
      <c r="C37" s="222" t="s">
        <v>526</v>
      </c>
      <c r="D37" s="289"/>
      <c r="E37" s="287"/>
      <c r="F37" s="287"/>
      <c r="G37" s="291"/>
      <c r="H37" s="293"/>
      <c r="I37" s="293"/>
    </row>
    <row r="38" spans="1:9">
      <c r="A38" s="289"/>
      <c r="B38" s="289"/>
      <c r="C38" s="222" t="s">
        <v>527</v>
      </c>
      <c r="D38" s="289"/>
      <c r="E38" s="287"/>
      <c r="F38" s="287"/>
      <c r="G38" s="291"/>
      <c r="H38" s="293"/>
      <c r="I38" s="293"/>
    </row>
    <row r="39" spans="1:9">
      <c r="A39" s="281"/>
      <c r="B39" s="281"/>
      <c r="C39" s="222" t="s">
        <v>528</v>
      </c>
      <c r="D39" s="281"/>
      <c r="E39" s="287"/>
      <c r="F39" s="287"/>
      <c r="G39" s="291"/>
      <c r="H39" s="294"/>
      <c r="I39" s="294"/>
    </row>
    <row r="40" spans="1:9">
      <c r="A40" s="207">
        <v>5</v>
      </c>
      <c r="B40" s="208" t="s">
        <v>531</v>
      </c>
      <c r="C40" s="222" t="s">
        <v>532</v>
      </c>
      <c r="D40" s="207" t="s">
        <v>529</v>
      </c>
      <c r="E40" s="207" t="s">
        <v>533</v>
      </c>
      <c r="F40" s="207" t="s">
        <v>475</v>
      </c>
      <c r="G40" s="291"/>
      <c r="H40" s="209"/>
      <c r="I40" s="209"/>
    </row>
    <row r="41" spans="1:9">
      <c r="A41" s="274" t="s">
        <v>534</v>
      </c>
      <c r="B41" s="274" t="s">
        <v>534</v>
      </c>
      <c r="C41" s="223" t="s">
        <v>811</v>
      </c>
      <c r="D41" s="204" t="s">
        <v>437</v>
      </c>
      <c r="E41" s="204" t="s">
        <v>460</v>
      </c>
      <c r="F41" s="204" t="s">
        <v>461</v>
      </c>
      <c r="G41" s="205"/>
      <c r="H41" s="206" t="s">
        <v>437</v>
      </c>
      <c r="I41" s="206" t="s">
        <v>438</v>
      </c>
    </row>
    <row r="42" spans="1:9" ht="22.5">
      <c r="A42" s="207">
        <v>1</v>
      </c>
      <c r="B42" s="208" t="s">
        <v>509</v>
      </c>
      <c r="C42" s="222" t="s">
        <v>536</v>
      </c>
      <c r="D42" s="207" t="s">
        <v>513</v>
      </c>
      <c r="E42" s="207" t="s">
        <v>537</v>
      </c>
      <c r="F42" s="207" t="s">
        <v>515</v>
      </c>
      <c r="G42" s="211"/>
      <c r="H42" s="209"/>
      <c r="I42" s="209"/>
    </row>
    <row r="43" spans="1:9">
      <c r="A43" s="274" t="s">
        <v>538</v>
      </c>
      <c r="B43" s="274" t="s">
        <v>538</v>
      </c>
      <c r="C43" s="223" t="s">
        <v>811</v>
      </c>
      <c r="D43" s="204" t="s">
        <v>437</v>
      </c>
      <c r="E43" s="204" t="s">
        <v>460</v>
      </c>
      <c r="F43" s="204" t="s">
        <v>461</v>
      </c>
      <c r="G43" s="290"/>
      <c r="H43" s="206" t="s">
        <v>437</v>
      </c>
      <c r="I43" s="206" t="s">
        <v>438</v>
      </c>
    </row>
    <row r="44" spans="1:9">
      <c r="A44" s="207">
        <v>1</v>
      </c>
      <c r="B44" s="208" t="s">
        <v>539</v>
      </c>
      <c r="C44" s="222" t="s">
        <v>540</v>
      </c>
      <c r="D44" s="207" t="s">
        <v>475</v>
      </c>
      <c r="E44" s="207" t="s">
        <v>541</v>
      </c>
      <c r="F44" s="207" t="s">
        <v>542</v>
      </c>
      <c r="G44" s="291"/>
      <c r="H44" s="209"/>
      <c r="I44" s="209"/>
    </row>
    <row r="45" spans="1:9">
      <c r="A45" s="207">
        <v>2</v>
      </c>
      <c r="B45" s="208" t="s">
        <v>496</v>
      </c>
      <c r="C45" s="222" t="s">
        <v>543</v>
      </c>
      <c r="D45" s="207" t="s">
        <v>517</v>
      </c>
      <c r="E45" s="207" t="s">
        <v>518</v>
      </c>
      <c r="F45" s="207" t="s">
        <v>475</v>
      </c>
      <c r="G45" s="291"/>
      <c r="H45" s="209"/>
      <c r="I45" s="209"/>
    </row>
    <row r="46" spans="1:9">
      <c r="A46" s="207">
        <v>3</v>
      </c>
      <c r="B46" s="208" t="s">
        <v>500</v>
      </c>
      <c r="C46" s="222" t="s">
        <v>503</v>
      </c>
      <c r="D46" s="207" t="s">
        <v>502</v>
      </c>
      <c r="E46" s="207" t="s">
        <v>544</v>
      </c>
      <c r="F46" s="207" t="s">
        <v>504</v>
      </c>
      <c r="G46" s="295"/>
      <c r="H46" s="209"/>
      <c r="I46" s="209"/>
    </row>
    <row r="47" spans="1:9">
      <c r="A47" s="274" t="s">
        <v>550</v>
      </c>
      <c r="B47" s="274" t="s">
        <v>545</v>
      </c>
      <c r="C47" s="223" t="s">
        <v>811</v>
      </c>
      <c r="D47" s="204" t="s">
        <v>437</v>
      </c>
      <c r="E47" s="204" t="s">
        <v>460</v>
      </c>
      <c r="F47" s="204" t="s">
        <v>461</v>
      </c>
      <c r="G47" s="205"/>
      <c r="H47" s="206" t="s">
        <v>437</v>
      </c>
      <c r="I47" s="206" t="s">
        <v>438</v>
      </c>
    </row>
    <row r="48" spans="1:9">
      <c r="A48" s="207">
        <v>1</v>
      </c>
      <c r="B48" s="208" t="s">
        <v>546</v>
      </c>
      <c r="C48" s="222" t="s">
        <v>547</v>
      </c>
      <c r="D48" s="207" t="s">
        <v>464</v>
      </c>
      <c r="E48" s="207" t="s">
        <v>475</v>
      </c>
      <c r="F48" s="207" t="s">
        <v>491</v>
      </c>
      <c r="G48" s="211"/>
      <c r="H48" s="209"/>
      <c r="I48" s="209"/>
    </row>
    <row r="49" spans="1:9">
      <c r="A49" s="274" t="s">
        <v>548</v>
      </c>
      <c r="B49" s="274" t="s">
        <v>548</v>
      </c>
      <c r="C49" s="223" t="s">
        <v>811</v>
      </c>
      <c r="D49" s="204" t="s">
        <v>437</v>
      </c>
      <c r="E49" s="204" t="s">
        <v>460</v>
      </c>
      <c r="F49" s="204" t="s">
        <v>461</v>
      </c>
      <c r="G49" s="205"/>
      <c r="H49" s="206" t="s">
        <v>437</v>
      </c>
      <c r="I49" s="206" t="s">
        <v>438</v>
      </c>
    </row>
    <row r="50" spans="1:9">
      <c r="A50" s="207">
        <v>1</v>
      </c>
      <c r="B50" s="208" t="s">
        <v>546</v>
      </c>
      <c r="C50" s="222" t="s">
        <v>547</v>
      </c>
      <c r="D50" s="207" t="s">
        <v>464</v>
      </c>
      <c r="E50" s="207" t="s">
        <v>475</v>
      </c>
      <c r="F50" s="207" t="s">
        <v>530</v>
      </c>
      <c r="G50" s="211"/>
      <c r="H50" s="209"/>
      <c r="I50" s="209"/>
    </row>
    <row r="51" spans="1:9" ht="45">
      <c r="A51" s="207">
        <v>2</v>
      </c>
      <c r="B51" s="208" t="s">
        <v>546</v>
      </c>
      <c r="C51" s="222" t="s">
        <v>547</v>
      </c>
      <c r="D51" s="207" t="s">
        <v>464</v>
      </c>
      <c r="E51" s="207" t="s">
        <v>475</v>
      </c>
      <c r="F51" s="207" t="s">
        <v>549</v>
      </c>
      <c r="G51" s="211"/>
      <c r="H51" s="209"/>
      <c r="I51" s="209"/>
    </row>
    <row r="52" spans="1:9" ht="14.45" customHeight="1">
      <c r="A52" s="277" t="s">
        <v>1032</v>
      </c>
      <c r="B52" s="279"/>
      <c r="C52" s="226" t="s">
        <v>551</v>
      </c>
      <c r="D52" s="272" t="s">
        <v>457</v>
      </c>
      <c r="E52" s="272"/>
      <c r="F52" s="272"/>
      <c r="G52" s="203"/>
      <c r="H52" s="273" t="s">
        <v>458</v>
      </c>
      <c r="I52" s="273"/>
    </row>
    <row r="53" spans="1:9">
      <c r="A53" s="274" t="s">
        <v>552</v>
      </c>
      <c r="B53" s="274" t="s">
        <v>552</v>
      </c>
      <c r="C53" s="223" t="s">
        <v>811</v>
      </c>
      <c r="D53" s="204" t="s">
        <v>437</v>
      </c>
      <c r="E53" s="204" t="s">
        <v>460</v>
      </c>
      <c r="F53" s="204" t="s">
        <v>461</v>
      </c>
      <c r="G53" s="205"/>
      <c r="H53" s="206" t="s">
        <v>437</v>
      </c>
      <c r="I53" s="206" t="s">
        <v>438</v>
      </c>
    </row>
    <row r="54" spans="1:9" ht="22.5">
      <c r="A54" s="207">
        <v>1</v>
      </c>
      <c r="B54" s="208" t="s">
        <v>553</v>
      </c>
      <c r="C54" s="222" t="s">
        <v>554</v>
      </c>
      <c r="D54" s="207" t="s">
        <v>555</v>
      </c>
      <c r="E54" s="207" t="s">
        <v>556</v>
      </c>
      <c r="F54" s="207" t="s">
        <v>491</v>
      </c>
      <c r="G54" s="211"/>
      <c r="H54" s="209"/>
      <c r="I54" s="209"/>
    </row>
    <row r="55" spans="1:9" ht="22.5">
      <c r="A55" s="207">
        <v>2</v>
      </c>
      <c r="B55" s="208" t="s">
        <v>557</v>
      </c>
      <c r="C55" s="222" t="s">
        <v>558</v>
      </c>
      <c r="D55" s="207" t="s">
        <v>555</v>
      </c>
      <c r="E55" s="207" t="s">
        <v>559</v>
      </c>
      <c r="F55" s="207" t="s">
        <v>491</v>
      </c>
      <c r="G55" s="211"/>
      <c r="H55" s="209"/>
      <c r="I55" s="209"/>
    </row>
    <row r="56" spans="1:9">
      <c r="A56" s="207">
        <v>3</v>
      </c>
      <c r="B56" s="208" t="s">
        <v>560</v>
      </c>
      <c r="C56" s="222" t="s">
        <v>561</v>
      </c>
      <c r="D56" s="207" t="s">
        <v>555</v>
      </c>
      <c r="E56" s="207" t="s">
        <v>562</v>
      </c>
      <c r="F56" s="207" t="s">
        <v>491</v>
      </c>
      <c r="G56" s="211"/>
      <c r="H56" s="209"/>
      <c r="I56" s="209"/>
    </row>
    <row r="57" spans="1:9" ht="22.5">
      <c r="A57" s="207">
        <v>4</v>
      </c>
      <c r="B57" s="208" t="s">
        <v>563</v>
      </c>
      <c r="C57" s="222" t="s">
        <v>564</v>
      </c>
      <c r="D57" s="207" t="s">
        <v>555</v>
      </c>
      <c r="E57" s="207" t="s">
        <v>565</v>
      </c>
      <c r="F57" s="207" t="s">
        <v>475</v>
      </c>
      <c r="G57" s="211"/>
      <c r="H57" s="209"/>
      <c r="I57" s="209"/>
    </row>
    <row r="58" spans="1:9">
      <c r="A58" s="207">
        <v>5</v>
      </c>
      <c r="B58" s="208" t="s">
        <v>566</v>
      </c>
      <c r="C58" s="222" t="s">
        <v>567</v>
      </c>
      <c r="D58" s="207" t="s">
        <v>568</v>
      </c>
      <c r="E58" s="207" t="s">
        <v>569</v>
      </c>
      <c r="F58" s="207" t="s">
        <v>475</v>
      </c>
      <c r="G58" s="211"/>
      <c r="H58" s="209"/>
      <c r="I58" s="209"/>
    </row>
    <row r="59" spans="1:9">
      <c r="A59" s="207">
        <v>6</v>
      </c>
      <c r="B59" s="208" t="s">
        <v>570</v>
      </c>
      <c r="C59" s="222" t="s">
        <v>571</v>
      </c>
      <c r="D59" s="207" t="s">
        <v>572</v>
      </c>
      <c r="E59" s="207" t="s">
        <v>573</v>
      </c>
      <c r="F59" s="207" t="s">
        <v>475</v>
      </c>
      <c r="G59" s="211"/>
      <c r="H59" s="209"/>
      <c r="I59" s="209"/>
    </row>
    <row r="60" spans="1:9" ht="22.5">
      <c r="A60" s="207">
        <v>7</v>
      </c>
      <c r="B60" s="208" t="s">
        <v>574</v>
      </c>
      <c r="C60" s="222" t="s">
        <v>575</v>
      </c>
      <c r="D60" s="207" t="s">
        <v>555</v>
      </c>
      <c r="E60" s="207" t="s">
        <v>576</v>
      </c>
      <c r="F60" s="207" t="s">
        <v>475</v>
      </c>
      <c r="G60" s="211"/>
      <c r="H60" s="209"/>
      <c r="I60" s="209"/>
    </row>
    <row r="61" spans="1:9" ht="33.75">
      <c r="A61" s="207">
        <v>8</v>
      </c>
      <c r="B61" s="208" t="s">
        <v>577</v>
      </c>
      <c r="C61" s="222" t="s">
        <v>578</v>
      </c>
      <c r="D61" s="207" t="s">
        <v>579</v>
      </c>
      <c r="E61" s="207" t="s">
        <v>580</v>
      </c>
      <c r="F61" s="207" t="s">
        <v>475</v>
      </c>
      <c r="G61" s="211"/>
      <c r="H61" s="209"/>
      <c r="I61" s="209"/>
    </row>
    <row r="62" spans="1:9">
      <c r="A62" s="207">
        <v>9</v>
      </c>
      <c r="B62" s="208" t="s">
        <v>581</v>
      </c>
      <c r="C62" s="222" t="s">
        <v>582</v>
      </c>
      <c r="D62" s="207" t="s">
        <v>568</v>
      </c>
      <c r="E62" s="207" t="s">
        <v>583</v>
      </c>
      <c r="F62" s="207" t="s">
        <v>475</v>
      </c>
      <c r="G62" s="211"/>
      <c r="H62" s="209"/>
      <c r="I62" s="209"/>
    </row>
    <row r="63" spans="1:9">
      <c r="A63" s="207">
        <v>10</v>
      </c>
      <c r="B63" s="208" t="s">
        <v>584</v>
      </c>
      <c r="C63" s="222" t="s">
        <v>585</v>
      </c>
      <c r="D63" s="207" t="s">
        <v>555</v>
      </c>
      <c r="E63" s="207" t="s">
        <v>586</v>
      </c>
      <c r="F63" s="207" t="s">
        <v>475</v>
      </c>
      <c r="G63" s="211"/>
      <c r="H63" s="209"/>
      <c r="I63" s="209"/>
    </row>
    <row r="64" spans="1:9" ht="22.5">
      <c r="A64" s="207">
        <v>11</v>
      </c>
      <c r="B64" s="208" t="s">
        <v>587</v>
      </c>
      <c r="C64" s="222" t="s">
        <v>588</v>
      </c>
      <c r="D64" s="207" t="s">
        <v>555</v>
      </c>
      <c r="E64" s="207" t="s">
        <v>589</v>
      </c>
      <c r="F64" s="207" t="s">
        <v>491</v>
      </c>
      <c r="G64" s="211"/>
      <c r="H64" s="209"/>
      <c r="I64" s="209"/>
    </row>
    <row r="65" spans="1:9" ht="33.75">
      <c r="A65" s="207">
        <v>12</v>
      </c>
      <c r="B65" s="208" t="s">
        <v>590</v>
      </c>
      <c r="C65" s="222" t="s">
        <v>591</v>
      </c>
      <c r="D65" s="207" t="s">
        <v>555</v>
      </c>
      <c r="E65" s="207" t="s">
        <v>592</v>
      </c>
      <c r="F65" s="207" t="s">
        <v>593</v>
      </c>
      <c r="G65" s="211"/>
      <c r="H65" s="209"/>
      <c r="I65" s="209"/>
    </row>
    <row r="66" spans="1:9" ht="22.5">
      <c r="A66" s="207">
        <v>13</v>
      </c>
      <c r="B66" s="208" t="s">
        <v>594</v>
      </c>
      <c r="C66" s="222" t="s">
        <v>595</v>
      </c>
      <c r="D66" s="207" t="s">
        <v>555</v>
      </c>
      <c r="E66" s="207" t="s">
        <v>596</v>
      </c>
      <c r="F66" s="207" t="s">
        <v>491</v>
      </c>
      <c r="G66" s="211"/>
      <c r="H66" s="209"/>
      <c r="I66" s="209"/>
    </row>
    <row r="67" spans="1:9" ht="22.5">
      <c r="A67" s="207">
        <v>14</v>
      </c>
      <c r="B67" s="208" t="s">
        <v>597</v>
      </c>
      <c r="C67" s="222" t="s">
        <v>595</v>
      </c>
      <c r="D67" s="207" t="s">
        <v>555</v>
      </c>
      <c r="E67" s="207" t="s">
        <v>598</v>
      </c>
      <c r="F67" s="207" t="s">
        <v>491</v>
      </c>
      <c r="G67" s="211"/>
      <c r="H67" s="209"/>
      <c r="I67" s="209"/>
    </row>
    <row r="68" spans="1:9" ht="22.5">
      <c r="A68" s="207">
        <v>15</v>
      </c>
      <c r="B68" s="208" t="s">
        <v>599</v>
      </c>
      <c r="C68" s="222" t="s">
        <v>600</v>
      </c>
      <c r="D68" s="207" t="s">
        <v>555</v>
      </c>
      <c r="E68" s="207" t="s">
        <v>601</v>
      </c>
      <c r="F68" s="207" t="s">
        <v>475</v>
      </c>
      <c r="G68" s="211"/>
      <c r="H68" s="209"/>
      <c r="I68" s="209"/>
    </row>
    <row r="69" spans="1:9" ht="22.5">
      <c r="A69" s="207">
        <v>16</v>
      </c>
      <c r="B69" s="208" t="s">
        <v>602</v>
      </c>
      <c r="C69" s="222" t="s">
        <v>603</v>
      </c>
      <c r="D69" s="207" t="s">
        <v>555</v>
      </c>
      <c r="E69" s="207" t="s">
        <v>604</v>
      </c>
      <c r="F69" s="207" t="s">
        <v>475</v>
      </c>
      <c r="G69" s="211"/>
      <c r="H69" s="209"/>
      <c r="I69" s="209"/>
    </row>
    <row r="70" spans="1:9" ht="33.75">
      <c r="A70" s="207">
        <v>17</v>
      </c>
      <c r="B70" s="208" t="s">
        <v>605</v>
      </c>
      <c r="C70" s="222" t="s">
        <v>606</v>
      </c>
      <c r="D70" s="207" t="s">
        <v>555</v>
      </c>
      <c r="E70" s="207" t="s">
        <v>607</v>
      </c>
      <c r="F70" s="207" t="s">
        <v>475</v>
      </c>
      <c r="G70" s="211"/>
      <c r="H70" s="209"/>
      <c r="I70" s="209"/>
    </row>
    <row r="71" spans="1:9">
      <c r="A71" s="207">
        <v>18</v>
      </c>
      <c r="B71" s="208" t="s">
        <v>608</v>
      </c>
      <c r="C71" s="222" t="s">
        <v>609</v>
      </c>
      <c r="D71" s="207" t="s">
        <v>555</v>
      </c>
      <c r="E71" s="207" t="s">
        <v>610</v>
      </c>
      <c r="F71" s="207" t="s">
        <v>491</v>
      </c>
      <c r="G71" s="211"/>
      <c r="H71" s="209"/>
      <c r="I71" s="209"/>
    </row>
    <row r="72" spans="1:9">
      <c r="A72" s="207">
        <v>19</v>
      </c>
      <c r="B72" s="208" t="s">
        <v>611</v>
      </c>
      <c r="C72" s="222" t="s">
        <v>612</v>
      </c>
      <c r="D72" s="207" t="s">
        <v>555</v>
      </c>
      <c r="E72" s="207" t="s">
        <v>613</v>
      </c>
      <c r="F72" s="207" t="s">
        <v>475</v>
      </c>
      <c r="G72" s="211"/>
      <c r="H72" s="209"/>
      <c r="I72" s="209"/>
    </row>
    <row r="73" spans="1:9">
      <c r="A73" s="207">
        <v>20</v>
      </c>
      <c r="B73" s="208" t="s">
        <v>614</v>
      </c>
      <c r="C73" s="222" t="s">
        <v>615</v>
      </c>
      <c r="D73" s="207" t="s">
        <v>568</v>
      </c>
      <c r="E73" s="207" t="s">
        <v>583</v>
      </c>
      <c r="F73" s="207" t="s">
        <v>475</v>
      </c>
      <c r="G73" s="211"/>
      <c r="H73" s="209"/>
      <c r="I73" s="209"/>
    </row>
    <row r="74" spans="1:9">
      <c r="A74" s="207">
        <v>21</v>
      </c>
      <c r="B74" s="208" t="s">
        <v>616</v>
      </c>
      <c r="C74" s="222" t="s">
        <v>475</v>
      </c>
      <c r="D74" s="207" t="s">
        <v>555</v>
      </c>
      <c r="E74" s="207">
        <v>4509202</v>
      </c>
      <c r="F74" s="207" t="s">
        <v>475</v>
      </c>
      <c r="G74" s="211"/>
      <c r="H74" s="209"/>
      <c r="I74" s="209"/>
    </row>
    <row r="75" spans="1:9" ht="22.5">
      <c r="A75" s="207">
        <v>22</v>
      </c>
      <c r="B75" s="208" t="s">
        <v>617</v>
      </c>
      <c r="C75" s="222" t="s">
        <v>564</v>
      </c>
      <c r="D75" s="207" t="s">
        <v>555</v>
      </c>
      <c r="E75" s="207" t="s">
        <v>618</v>
      </c>
      <c r="F75" s="207" t="s">
        <v>475</v>
      </c>
      <c r="G75" s="211"/>
      <c r="H75" s="209"/>
      <c r="I75" s="209"/>
    </row>
    <row r="76" spans="1:9">
      <c r="A76" s="207">
        <v>23</v>
      </c>
      <c r="B76" s="208" t="s">
        <v>619</v>
      </c>
      <c r="C76" s="222" t="s">
        <v>475</v>
      </c>
      <c r="D76" s="207" t="s">
        <v>555</v>
      </c>
      <c r="E76" s="207">
        <v>4509502</v>
      </c>
      <c r="F76" s="207" t="s">
        <v>475</v>
      </c>
      <c r="G76" s="211"/>
      <c r="H76" s="209"/>
      <c r="I76" s="209"/>
    </row>
    <row r="77" spans="1:9" ht="22.5">
      <c r="A77" s="207">
        <v>24</v>
      </c>
      <c r="B77" s="208" t="s">
        <v>620</v>
      </c>
      <c r="C77" s="222" t="s">
        <v>564</v>
      </c>
      <c r="D77" s="207" t="s">
        <v>555</v>
      </c>
      <c r="E77" s="207" t="s">
        <v>621</v>
      </c>
      <c r="F77" s="207" t="s">
        <v>475</v>
      </c>
      <c r="G77" s="211"/>
      <c r="H77" s="209"/>
      <c r="I77" s="209"/>
    </row>
    <row r="78" spans="1:9" ht="22.5">
      <c r="A78" s="207">
        <v>25</v>
      </c>
      <c r="B78" s="208" t="s">
        <v>622</v>
      </c>
      <c r="C78" s="222" t="s">
        <v>623</v>
      </c>
      <c r="D78" s="207" t="s">
        <v>555</v>
      </c>
      <c r="E78" s="207">
        <v>4416202</v>
      </c>
      <c r="F78" s="207" t="s">
        <v>475</v>
      </c>
      <c r="G78" s="211"/>
      <c r="H78" s="209"/>
      <c r="I78" s="209"/>
    </row>
    <row r="79" spans="1:9" ht="22.5">
      <c r="A79" s="207">
        <v>26</v>
      </c>
      <c r="B79" s="208" t="s">
        <v>624</v>
      </c>
      <c r="C79" s="222" t="s">
        <v>564</v>
      </c>
      <c r="D79" s="207" t="s">
        <v>555</v>
      </c>
      <c r="E79" s="207" t="s">
        <v>618</v>
      </c>
      <c r="F79" s="207" t="s">
        <v>475</v>
      </c>
      <c r="G79" s="211"/>
      <c r="H79" s="209"/>
      <c r="I79" s="209"/>
    </row>
    <row r="80" spans="1:9" ht="22.5">
      <c r="A80" s="207">
        <v>27</v>
      </c>
      <c r="B80" s="208" t="s">
        <v>625</v>
      </c>
      <c r="C80" s="222" t="s">
        <v>626</v>
      </c>
      <c r="D80" s="207" t="s">
        <v>555</v>
      </c>
      <c r="E80" s="207" t="s">
        <v>627</v>
      </c>
      <c r="F80" s="207" t="s">
        <v>475</v>
      </c>
      <c r="G80" s="211"/>
      <c r="H80" s="209"/>
      <c r="I80" s="209"/>
    </row>
    <row r="81" spans="1:9">
      <c r="A81" s="207">
        <v>28</v>
      </c>
      <c r="B81" s="208" t="s">
        <v>628</v>
      </c>
      <c r="C81" s="222" t="s">
        <v>629</v>
      </c>
      <c r="D81" s="207" t="s">
        <v>630</v>
      </c>
      <c r="E81" s="207">
        <v>94535103</v>
      </c>
      <c r="F81" s="207" t="s">
        <v>475</v>
      </c>
      <c r="G81" s="211"/>
      <c r="H81" s="209"/>
      <c r="I81" s="209"/>
    </row>
    <row r="82" spans="1:9">
      <c r="A82" s="207">
        <v>29</v>
      </c>
      <c r="B82" s="208" t="s">
        <v>631</v>
      </c>
      <c r="C82" s="222" t="s">
        <v>629</v>
      </c>
      <c r="D82" s="207" t="s">
        <v>630</v>
      </c>
      <c r="E82" s="207">
        <v>94535002</v>
      </c>
      <c r="F82" s="207" t="s">
        <v>475</v>
      </c>
      <c r="G82" s="211"/>
      <c r="H82" s="209"/>
      <c r="I82" s="209"/>
    </row>
    <row r="83" spans="1:9">
      <c r="A83" s="207">
        <v>30</v>
      </c>
      <c r="B83" s="208" t="s">
        <v>632</v>
      </c>
      <c r="C83" s="222" t="s">
        <v>633</v>
      </c>
      <c r="D83" s="207" t="s">
        <v>630</v>
      </c>
      <c r="E83" s="207" t="s">
        <v>634</v>
      </c>
      <c r="F83" s="207" t="s">
        <v>475</v>
      </c>
      <c r="G83" s="211"/>
      <c r="H83" s="209"/>
      <c r="I83" s="209"/>
    </row>
    <row r="84" spans="1:9" ht="22.5">
      <c r="A84" s="207">
        <v>31</v>
      </c>
      <c r="B84" s="208" t="s">
        <v>635</v>
      </c>
      <c r="C84" s="222" t="s">
        <v>636</v>
      </c>
      <c r="D84" s="207" t="s">
        <v>637</v>
      </c>
      <c r="E84" s="207" t="s">
        <v>638</v>
      </c>
      <c r="F84" s="207" t="s">
        <v>639</v>
      </c>
      <c r="G84" s="211"/>
      <c r="H84" s="209"/>
      <c r="I84" s="209"/>
    </row>
    <row r="85" spans="1:9">
      <c r="A85" s="207">
        <v>32</v>
      </c>
      <c r="B85" s="208" t="s">
        <v>640</v>
      </c>
      <c r="C85" s="222" t="s">
        <v>641</v>
      </c>
      <c r="D85" s="207" t="s">
        <v>475</v>
      </c>
      <c r="E85" s="207" t="s">
        <v>475</v>
      </c>
      <c r="F85" s="207" t="s">
        <v>475</v>
      </c>
      <c r="G85" s="211"/>
      <c r="H85" s="209"/>
      <c r="I85" s="209"/>
    </row>
    <row r="86" spans="1:9" ht="22.5">
      <c r="A86" s="207">
        <v>33</v>
      </c>
      <c r="B86" s="208" t="s">
        <v>642</v>
      </c>
      <c r="C86" s="222" t="s">
        <v>643</v>
      </c>
      <c r="D86" s="207" t="s">
        <v>644</v>
      </c>
      <c r="E86" s="207" t="s">
        <v>645</v>
      </c>
      <c r="F86" s="207" t="s">
        <v>646</v>
      </c>
      <c r="G86" s="211"/>
      <c r="H86" s="209"/>
      <c r="I86" s="209"/>
    </row>
    <row r="87" spans="1:9">
      <c r="A87" s="207">
        <v>34</v>
      </c>
      <c r="B87" s="208" t="s">
        <v>647</v>
      </c>
      <c r="C87" s="222" t="s">
        <v>648</v>
      </c>
      <c r="D87" s="207" t="s">
        <v>644</v>
      </c>
      <c r="E87" s="207" t="s">
        <v>645</v>
      </c>
      <c r="F87" s="207" t="s">
        <v>649</v>
      </c>
      <c r="G87" s="211"/>
      <c r="H87" s="209"/>
      <c r="I87" s="209"/>
    </row>
    <row r="88" spans="1:9" ht="22.5">
      <c r="A88" s="207">
        <v>35</v>
      </c>
      <c r="B88" s="208" t="s">
        <v>650</v>
      </c>
      <c r="C88" s="222" t="s">
        <v>651</v>
      </c>
      <c r="D88" s="207" t="s">
        <v>555</v>
      </c>
      <c r="E88" s="207" t="s">
        <v>652</v>
      </c>
      <c r="F88" s="207" t="s">
        <v>475</v>
      </c>
      <c r="G88" s="211"/>
      <c r="H88" s="209"/>
      <c r="I88" s="209"/>
    </row>
    <row r="89" spans="1:9">
      <c r="A89" s="207">
        <v>36</v>
      </c>
      <c r="B89" s="208" t="s">
        <v>653</v>
      </c>
      <c r="C89" s="222" t="s">
        <v>654</v>
      </c>
      <c r="D89" s="207" t="s">
        <v>655</v>
      </c>
      <c r="E89" s="207" t="s">
        <v>475</v>
      </c>
      <c r="F89" s="207" t="s">
        <v>491</v>
      </c>
      <c r="G89" s="211"/>
      <c r="H89" s="209"/>
      <c r="I89" s="209"/>
    </row>
    <row r="90" spans="1:9" ht="22.5">
      <c r="A90" s="207">
        <v>37</v>
      </c>
      <c r="B90" s="208" t="s">
        <v>656</v>
      </c>
      <c r="C90" s="222" t="s">
        <v>657</v>
      </c>
      <c r="D90" s="207" t="s">
        <v>658</v>
      </c>
      <c r="E90" s="207" t="s">
        <v>475</v>
      </c>
      <c r="F90" s="207" t="s">
        <v>659</v>
      </c>
      <c r="G90" s="211"/>
      <c r="H90" s="209"/>
      <c r="I90" s="209"/>
    </row>
    <row r="91" spans="1:9" ht="22.5">
      <c r="A91" s="207">
        <v>38</v>
      </c>
      <c r="B91" s="208" t="s">
        <v>660</v>
      </c>
      <c r="C91" s="222" t="s">
        <v>657</v>
      </c>
      <c r="D91" s="207" t="s">
        <v>658</v>
      </c>
      <c r="E91" s="207" t="s">
        <v>475</v>
      </c>
      <c r="F91" s="207" t="s">
        <v>659</v>
      </c>
      <c r="G91" s="211"/>
      <c r="H91" s="209"/>
      <c r="I91" s="209"/>
    </row>
    <row r="92" spans="1:9" ht="22.5">
      <c r="A92" s="207">
        <v>39</v>
      </c>
      <c r="B92" s="208" t="s">
        <v>661</v>
      </c>
      <c r="C92" s="222" t="s">
        <v>657</v>
      </c>
      <c r="D92" s="207" t="s">
        <v>658</v>
      </c>
      <c r="E92" s="207" t="s">
        <v>475</v>
      </c>
      <c r="F92" s="207" t="s">
        <v>659</v>
      </c>
      <c r="G92" s="211"/>
      <c r="H92" s="209"/>
      <c r="I92" s="209"/>
    </row>
    <row r="93" spans="1:9" ht="22.5">
      <c r="A93" s="207">
        <v>40</v>
      </c>
      <c r="B93" s="208" t="s">
        <v>662</v>
      </c>
      <c r="C93" s="222" t="s">
        <v>663</v>
      </c>
      <c r="D93" s="207" t="s">
        <v>658</v>
      </c>
      <c r="E93" s="207" t="s">
        <v>475</v>
      </c>
      <c r="F93" s="207" t="s">
        <v>659</v>
      </c>
      <c r="G93" s="211"/>
      <c r="H93" s="209"/>
      <c r="I93" s="209"/>
    </row>
    <row r="94" spans="1:9" ht="22.5">
      <c r="A94" s="207">
        <v>41</v>
      </c>
      <c r="B94" s="208" t="s">
        <v>664</v>
      </c>
      <c r="C94" s="222" t="s">
        <v>665</v>
      </c>
      <c r="D94" s="207" t="s">
        <v>658</v>
      </c>
      <c r="E94" s="207" t="s">
        <v>475</v>
      </c>
      <c r="F94" s="207" t="s">
        <v>659</v>
      </c>
      <c r="G94" s="211"/>
      <c r="H94" s="209"/>
      <c r="I94" s="209"/>
    </row>
    <row r="95" spans="1:9">
      <c r="A95" s="207">
        <v>42</v>
      </c>
      <c r="B95" s="208" t="s">
        <v>666</v>
      </c>
      <c r="C95" s="222" t="s">
        <v>667</v>
      </c>
      <c r="D95" s="207" t="s">
        <v>668</v>
      </c>
      <c r="E95" s="207" t="s">
        <v>669</v>
      </c>
      <c r="F95" s="207" t="s">
        <v>491</v>
      </c>
      <c r="G95" s="211"/>
      <c r="H95" s="209"/>
      <c r="I95" s="209"/>
    </row>
    <row r="96" spans="1:9" ht="22.5">
      <c r="A96" s="207">
        <v>43</v>
      </c>
      <c r="B96" s="208" t="s">
        <v>670</v>
      </c>
      <c r="C96" s="222" t="s">
        <v>671</v>
      </c>
      <c r="D96" s="207" t="s">
        <v>658</v>
      </c>
      <c r="E96" s="207" t="s">
        <v>475</v>
      </c>
      <c r="F96" s="207" t="s">
        <v>672</v>
      </c>
      <c r="G96" s="211"/>
      <c r="H96" s="209"/>
      <c r="I96" s="209"/>
    </row>
    <row r="97" spans="1:9" ht="14.45" customHeight="1">
      <c r="A97" s="274" t="s">
        <v>675</v>
      </c>
      <c r="B97" s="274"/>
      <c r="C97" s="223" t="s">
        <v>811</v>
      </c>
      <c r="D97" s="204" t="s">
        <v>437</v>
      </c>
      <c r="E97" s="204" t="s">
        <v>460</v>
      </c>
      <c r="F97" s="204" t="s">
        <v>461</v>
      </c>
      <c r="G97" s="205"/>
      <c r="H97" s="206" t="s">
        <v>437</v>
      </c>
      <c r="I97" s="206" t="s">
        <v>438</v>
      </c>
    </row>
    <row r="98" spans="1:9" ht="14.45" customHeight="1">
      <c r="A98" s="207">
        <v>1</v>
      </c>
      <c r="B98" s="208"/>
      <c r="C98" s="222" t="s">
        <v>673</v>
      </c>
      <c r="D98" s="207" t="s">
        <v>475</v>
      </c>
      <c r="E98" s="207" t="s">
        <v>674</v>
      </c>
      <c r="F98" s="207" t="s">
        <v>475</v>
      </c>
      <c r="G98" s="211"/>
      <c r="H98" s="209"/>
      <c r="I98" s="209"/>
    </row>
    <row r="99" spans="1:9" ht="14.45" customHeight="1">
      <c r="A99" s="277" t="s">
        <v>678</v>
      </c>
      <c r="B99" s="279"/>
      <c r="C99" s="226" t="s">
        <v>551</v>
      </c>
      <c r="D99" s="272" t="s">
        <v>457</v>
      </c>
      <c r="E99" s="272"/>
      <c r="F99" s="272"/>
      <c r="G99" s="203"/>
      <c r="H99" s="273" t="s">
        <v>458</v>
      </c>
      <c r="I99" s="273"/>
    </row>
    <row r="100" spans="1:9">
      <c r="A100" s="274" t="s">
        <v>552</v>
      </c>
      <c r="B100" s="274" t="s">
        <v>552</v>
      </c>
      <c r="C100" s="223" t="s">
        <v>811</v>
      </c>
      <c r="D100" s="204" t="s">
        <v>437</v>
      </c>
      <c r="E100" s="204" t="s">
        <v>460</v>
      </c>
      <c r="F100" s="204" t="s">
        <v>461</v>
      </c>
      <c r="G100" s="205"/>
      <c r="H100" s="206" t="s">
        <v>437</v>
      </c>
      <c r="I100" s="206" t="s">
        <v>438</v>
      </c>
    </row>
    <row r="101" spans="1:9">
      <c r="A101" s="207">
        <v>1</v>
      </c>
      <c r="B101" s="208" t="s">
        <v>676</v>
      </c>
      <c r="C101" s="222" t="s">
        <v>677</v>
      </c>
      <c r="D101" s="207" t="s">
        <v>655</v>
      </c>
      <c r="E101" s="207" t="s">
        <v>475</v>
      </c>
      <c r="F101" s="207" t="s">
        <v>491</v>
      </c>
      <c r="G101" s="211"/>
      <c r="H101" s="209"/>
      <c r="I101" s="209"/>
    </row>
    <row r="102" spans="1:9" ht="22.5">
      <c r="A102" s="207">
        <v>2</v>
      </c>
      <c r="B102" s="208" t="s">
        <v>679</v>
      </c>
      <c r="C102" s="222" t="s">
        <v>680</v>
      </c>
      <c r="D102" s="207" t="s">
        <v>555</v>
      </c>
      <c r="E102" s="207" t="s">
        <v>681</v>
      </c>
      <c r="F102" s="207" t="s">
        <v>682</v>
      </c>
      <c r="G102" s="211"/>
      <c r="H102" s="209"/>
      <c r="I102" s="209"/>
    </row>
    <row r="103" spans="1:9">
      <c r="A103" s="207">
        <v>3</v>
      </c>
      <c r="B103" s="208" t="s">
        <v>683</v>
      </c>
      <c r="C103" s="222" t="s">
        <v>684</v>
      </c>
      <c r="D103" s="207" t="s">
        <v>555</v>
      </c>
      <c r="E103" s="207" t="s">
        <v>685</v>
      </c>
      <c r="F103" s="207" t="s">
        <v>475</v>
      </c>
      <c r="G103" s="211"/>
      <c r="H103" s="209"/>
      <c r="I103" s="209"/>
    </row>
    <row r="104" spans="1:9">
      <c r="A104" s="207">
        <v>4</v>
      </c>
      <c r="B104" s="208" t="s">
        <v>686</v>
      </c>
      <c r="C104" s="222" t="s">
        <v>687</v>
      </c>
      <c r="D104" s="207" t="s">
        <v>475</v>
      </c>
      <c r="E104" s="207" t="s">
        <v>475</v>
      </c>
      <c r="F104" s="207" t="s">
        <v>475</v>
      </c>
      <c r="G104" s="211"/>
      <c r="H104" s="209"/>
      <c r="I104" s="209"/>
    </row>
    <row r="105" spans="1:9" ht="14.45" customHeight="1">
      <c r="A105" s="274" t="s">
        <v>688</v>
      </c>
      <c r="B105" s="274"/>
      <c r="C105" s="223" t="s">
        <v>811</v>
      </c>
      <c r="D105" s="204" t="s">
        <v>437</v>
      </c>
      <c r="E105" s="204" t="s">
        <v>460</v>
      </c>
      <c r="F105" s="204" t="s">
        <v>461</v>
      </c>
      <c r="G105" s="205"/>
      <c r="H105" s="206" t="s">
        <v>437</v>
      </c>
      <c r="I105" s="206" t="s">
        <v>438</v>
      </c>
    </row>
    <row r="106" spans="1:9" ht="22.5">
      <c r="A106" s="207">
        <v>1</v>
      </c>
      <c r="B106" s="208"/>
      <c r="C106" s="222" t="s">
        <v>673</v>
      </c>
      <c r="D106" s="207" t="s">
        <v>475</v>
      </c>
      <c r="E106" s="207" t="s">
        <v>689</v>
      </c>
      <c r="F106" s="207" t="s">
        <v>475</v>
      </c>
      <c r="G106" s="211"/>
      <c r="H106" s="209"/>
      <c r="I106" s="209"/>
    </row>
    <row r="107" spans="1:9">
      <c r="A107" s="277" t="s">
        <v>727</v>
      </c>
      <c r="B107" s="278"/>
      <c r="C107" s="279"/>
      <c r="D107" s="272" t="s">
        <v>457</v>
      </c>
      <c r="E107" s="272"/>
      <c r="F107" s="272"/>
      <c r="G107" s="203"/>
      <c r="H107" s="273" t="s">
        <v>458</v>
      </c>
      <c r="I107" s="273"/>
    </row>
    <row r="108" spans="1:9">
      <c r="A108" s="274" t="s">
        <v>705</v>
      </c>
      <c r="B108" s="274" t="s">
        <v>552</v>
      </c>
      <c r="C108" s="223" t="s">
        <v>811</v>
      </c>
      <c r="D108" s="204" t="s">
        <v>437</v>
      </c>
      <c r="E108" s="204" t="s">
        <v>690</v>
      </c>
      <c r="F108" s="204" t="s">
        <v>461</v>
      </c>
      <c r="G108" s="205"/>
      <c r="H108" s="206" t="s">
        <v>437</v>
      </c>
      <c r="I108" s="206" t="s">
        <v>438</v>
      </c>
    </row>
    <row r="109" spans="1:9">
      <c r="A109" s="207">
        <v>1</v>
      </c>
      <c r="B109" s="208" t="s">
        <v>691</v>
      </c>
      <c r="C109" s="227" t="s">
        <v>693</v>
      </c>
      <c r="D109" s="207" t="s">
        <v>475</v>
      </c>
      <c r="E109" s="222" t="s">
        <v>692</v>
      </c>
      <c r="F109" s="207" t="s">
        <v>475</v>
      </c>
      <c r="G109" s="211"/>
      <c r="H109" s="209"/>
      <c r="I109" s="209"/>
    </row>
    <row r="110" spans="1:9">
      <c r="A110" s="207">
        <v>2</v>
      </c>
      <c r="B110" s="208" t="s">
        <v>694</v>
      </c>
      <c r="C110" s="227" t="s">
        <v>695</v>
      </c>
      <c r="D110" s="207" t="s">
        <v>475</v>
      </c>
      <c r="E110" s="222" t="s">
        <v>692</v>
      </c>
      <c r="F110" s="207" t="s">
        <v>475</v>
      </c>
      <c r="G110" s="211"/>
      <c r="H110" s="209"/>
      <c r="I110" s="209"/>
    </row>
    <row r="111" spans="1:9">
      <c r="A111" s="207">
        <v>3</v>
      </c>
      <c r="B111" s="208" t="s">
        <v>696</v>
      </c>
      <c r="C111" s="227" t="s">
        <v>697</v>
      </c>
      <c r="D111" s="207" t="s">
        <v>475</v>
      </c>
      <c r="E111" s="222" t="s">
        <v>692</v>
      </c>
      <c r="F111" s="207" t="s">
        <v>475</v>
      </c>
      <c r="G111" s="211"/>
      <c r="H111" s="209"/>
      <c r="I111" s="209"/>
    </row>
    <row r="112" spans="1:9">
      <c r="A112" s="207">
        <v>4</v>
      </c>
      <c r="B112" s="208" t="s">
        <v>698</v>
      </c>
      <c r="C112" s="227" t="s">
        <v>700</v>
      </c>
      <c r="D112" s="207" t="s">
        <v>475</v>
      </c>
      <c r="E112" s="222" t="s">
        <v>699</v>
      </c>
      <c r="F112" s="207" t="s">
        <v>475</v>
      </c>
      <c r="G112" s="211"/>
      <c r="H112" s="209"/>
      <c r="I112" s="209"/>
    </row>
    <row r="113" spans="1:9">
      <c r="A113" s="274" t="s">
        <v>706</v>
      </c>
      <c r="B113" s="274" t="s">
        <v>552</v>
      </c>
      <c r="C113" s="223" t="s">
        <v>811</v>
      </c>
      <c r="D113" s="204" t="s">
        <v>437</v>
      </c>
      <c r="E113" s="204" t="s">
        <v>690</v>
      </c>
      <c r="F113" s="204" t="s">
        <v>461</v>
      </c>
      <c r="G113" s="205"/>
      <c r="H113" s="206" t="s">
        <v>437</v>
      </c>
      <c r="I113" s="206" t="s">
        <v>438</v>
      </c>
    </row>
    <row r="114" spans="1:9" ht="22.5">
      <c r="A114" s="207">
        <v>1</v>
      </c>
      <c r="B114" s="208" t="s">
        <v>701</v>
      </c>
      <c r="C114" s="227" t="s">
        <v>707</v>
      </c>
      <c r="D114" s="207" t="s">
        <v>475</v>
      </c>
      <c r="E114" s="227" t="s">
        <v>702</v>
      </c>
      <c r="F114" s="207" t="s">
        <v>475</v>
      </c>
      <c r="G114" s="211"/>
      <c r="H114" s="209"/>
      <c r="I114" s="209"/>
    </row>
    <row r="115" spans="1:9" ht="22.5">
      <c r="A115" s="207">
        <v>2</v>
      </c>
      <c r="B115" s="208" t="s">
        <v>703</v>
      </c>
      <c r="C115" s="227" t="s">
        <v>707</v>
      </c>
      <c r="D115" s="207" t="s">
        <v>475</v>
      </c>
      <c r="E115" s="227" t="s">
        <v>704</v>
      </c>
      <c r="F115" s="207" t="s">
        <v>475</v>
      </c>
      <c r="G115" s="211"/>
      <c r="H115" s="209"/>
      <c r="I115" s="209"/>
    </row>
    <row r="116" spans="1:9">
      <c r="A116" s="274" t="s">
        <v>456</v>
      </c>
      <c r="B116" s="274" t="s">
        <v>552</v>
      </c>
      <c r="C116" s="223" t="s">
        <v>811</v>
      </c>
      <c r="D116" s="204" t="s">
        <v>437</v>
      </c>
      <c r="E116" s="204" t="s">
        <v>690</v>
      </c>
      <c r="F116" s="204" t="s">
        <v>461</v>
      </c>
      <c r="G116" s="205"/>
      <c r="H116" s="206" t="s">
        <v>437</v>
      </c>
      <c r="I116" s="206" t="s">
        <v>438</v>
      </c>
    </row>
    <row r="117" spans="1:9">
      <c r="A117" s="207">
        <v>1</v>
      </c>
      <c r="B117" s="208" t="s">
        <v>708</v>
      </c>
      <c r="C117" s="227" t="s">
        <v>709</v>
      </c>
      <c r="D117" s="207" t="s">
        <v>469</v>
      </c>
      <c r="E117" s="227" t="s">
        <v>710</v>
      </c>
      <c r="F117" s="207"/>
      <c r="G117" s="211"/>
      <c r="H117" s="209"/>
      <c r="I117" s="209"/>
    </row>
    <row r="118" spans="1:9">
      <c r="A118" s="207">
        <v>2</v>
      </c>
      <c r="B118" s="208" t="s">
        <v>711</v>
      </c>
      <c r="C118" s="227" t="s">
        <v>709</v>
      </c>
      <c r="D118" s="207" t="s">
        <v>469</v>
      </c>
      <c r="E118" s="227" t="s">
        <v>710</v>
      </c>
      <c r="F118" s="207"/>
      <c r="G118" s="211"/>
      <c r="H118" s="209"/>
      <c r="I118" s="209"/>
    </row>
    <row r="119" spans="1:9">
      <c r="A119" s="274" t="s">
        <v>712</v>
      </c>
      <c r="B119" s="274" t="s">
        <v>552</v>
      </c>
      <c r="C119" s="223" t="s">
        <v>811</v>
      </c>
      <c r="D119" s="204" t="s">
        <v>437</v>
      </c>
      <c r="E119" s="204" t="s">
        <v>690</v>
      </c>
      <c r="F119" s="204" t="s">
        <v>461</v>
      </c>
      <c r="G119" s="205"/>
      <c r="H119" s="206" t="s">
        <v>437</v>
      </c>
      <c r="I119" s="206" t="s">
        <v>438</v>
      </c>
    </row>
    <row r="120" spans="1:9">
      <c r="A120" s="228">
        <v>1</v>
      </c>
      <c r="B120" s="229" t="s">
        <v>713</v>
      </c>
      <c r="C120" s="230" t="s">
        <v>714</v>
      </c>
      <c r="D120" s="228" t="s">
        <v>715</v>
      </c>
      <c r="E120" s="230" t="s">
        <v>716</v>
      </c>
      <c r="F120" s="228"/>
      <c r="G120" s="205"/>
      <c r="H120" s="231"/>
      <c r="I120" s="231"/>
    </row>
    <row r="121" spans="1:9" ht="30.6" customHeight="1">
      <c r="A121" s="280">
        <v>2</v>
      </c>
      <c r="B121" s="285" t="s">
        <v>711</v>
      </c>
      <c r="C121" s="283" t="s">
        <v>726</v>
      </c>
      <c r="D121" s="280" t="s">
        <v>644</v>
      </c>
      <c r="E121" s="283" t="s">
        <v>645</v>
      </c>
      <c r="F121" s="280"/>
      <c r="G121" s="280"/>
      <c r="H121" s="280"/>
      <c r="I121" s="280"/>
    </row>
    <row r="122" spans="1:9">
      <c r="A122" s="281"/>
      <c r="B122" s="286"/>
      <c r="C122" s="284"/>
      <c r="D122" s="281"/>
      <c r="E122" s="284"/>
      <c r="F122" s="281"/>
      <c r="G122" s="281"/>
      <c r="H122" s="281"/>
      <c r="I122" s="281"/>
    </row>
    <row r="123" spans="1:9">
      <c r="A123" s="282" t="s">
        <v>717</v>
      </c>
      <c r="B123" s="282" t="s">
        <v>552</v>
      </c>
      <c r="C123" s="232" t="s">
        <v>811</v>
      </c>
      <c r="D123" s="233" t="s">
        <v>437</v>
      </c>
      <c r="E123" s="233" t="s">
        <v>690</v>
      </c>
      <c r="F123" s="233" t="s">
        <v>461</v>
      </c>
      <c r="G123" s="205"/>
      <c r="H123" s="234" t="s">
        <v>437</v>
      </c>
      <c r="I123" s="234" t="s">
        <v>438</v>
      </c>
    </row>
    <row r="124" spans="1:9">
      <c r="A124" s="207">
        <v>1</v>
      </c>
      <c r="B124" s="208" t="s">
        <v>713</v>
      </c>
      <c r="C124" s="227" t="s">
        <v>718</v>
      </c>
      <c r="D124" s="207" t="s">
        <v>715</v>
      </c>
      <c r="E124" s="227" t="s">
        <v>719</v>
      </c>
      <c r="F124" s="207"/>
      <c r="G124" s="211"/>
      <c r="H124" s="209"/>
      <c r="I124" s="209"/>
    </row>
    <row r="125" spans="1:9" ht="22.5">
      <c r="A125" s="207">
        <v>2</v>
      </c>
      <c r="B125" s="208" t="s">
        <v>711</v>
      </c>
      <c r="C125" s="227" t="s">
        <v>720</v>
      </c>
      <c r="D125" s="207" t="s">
        <v>644</v>
      </c>
      <c r="E125" s="227" t="s">
        <v>645</v>
      </c>
      <c r="F125" s="207"/>
      <c r="G125" s="211"/>
      <c r="H125" s="209"/>
      <c r="I125" s="209"/>
    </row>
    <row r="126" spans="1:9">
      <c r="A126" s="274" t="s">
        <v>725</v>
      </c>
      <c r="B126" s="274" t="s">
        <v>552</v>
      </c>
      <c r="C126" s="223" t="s">
        <v>811</v>
      </c>
      <c r="D126" s="204" t="s">
        <v>437</v>
      </c>
      <c r="E126" s="204" t="s">
        <v>690</v>
      </c>
      <c r="F126" s="204" t="s">
        <v>461</v>
      </c>
      <c r="G126" s="205"/>
      <c r="H126" s="206" t="s">
        <v>437</v>
      </c>
      <c r="I126" s="206" t="s">
        <v>438</v>
      </c>
    </row>
    <row r="127" spans="1:9" ht="22.5">
      <c r="A127" s="207">
        <v>1</v>
      </c>
      <c r="B127" s="208" t="s">
        <v>721</v>
      </c>
      <c r="C127" s="227" t="s">
        <v>722</v>
      </c>
      <c r="D127" s="207" t="s">
        <v>723</v>
      </c>
      <c r="E127" s="227" t="s">
        <v>724</v>
      </c>
      <c r="F127" s="207"/>
      <c r="G127" s="211"/>
      <c r="H127" s="209"/>
      <c r="I127" s="209"/>
    </row>
    <row r="128" spans="1:9" ht="14.45" customHeight="1">
      <c r="A128" s="277" t="s">
        <v>735</v>
      </c>
      <c r="B128" s="278"/>
      <c r="C128" s="279"/>
      <c r="D128" s="272" t="s">
        <v>457</v>
      </c>
      <c r="E128" s="272"/>
      <c r="F128" s="272"/>
      <c r="G128" s="203"/>
      <c r="H128" s="273" t="s">
        <v>458</v>
      </c>
      <c r="I128" s="273"/>
    </row>
    <row r="129" spans="1:9">
      <c r="A129" s="274" t="s">
        <v>552</v>
      </c>
      <c r="B129" s="274" t="s">
        <v>552</v>
      </c>
      <c r="C129" s="223" t="s">
        <v>811</v>
      </c>
      <c r="D129" s="204" t="s">
        <v>437</v>
      </c>
      <c r="E129" s="204" t="s">
        <v>460</v>
      </c>
      <c r="F129" s="204" t="s">
        <v>461</v>
      </c>
      <c r="G129" s="205"/>
      <c r="H129" s="206" t="s">
        <v>437</v>
      </c>
      <c r="I129" s="206" t="s">
        <v>438</v>
      </c>
    </row>
    <row r="130" spans="1:9">
      <c r="A130" s="207">
        <v>1</v>
      </c>
      <c r="B130" s="208" t="s">
        <v>728</v>
      </c>
      <c r="C130" s="227" t="s">
        <v>729</v>
      </c>
      <c r="D130" s="207" t="s">
        <v>644</v>
      </c>
      <c r="E130" s="227" t="s">
        <v>645</v>
      </c>
      <c r="F130" s="207" t="s">
        <v>475</v>
      </c>
      <c r="G130" s="211"/>
      <c r="H130" s="209"/>
      <c r="I130" s="209"/>
    </row>
    <row r="131" spans="1:9">
      <c r="A131" s="207">
        <v>2</v>
      </c>
      <c r="B131" s="208" t="s">
        <v>456</v>
      </c>
      <c r="C131" s="227" t="s">
        <v>709</v>
      </c>
      <c r="D131" s="207" t="s">
        <v>469</v>
      </c>
      <c r="E131" s="227" t="s">
        <v>730</v>
      </c>
      <c r="F131" s="207" t="s">
        <v>471</v>
      </c>
      <c r="G131" s="211"/>
      <c r="H131" s="209"/>
      <c r="I131" s="209"/>
    </row>
    <row r="132" spans="1:9" ht="33.75">
      <c r="A132" s="207">
        <v>3</v>
      </c>
      <c r="B132" s="208" t="s">
        <v>731</v>
      </c>
      <c r="C132" s="227" t="s">
        <v>732</v>
      </c>
      <c r="D132" s="207" t="s">
        <v>644</v>
      </c>
      <c r="E132" s="227" t="s">
        <v>645</v>
      </c>
      <c r="F132" s="207" t="s">
        <v>639</v>
      </c>
      <c r="G132" s="211"/>
      <c r="H132" s="209"/>
      <c r="I132" s="209"/>
    </row>
    <row r="133" spans="1:9" ht="22.5">
      <c r="A133" s="207">
        <v>4</v>
      </c>
      <c r="B133" s="208" t="s">
        <v>733</v>
      </c>
      <c r="C133" s="227" t="s">
        <v>734</v>
      </c>
      <c r="D133" s="207" t="s">
        <v>644</v>
      </c>
      <c r="E133" s="227" t="s">
        <v>645</v>
      </c>
      <c r="F133" s="207" t="s">
        <v>639</v>
      </c>
      <c r="G133" s="211"/>
      <c r="H133" s="209"/>
      <c r="I133" s="209"/>
    </row>
    <row r="134" spans="1:9">
      <c r="A134" s="277" t="s">
        <v>459</v>
      </c>
      <c r="B134" s="278"/>
      <c r="C134" s="279"/>
      <c r="D134" s="272" t="s">
        <v>457</v>
      </c>
      <c r="E134" s="272"/>
      <c r="F134" s="272"/>
      <c r="G134" s="203"/>
      <c r="H134" s="273" t="s">
        <v>458</v>
      </c>
      <c r="I134" s="273"/>
    </row>
    <row r="135" spans="1:9">
      <c r="A135" s="274" t="s">
        <v>552</v>
      </c>
      <c r="B135" s="274" t="s">
        <v>811</v>
      </c>
      <c r="C135" s="223" t="s">
        <v>811</v>
      </c>
      <c r="D135" s="204" t="s">
        <v>437</v>
      </c>
      <c r="E135" s="204" t="s">
        <v>460</v>
      </c>
      <c r="F135" s="204" t="s">
        <v>461</v>
      </c>
      <c r="G135" s="205"/>
      <c r="H135" s="206" t="s">
        <v>437</v>
      </c>
      <c r="I135" s="206" t="s">
        <v>438</v>
      </c>
    </row>
    <row r="136" spans="1:9" ht="22.5">
      <c r="A136" s="207">
        <v>1</v>
      </c>
      <c r="B136" s="208" t="s">
        <v>736</v>
      </c>
      <c r="C136" s="227" t="s">
        <v>737</v>
      </c>
      <c r="D136" s="207" t="s">
        <v>738</v>
      </c>
      <c r="E136" s="227" t="s">
        <v>739</v>
      </c>
      <c r="F136" s="207" t="s">
        <v>475</v>
      </c>
      <c r="G136" s="211"/>
      <c r="H136" s="209"/>
      <c r="I136" s="209"/>
    </row>
    <row r="137" spans="1:9" ht="14.45" customHeight="1">
      <c r="A137" s="277" t="s">
        <v>758</v>
      </c>
      <c r="B137" s="278"/>
      <c r="C137" s="279"/>
      <c r="D137" s="272" t="s">
        <v>457</v>
      </c>
      <c r="E137" s="272"/>
      <c r="F137" s="272"/>
      <c r="G137" s="203"/>
      <c r="H137" s="273" t="s">
        <v>458</v>
      </c>
      <c r="I137" s="273"/>
    </row>
    <row r="138" spans="1:9">
      <c r="A138" s="274" t="s">
        <v>740</v>
      </c>
      <c r="B138" s="274" t="s">
        <v>811</v>
      </c>
      <c r="C138" s="223" t="s">
        <v>811</v>
      </c>
      <c r="D138" s="204" t="s">
        <v>437</v>
      </c>
      <c r="E138" s="204" t="s">
        <v>460</v>
      </c>
      <c r="F138" s="204" t="s">
        <v>461</v>
      </c>
      <c r="G138" s="205"/>
      <c r="H138" s="206" t="s">
        <v>437</v>
      </c>
      <c r="I138" s="206" t="s">
        <v>438</v>
      </c>
    </row>
    <row r="139" spans="1:9">
      <c r="A139" s="207">
        <v>1</v>
      </c>
      <c r="B139" s="208" t="s">
        <v>741</v>
      </c>
      <c r="C139" s="227" t="s">
        <v>742</v>
      </c>
      <c r="D139" s="207" t="s">
        <v>743</v>
      </c>
      <c r="E139" s="227" t="s">
        <v>744</v>
      </c>
      <c r="F139" s="207" t="s">
        <v>745</v>
      </c>
      <c r="G139" s="211"/>
      <c r="H139" s="209"/>
      <c r="I139" s="209"/>
    </row>
    <row r="140" spans="1:9">
      <c r="A140" s="207">
        <v>2</v>
      </c>
      <c r="B140" s="208" t="s">
        <v>746</v>
      </c>
      <c r="C140" s="227" t="s">
        <v>747</v>
      </c>
      <c r="D140" s="207" t="s">
        <v>748</v>
      </c>
      <c r="E140" s="227" t="s">
        <v>749</v>
      </c>
      <c r="F140" s="207" t="s">
        <v>475</v>
      </c>
      <c r="G140" s="211"/>
      <c r="H140" s="209"/>
      <c r="I140" s="209"/>
    </row>
    <row r="141" spans="1:9">
      <c r="A141" s="207">
        <v>3</v>
      </c>
      <c r="B141" s="208" t="s">
        <v>750</v>
      </c>
      <c r="C141" s="227" t="s">
        <v>751</v>
      </c>
      <c r="D141" s="207" t="s">
        <v>752</v>
      </c>
      <c r="E141" s="227">
        <v>1763021</v>
      </c>
      <c r="F141" s="207" t="s">
        <v>475</v>
      </c>
      <c r="G141" s="211"/>
      <c r="H141" s="209"/>
      <c r="I141" s="209"/>
    </row>
    <row r="142" spans="1:9">
      <c r="A142" s="207">
        <v>4</v>
      </c>
      <c r="B142" s="208" t="s">
        <v>753</v>
      </c>
      <c r="C142" s="227" t="s">
        <v>754</v>
      </c>
      <c r="D142" s="207" t="s">
        <v>755</v>
      </c>
      <c r="E142" s="227" t="s">
        <v>756</v>
      </c>
      <c r="F142" s="207" t="s">
        <v>757</v>
      </c>
      <c r="G142" s="211"/>
      <c r="H142" s="209"/>
      <c r="I142" s="209"/>
    </row>
    <row r="143" spans="1:9" ht="14.45" customHeight="1">
      <c r="A143" s="274" t="s">
        <v>759</v>
      </c>
      <c r="B143" s="274" t="s">
        <v>811</v>
      </c>
      <c r="C143" s="223" t="s">
        <v>811</v>
      </c>
      <c r="D143" s="204" t="s">
        <v>437</v>
      </c>
      <c r="E143" s="204" t="s">
        <v>460</v>
      </c>
      <c r="F143" s="204" t="s">
        <v>461</v>
      </c>
      <c r="G143" s="205"/>
      <c r="H143" s="206" t="s">
        <v>437</v>
      </c>
      <c r="I143" s="206" t="s">
        <v>438</v>
      </c>
    </row>
    <row r="144" spans="1:9">
      <c r="A144" s="207">
        <v>1</v>
      </c>
      <c r="B144" s="208" t="s">
        <v>760</v>
      </c>
      <c r="C144" s="227" t="s">
        <v>761</v>
      </c>
      <c r="D144" s="207" t="s">
        <v>762</v>
      </c>
      <c r="E144" s="227" t="s">
        <v>763</v>
      </c>
      <c r="F144" s="207" t="s">
        <v>491</v>
      </c>
      <c r="G144" s="211"/>
      <c r="H144" s="209"/>
      <c r="I144" s="209"/>
    </row>
    <row r="145" spans="1:9">
      <c r="A145" s="207">
        <v>2</v>
      </c>
      <c r="B145" s="208" t="s">
        <v>764</v>
      </c>
      <c r="C145" s="227" t="s">
        <v>765</v>
      </c>
      <c r="D145" s="207" t="s">
        <v>762</v>
      </c>
      <c r="E145" s="227" t="s">
        <v>766</v>
      </c>
      <c r="F145" s="207" t="s">
        <v>491</v>
      </c>
      <c r="G145" s="211"/>
      <c r="H145" s="209"/>
      <c r="I145" s="209"/>
    </row>
    <row r="146" spans="1:9">
      <c r="A146" s="207">
        <v>3</v>
      </c>
      <c r="B146" s="208" t="s">
        <v>767</v>
      </c>
      <c r="C146" s="227" t="s">
        <v>768</v>
      </c>
      <c r="D146" s="207" t="s">
        <v>762</v>
      </c>
      <c r="E146" s="227" t="s">
        <v>769</v>
      </c>
      <c r="F146" s="207" t="s">
        <v>491</v>
      </c>
      <c r="G146" s="211"/>
      <c r="H146" s="209"/>
      <c r="I146" s="209"/>
    </row>
    <row r="147" spans="1:9">
      <c r="A147" s="207">
        <v>4</v>
      </c>
      <c r="B147" s="208" t="s">
        <v>770</v>
      </c>
      <c r="C147" s="227" t="s">
        <v>768</v>
      </c>
      <c r="D147" s="207" t="s">
        <v>762</v>
      </c>
      <c r="E147" s="227" t="s">
        <v>771</v>
      </c>
      <c r="F147" s="207" t="s">
        <v>491</v>
      </c>
      <c r="G147" s="211"/>
      <c r="H147" s="209"/>
      <c r="I147" s="209"/>
    </row>
    <row r="148" spans="1:9">
      <c r="A148" s="207">
        <v>5</v>
      </c>
      <c r="B148" s="208" t="s">
        <v>772</v>
      </c>
      <c r="C148" s="227" t="s">
        <v>768</v>
      </c>
      <c r="D148" s="207" t="s">
        <v>762</v>
      </c>
      <c r="E148" s="227" t="s">
        <v>773</v>
      </c>
      <c r="F148" s="207" t="s">
        <v>491</v>
      </c>
      <c r="G148" s="211"/>
      <c r="H148" s="209"/>
      <c r="I148" s="209"/>
    </row>
    <row r="149" spans="1:9">
      <c r="A149" s="207">
        <v>6</v>
      </c>
      <c r="B149" s="208" t="s">
        <v>774</v>
      </c>
      <c r="C149" s="227" t="s">
        <v>774</v>
      </c>
      <c r="D149" s="207" t="s">
        <v>762</v>
      </c>
      <c r="E149" s="227" t="s">
        <v>775</v>
      </c>
      <c r="F149" s="207" t="s">
        <v>491</v>
      </c>
      <c r="G149" s="211"/>
      <c r="H149" s="209"/>
      <c r="I149" s="209"/>
    </row>
    <row r="150" spans="1:9">
      <c r="A150" s="274" t="s">
        <v>776</v>
      </c>
      <c r="B150" s="274" t="s">
        <v>811</v>
      </c>
      <c r="C150" s="223" t="s">
        <v>811</v>
      </c>
      <c r="D150" s="204" t="s">
        <v>437</v>
      </c>
      <c r="E150" s="204" t="s">
        <v>460</v>
      </c>
      <c r="F150" s="204" t="s">
        <v>461</v>
      </c>
      <c r="G150" s="205"/>
      <c r="H150" s="206" t="s">
        <v>437</v>
      </c>
      <c r="I150" s="206" t="s">
        <v>438</v>
      </c>
    </row>
    <row r="151" spans="1:9" ht="22.5">
      <c r="A151" s="207">
        <v>1</v>
      </c>
      <c r="B151" s="208" t="s">
        <v>777</v>
      </c>
      <c r="C151" s="227" t="s">
        <v>778</v>
      </c>
      <c r="D151" s="207" t="s">
        <v>779</v>
      </c>
      <c r="E151" s="227" t="s">
        <v>475</v>
      </c>
      <c r="F151" s="207" t="s">
        <v>491</v>
      </c>
      <c r="G151" s="211"/>
      <c r="H151" s="209"/>
      <c r="I151" s="209"/>
    </row>
    <row r="152" spans="1:9">
      <c r="A152" s="274" t="s">
        <v>790</v>
      </c>
      <c r="B152" s="274" t="s">
        <v>811</v>
      </c>
      <c r="C152" s="223" t="s">
        <v>811</v>
      </c>
      <c r="D152" s="204" t="s">
        <v>437</v>
      </c>
      <c r="E152" s="204" t="s">
        <v>460</v>
      </c>
      <c r="F152" s="204" t="s">
        <v>461</v>
      </c>
      <c r="G152" s="205"/>
      <c r="H152" s="206" t="s">
        <v>437</v>
      </c>
      <c r="I152" s="206" t="s">
        <v>438</v>
      </c>
    </row>
    <row r="153" spans="1:9" ht="22.5">
      <c r="A153" s="207">
        <v>1</v>
      </c>
      <c r="B153" s="208" t="s">
        <v>780</v>
      </c>
      <c r="C153" s="227" t="s">
        <v>781</v>
      </c>
      <c r="D153" s="207" t="s">
        <v>782</v>
      </c>
      <c r="E153" s="227" t="s">
        <v>783</v>
      </c>
      <c r="F153" s="207" t="s">
        <v>784</v>
      </c>
      <c r="G153" s="211"/>
      <c r="H153" s="209"/>
      <c r="I153" s="209"/>
    </row>
    <row r="154" spans="1:9">
      <c r="A154" s="207">
        <v>2</v>
      </c>
      <c r="B154" s="208" t="s">
        <v>785</v>
      </c>
      <c r="C154" s="227" t="s">
        <v>791</v>
      </c>
      <c r="D154" s="207" t="s">
        <v>782</v>
      </c>
      <c r="E154" s="227" t="s">
        <v>475</v>
      </c>
      <c r="F154" s="207" t="s">
        <v>475</v>
      </c>
      <c r="G154" s="211"/>
      <c r="H154" s="209"/>
      <c r="I154" s="209"/>
    </row>
    <row r="155" spans="1:9" ht="22.5">
      <c r="A155" s="207">
        <v>3</v>
      </c>
      <c r="B155" s="208" t="s">
        <v>786</v>
      </c>
      <c r="C155" s="227" t="s">
        <v>787</v>
      </c>
      <c r="D155" s="207" t="s">
        <v>748</v>
      </c>
      <c r="E155" s="227" t="s">
        <v>788</v>
      </c>
      <c r="F155" s="207" t="s">
        <v>789</v>
      </c>
      <c r="G155" s="211"/>
      <c r="H155" s="209"/>
      <c r="I155" s="209"/>
    </row>
    <row r="156" spans="1:9" ht="14.45" customHeight="1">
      <c r="A156" s="277" t="s">
        <v>797</v>
      </c>
      <c r="B156" s="278"/>
      <c r="C156" s="279"/>
      <c r="D156" s="272" t="s">
        <v>457</v>
      </c>
      <c r="E156" s="272"/>
      <c r="F156" s="272"/>
      <c r="G156" s="203"/>
      <c r="H156" s="273" t="s">
        <v>458</v>
      </c>
      <c r="I156" s="273"/>
    </row>
    <row r="157" spans="1:9">
      <c r="A157" s="274" t="s">
        <v>1254</v>
      </c>
      <c r="B157" s="274" t="s">
        <v>811</v>
      </c>
      <c r="C157" s="223" t="s">
        <v>811</v>
      </c>
      <c r="D157" s="204" t="s">
        <v>437</v>
      </c>
      <c r="E157" s="204" t="s">
        <v>460</v>
      </c>
      <c r="F157" s="204" t="s">
        <v>461</v>
      </c>
      <c r="G157" s="205"/>
      <c r="H157" s="206" t="s">
        <v>437</v>
      </c>
      <c r="I157" s="206" t="s">
        <v>438</v>
      </c>
    </row>
    <row r="158" spans="1:9" ht="66" customHeight="1">
      <c r="A158" s="207">
        <v>1</v>
      </c>
      <c r="B158" s="208"/>
      <c r="C158" s="227" t="s">
        <v>792</v>
      </c>
      <c r="D158" s="207" t="s">
        <v>793</v>
      </c>
      <c r="E158" s="227" t="s">
        <v>794</v>
      </c>
      <c r="F158" s="207" t="s">
        <v>475</v>
      </c>
      <c r="G158" s="211"/>
      <c r="H158" s="209"/>
      <c r="I158" s="209"/>
    </row>
    <row r="159" spans="1:9" ht="56.25">
      <c r="A159" s="207">
        <v>2</v>
      </c>
      <c r="B159" s="208"/>
      <c r="C159" s="227" t="s">
        <v>795</v>
      </c>
      <c r="D159" s="207" t="s">
        <v>793</v>
      </c>
      <c r="E159" s="227" t="s">
        <v>796</v>
      </c>
      <c r="F159" s="207" t="s">
        <v>475</v>
      </c>
      <c r="G159" s="211"/>
      <c r="H159" s="209"/>
      <c r="I159" s="209"/>
    </row>
    <row r="160" spans="1:9" ht="56.25">
      <c r="A160" s="207">
        <v>3</v>
      </c>
      <c r="B160" s="208"/>
      <c r="C160" s="227" t="s">
        <v>798</v>
      </c>
      <c r="D160" s="207" t="s">
        <v>793</v>
      </c>
      <c r="E160" s="227" t="s">
        <v>799</v>
      </c>
      <c r="F160" s="207" t="s">
        <v>475</v>
      </c>
      <c r="G160" s="211"/>
      <c r="H160" s="209"/>
      <c r="I160" s="209"/>
    </row>
    <row r="161" spans="1:9">
      <c r="A161" s="274" t="s">
        <v>800</v>
      </c>
      <c r="B161" s="274" t="s">
        <v>811</v>
      </c>
      <c r="C161" s="223" t="s">
        <v>811</v>
      </c>
      <c r="D161" s="204" t="s">
        <v>437</v>
      </c>
      <c r="E161" s="204" t="s">
        <v>460</v>
      </c>
      <c r="F161" s="204" t="s">
        <v>461</v>
      </c>
      <c r="G161" s="205"/>
      <c r="H161" s="206" t="s">
        <v>437</v>
      </c>
      <c r="I161" s="206" t="s">
        <v>438</v>
      </c>
    </row>
    <row r="162" spans="1:9" ht="22.5">
      <c r="A162" s="207">
        <v>1</v>
      </c>
      <c r="B162" s="208"/>
      <c r="C162" s="227" t="s">
        <v>801</v>
      </c>
      <c r="D162" s="207" t="s">
        <v>802</v>
      </c>
      <c r="E162" s="227" t="s">
        <v>803</v>
      </c>
      <c r="F162" s="207" t="s">
        <v>804</v>
      </c>
      <c r="G162" s="211"/>
      <c r="H162" s="209"/>
      <c r="I162" s="209"/>
    </row>
    <row r="163" spans="1:9" ht="22.5">
      <c r="A163" s="207">
        <v>2</v>
      </c>
      <c r="B163" s="208"/>
      <c r="C163" s="227" t="s">
        <v>805</v>
      </c>
      <c r="D163" s="207" t="s">
        <v>802</v>
      </c>
      <c r="E163" s="227" t="s">
        <v>806</v>
      </c>
      <c r="F163" s="207" t="s">
        <v>804</v>
      </c>
      <c r="G163" s="211"/>
      <c r="H163" s="209"/>
      <c r="I163" s="209"/>
    </row>
    <row r="164" spans="1:9" ht="22.5">
      <c r="A164" s="207">
        <v>3</v>
      </c>
      <c r="B164" s="208"/>
      <c r="C164" s="227" t="s">
        <v>807</v>
      </c>
      <c r="D164" s="207" t="s">
        <v>793</v>
      </c>
      <c r="E164" s="227" t="s">
        <v>0</v>
      </c>
      <c r="F164" s="207" t="s">
        <v>475</v>
      </c>
      <c r="G164" s="211"/>
      <c r="H164" s="209"/>
      <c r="I164" s="209"/>
    </row>
    <row r="165" spans="1:9">
      <c r="A165" s="274" t="s">
        <v>1</v>
      </c>
      <c r="B165" s="274" t="s">
        <v>811</v>
      </c>
      <c r="C165" s="223" t="s">
        <v>811</v>
      </c>
      <c r="D165" s="204" t="s">
        <v>437</v>
      </c>
      <c r="E165" s="204" t="s">
        <v>460</v>
      </c>
      <c r="F165" s="204" t="s">
        <v>461</v>
      </c>
      <c r="G165" s="205"/>
      <c r="H165" s="206" t="s">
        <v>437</v>
      </c>
      <c r="I165" s="206" t="s">
        <v>438</v>
      </c>
    </row>
    <row r="166" spans="1:9" ht="101.25">
      <c r="A166" s="207">
        <v>1</v>
      </c>
      <c r="B166" s="208"/>
      <c r="C166" s="227" t="s">
        <v>2</v>
      </c>
      <c r="D166" s="207" t="s">
        <v>3</v>
      </c>
      <c r="E166" s="227" t="s">
        <v>4</v>
      </c>
      <c r="F166" s="207" t="s">
        <v>475</v>
      </c>
      <c r="G166" s="211"/>
      <c r="H166" s="209"/>
      <c r="I166" s="209"/>
    </row>
    <row r="167" spans="1:9" ht="22.5">
      <c r="A167" s="207">
        <v>2</v>
      </c>
      <c r="B167" s="208"/>
      <c r="C167" s="227" t="s">
        <v>5</v>
      </c>
      <c r="D167" s="207" t="s">
        <v>6</v>
      </c>
      <c r="E167" s="227" t="s">
        <v>7</v>
      </c>
      <c r="F167" s="207" t="s">
        <v>475</v>
      </c>
      <c r="G167" s="211"/>
      <c r="H167" s="209"/>
      <c r="I167" s="209"/>
    </row>
    <row r="168" spans="1:9">
      <c r="A168" s="277" t="s">
        <v>22</v>
      </c>
      <c r="B168" s="278"/>
      <c r="C168" s="279"/>
      <c r="D168" s="272" t="s">
        <v>457</v>
      </c>
      <c r="E168" s="272"/>
      <c r="F168" s="272"/>
      <c r="G168" s="203"/>
      <c r="H168" s="273" t="s">
        <v>458</v>
      </c>
      <c r="I168" s="273"/>
    </row>
    <row r="169" spans="1:9">
      <c r="A169" s="274" t="s">
        <v>8</v>
      </c>
      <c r="B169" s="274" t="s">
        <v>811</v>
      </c>
      <c r="C169" s="223" t="s">
        <v>811</v>
      </c>
      <c r="D169" s="204" t="s">
        <v>437</v>
      </c>
      <c r="E169" s="204" t="s">
        <v>460</v>
      </c>
      <c r="F169" s="204" t="s">
        <v>461</v>
      </c>
      <c r="G169" s="205"/>
      <c r="H169" s="206" t="s">
        <v>437</v>
      </c>
      <c r="I169" s="206" t="s">
        <v>438</v>
      </c>
    </row>
    <row r="170" spans="1:9">
      <c r="A170" s="207">
        <v>1</v>
      </c>
      <c r="B170" s="208"/>
      <c r="C170" s="227" t="s">
        <v>9</v>
      </c>
      <c r="D170" s="207" t="s">
        <v>10</v>
      </c>
      <c r="E170" s="227" t="s">
        <v>475</v>
      </c>
      <c r="F170" s="207" t="s">
        <v>11</v>
      </c>
      <c r="G170" s="211"/>
      <c r="H170" s="209"/>
      <c r="I170" s="209"/>
    </row>
    <row r="171" spans="1:9">
      <c r="A171" s="207">
        <v>2</v>
      </c>
      <c r="B171" s="208"/>
      <c r="C171" s="227" t="s">
        <v>12</v>
      </c>
      <c r="D171" s="207" t="s">
        <v>10</v>
      </c>
      <c r="E171" s="227" t="s">
        <v>13</v>
      </c>
      <c r="F171" s="207" t="s">
        <v>491</v>
      </c>
      <c r="G171" s="211"/>
      <c r="H171" s="209"/>
      <c r="I171" s="209"/>
    </row>
    <row r="172" spans="1:9">
      <c r="A172" s="277" t="s">
        <v>23</v>
      </c>
      <c r="B172" s="278"/>
      <c r="C172" s="279"/>
      <c r="D172" s="272" t="s">
        <v>457</v>
      </c>
      <c r="E172" s="272"/>
      <c r="F172" s="272"/>
      <c r="G172" s="203"/>
      <c r="H172" s="273" t="s">
        <v>458</v>
      </c>
      <c r="I172" s="273"/>
    </row>
    <row r="173" spans="1:9">
      <c r="A173" s="274" t="s">
        <v>808</v>
      </c>
      <c r="B173" s="274" t="s">
        <v>811</v>
      </c>
      <c r="C173" s="223" t="s">
        <v>811</v>
      </c>
      <c r="D173" s="204" t="s">
        <v>437</v>
      </c>
      <c r="E173" s="204" t="s">
        <v>460</v>
      </c>
      <c r="F173" s="204" t="s">
        <v>461</v>
      </c>
      <c r="G173" s="205"/>
      <c r="H173" s="206" t="s">
        <v>437</v>
      </c>
      <c r="I173" s="206" t="s">
        <v>438</v>
      </c>
    </row>
    <row r="174" spans="1:9" ht="56.25">
      <c r="A174" s="207">
        <v>1</v>
      </c>
      <c r="B174" s="208"/>
      <c r="C174" s="227" t="s">
        <v>14</v>
      </c>
      <c r="D174" s="207" t="s">
        <v>15</v>
      </c>
      <c r="E174" s="227" t="s">
        <v>16</v>
      </c>
      <c r="F174" s="207" t="s">
        <v>17</v>
      </c>
      <c r="G174" s="211"/>
      <c r="H174" s="209"/>
      <c r="I174" s="209"/>
    </row>
    <row r="175" spans="1:9" ht="22.5">
      <c r="A175" s="207">
        <v>2</v>
      </c>
      <c r="B175" s="208"/>
      <c r="C175" s="227" t="s">
        <v>18</v>
      </c>
      <c r="D175" s="207" t="s">
        <v>19</v>
      </c>
      <c r="E175" s="227" t="s">
        <v>20</v>
      </c>
      <c r="F175" s="207" t="s">
        <v>21</v>
      </c>
      <c r="G175" s="211"/>
      <c r="H175" s="209"/>
      <c r="I175" s="209"/>
    </row>
    <row r="176" spans="1:9">
      <c r="A176" s="277" t="s">
        <v>28</v>
      </c>
      <c r="B176" s="278"/>
      <c r="C176" s="279"/>
      <c r="D176" s="272" t="s">
        <v>457</v>
      </c>
      <c r="E176" s="272"/>
      <c r="F176" s="272"/>
      <c r="G176" s="203"/>
      <c r="H176" s="273" t="s">
        <v>458</v>
      </c>
      <c r="I176" s="273"/>
    </row>
    <row r="177" spans="1:9">
      <c r="A177" s="274" t="s">
        <v>808</v>
      </c>
      <c r="B177" s="274" t="s">
        <v>811</v>
      </c>
      <c r="C177" s="223" t="s">
        <v>811</v>
      </c>
      <c r="D177" s="204" t="s">
        <v>437</v>
      </c>
      <c r="E177" s="204" t="s">
        <v>460</v>
      </c>
      <c r="F177" s="204" t="s">
        <v>461</v>
      </c>
      <c r="G177" s="205"/>
      <c r="H177" s="206" t="s">
        <v>437</v>
      </c>
      <c r="I177" s="206" t="s">
        <v>438</v>
      </c>
    </row>
    <row r="178" spans="1:9" ht="33.75">
      <c r="A178" s="207">
        <v>1</v>
      </c>
      <c r="B178" s="208" t="s">
        <v>24</v>
      </c>
      <c r="C178" s="227" t="s">
        <v>29</v>
      </c>
      <c r="D178" s="207" t="s">
        <v>25</v>
      </c>
      <c r="E178" s="227" t="s">
        <v>26</v>
      </c>
      <c r="F178" s="207" t="s">
        <v>27</v>
      </c>
      <c r="G178" s="211"/>
      <c r="H178" s="209"/>
      <c r="I178" s="209"/>
    </row>
    <row r="179" spans="1:9" ht="45">
      <c r="A179" s="207">
        <v>2</v>
      </c>
      <c r="B179" s="208" t="s">
        <v>30</v>
      </c>
      <c r="C179" s="227" t="s">
        <v>38</v>
      </c>
      <c r="D179" s="207" t="s">
        <v>25</v>
      </c>
      <c r="E179" s="227" t="s">
        <v>31</v>
      </c>
      <c r="F179" s="207" t="s">
        <v>27</v>
      </c>
      <c r="G179" s="211"/>
      <c r="H179" s="209"/>
      <c r="I179" s="209"/>
    </row>
    <row r="180" spans="1:9" ht="56.25">
      <c r="A180" s="207">
        <v>3</v>
      </c>
      <c r="B180" s="208" t="s">
        <v>32</v>
      </c>
      <c r="C180" s="227" t="s">
        <v>39</v>
      </c>
      <c r="D180" s="207" t="s">
        <v>25</v>
      </c>
      <c r="E180" s="227" t="s">
        <v>33</v>
      </c>
      <c r="F180" s="207" t="s">
        <v>27</v>
      </c>
      <c r="G180" s="211"/>
      <c r="H180" s="209"/>
      <c r="I180" s="209"/>
    </row>
    <row r="181" spans="1:9" ht="45">
      <c r="A181" s="207">
        <v>4</v>
      </c>
      <c r="B181" s="208" t="s">
        <v>34</v>
      </c>
      <c r="C181" s="227" t="s">
        <v>40</v>
      </c>
      <c r="D181" s="207" t="s">
        <v>25</v>
      </c>
      <c r="E181" s="227" t="s">
        <v>35</v>
      </c>
      <c r="F181" s="207" t="s">
        <v>27</v>
      </c>
      <c r="G181" s="211"/>
      <c r="H181" s="209"/>
      <c r="I181" s="209"/>
    </row>
    <row r="182" spans="1:9">
      <c r="A182" s="228">
        <v>5</v>
      </c>
      <c r="B182" s="229" t="s">
        <v>36</v>
      </c>
      <c r="C182" s="230" t="s">
        <v>41</v>
      </c>
      <c r="D182" s="228" t="s">
        <v>25</v>
      </c>
      <c r="E182" s="230" t="s">
        <v>37</v>
      </c>
      <c r="F182" s="228" t="s">
        <v>27</v>
      </c>
      <c r="G182" s="205"/>
      <c r="H182" s="231"/>
      <c r="I182" s="231"/>
    </row>
    <row r="183" spans="1:9" ht="146.25">
      <c r="A183" s="209">
        <v>6</v>
      </c>
      <c r="B183" s="276" t="s">
        <v>508</v>
      </c>
      <c r="C183" s="275" t="s">
        <v>42</v>
      </c>
      <c r="D183" s="209" t="s">
        <v>25</v>
      </c>
      <c r="E183" s="209" t="s">
        <v>43</v>
      </c>
      <c r="F183" s="225" t="s">
        <v>57</v>
      </c>
      <c r="G183" s="209"/>
      <c r="H183" s="209"/>
      <c r="I183" s="209"/>
    </row>
    <row r="184" spans="1:9" ht="213.75">
      <c r="A184" s="209">
        <v>7</v>
      </c>
      <c r="B184" s="276"/>
      <c r="C184" s="275"/>
      <c r="D184" s="209" t="s">
        <v>25</v>
      </c>
      <c r="E184" s="209" t="s">
        <v>44</v>
      </c>
      <c r="F184" s="225" t="s">
        <v>58</v>
      </c>
      <c r="G184" s="209"/>
      <c r="H184" s="209"/>
      <c r="I184" s="209"/>
    </row>
    <row r="185" spans="1:9" ht="157.5">
      <c r="A185" s="209">
        <v>8</v>
      </c>
      <c r="B185" s="276" t="s">
        <v>45</v>
      </c>
      <c r="C185" s="275" t="s">
        <v>46</v>
      </c>
      <c r="D185" s="209" t="s">
        <v>25</v>
      </c>
      <c r="E185" s="209" t="s">
        <v>47</v>
      </c>
      <c r="F185" s="225" t="s">
        <v>59</v>
      </c>
      <c r="G185" s="209"/>
      <c r="H185" s="209"/>
      <c r="I185" s="209"/>
    </row>
    <row r="186" spans="1:9" ht="112.5">
      <c r="A186" s="209">
        <v>9</v>
      </c>
      <c r="B186" s="276"/>
      <c r="C186" s="275"/>
      <c r="D186" s="209" t="s">
        <v>25</v>
      </c>
      <c r="E186" s="209" t="s">
        <v>48</v>
      </c>
      <c r="F186" s="225" t="s">
        <v>60</v>
      </c>
      <c r="G186" s="209"/>
      <c r="H186" s="209"/>
      <c r="I186" s="209"/>
    </row>
    <row r="187" spans="1:9" ht="22.5">
      <c r="A187" s="209">
        <v>10</v>
      </c>
      <c r="B187" s="239" t="s">
        <v>49</v>
      </c>
      <c r="C187" s="240" t="s">
        <v>50</v>
      </c>
      <c r="D187" s="209" t="s">
        <v>51</v>
      </c>
      <c r="E187" s="240" t="s">
        <v>27</v>
      </c>
      <c r="F187" s="209" t="s">
        <v>52</v>
      </c>
      <c r="G187" s="209"/>
      <c r="H187" s="209"/>
      <c r="I187" s="209"/>
    </row>
    <row r="188" spans="1:9" ht="22.5">
      <c r="A188" s="235">
        <v>11</v>
      </c>
      <c r="B188" s="236" t="s">
        <v>53</v>
      </c>
      <c r="C188" s="237" t="s">
        <v>54</v>
      </c>
      <c r="D188" s="235" t="s">
        <v>55</v>
      </c>
      <c r="E188" s="237" t="s">
        <v>56</v>
      </c>
      <c r="F188" s="235" t="s">
        <v>784</v>
      </c>
      <c r="G188" s="211"/>
      <c r="H188" s="238"/>
      <c r="I188" s="238"/>
    </row>
  </sheetData>
  <mergeCells count="116">
    <mergeCell ref="A2:B2"/>
    <mergeCell ref="E2:F2"/>
    <mergeCell ref="A4:B4"/>
    <mergeCell ref="C4:D4"/>
    <mergeCell ref="E4:F4"/>
    <mergeCell ref="A6:B6"/>
    <mergeCell ref="C6:D6"/>
    <mergeCell ref="E6:F6"/>
    <mergeCell ref="C1:D1"/>
    <mergeCell ref="C2:D2"/>
    <mergeCell ref="A27:A29"/>
    <mergeCell ref="B27:B29"/>
    <mergeCell ref="D27:D29"/>
    <mergeCell ref="B14:B16"/>
    <mergeCell ref="D14:D16"/>
    <mergeCell ref="A26:B26"/>
    <mergeCell ref="A9:B9"/>
    <mergeCell ref="A11:B11"/>
    <mergeCell ref="E27:E29"/>
    <mergeCell ref="I14:I16"/>
    <mergeCell ref="A17:A19"/>
    <mergeCell ref="B17:B19"/>
    <mergeCell ref="D17:D19"/>
    <mergeCell ref="E17:E19"/>
    <mergeCell ref="F17:F19"/>
    <mergeCell ref="H17:H19"/>
    <mergeCell ref="I17:I19"/>
    <mergeCell ref="A14:A16"/>
    <mergeCell ref="E14:E16"/>
    <mergeCell ref="F14:F16"/>
    <mergeCell ref="H14:H16"/>
    <mergeCell ref="A7:I7"/>
    <mergeCell ref="A8:C8"/>
    <mergeCell ref="D8:F8"/>
    <mergeCell ref="H8:I8"/>
    <mergeCell ref="H32:H39"/>
    <mergeCell ref="I32:I39"/>
    <mergeCell ref="A43:B43"/>
    <mergeCell ref="A47:B47"/>
    <mergeCell ref="A49:B49"/>
    <mergeCell ref="G43:G46"/>
    <mergeCell ref="A41:B41"/>
    <mergeCell ref="F27:F29"/>
    <mergeCell ref="H27:H29"/>
    <mergeCell ref="I27:I29"/>
    <mergeCell ref="A32:A39"/>
    <mergeCell ref="B32:B39"/>
    <mergeCell ref="D32:D39"/>
    <mergeCell ref="F32:F39"/>
    <mergeCell ref="E32:E39"/>
    <mergeCell ref="G26:G40"/>
    <mergeCell ref="H52:I52"/>
    <mergeCell ref="A53:B53"/>
    <mergeCell ref="A52:B52"/>
    <mergeCell ref="A105:B105"/>
    <mergeCell ref="A100:B100"/>
    <mergeCell ref="D99:F99"/>
    <mergeCell ref="H99:I99"/>
    <mergeCell ref="A99:B99"/>
    <mergeCell ref="D52:F52"/>
    <mergeCell ref="D107:F107"/>
    <mergeCell ref="A113:B113"/>
    <mergeCell ref="A121:A122"/>
    <mergeCell ref="B121:B122"/>
    <mergeCell ref="D121:D122"/>
    <mergeCell ref="A97:B97"/>
    <mergeCell ref="H107:I107"/>
    <mergeCell ref="A108:B108"/>
    <mergeCell ref="A107:C107"/>
    <mergeCell ref="A129:B129"/>
    <mergeCell ref="F121:F122"/>
    <mergeCell ref="G121:G122"/>
    <mergeCell ref="H121:H122"/>
    <mergeCell ref="E121:E122"/>
    <mergeCell ref="A116:B116"/>
    <mergeCell ref="A119:B119"/>
    <mergeCell ref="A135:B135"/>
    <mergeCell ref="A134:C134"/>
    <mergeCell ref="D134:F134"/>
    <mergeCell ref="I121:I122"/>
    <mergeCell ref="A128:C128"/>
    <mergeCell ref="D128:F128"/>
    <mergeCell ref="H128:I128"/>
    <mergeCell ref="A123:B123"/>
    <mergeCell ref="A126:B126"/>
    <mergeCell ref="C121:C122"/>
    <mergeCell ref="A138:B138"/>
    <mergeCell ref="A143:B143"/>
    <mergeCell ref="A157:B157"/>
    <mergeCell ref="A156:C156"/>
    <mergeCell ref="D156:F156"/>
    <mergeCell ref="H156:I156"/>
    <mergeCell ref="H168:I168"/>
    <mergeCell ref="A172:C172"/>
    <mergeCell ref="D172:F172"/>
    <mergeCell ref="H172:I172"/>
    <mergeCell ref="H134:I134"/>
    <mergeCell ref="A137:C137"/>
    <mergeCell ref="D137:F137"/>
    <mergeCell ref="H137:I137"/>
    <mergeCell ref="A150:B150"/>
    <mergeCell ref="A152:B152"/>
    <mergeCell ref="A161:B161"/>
    <mergeCell ref="A165:B165"/>
    <mergeCell ref="A169:B169"/>
    <mergeCell ref="B185:B186"/>
    <mergeCell ref="A168:C168"/>
    <mergeCell ref="D168:F168"/>
    <mergeCell ref="D176:F176"/>
    <mergeCell ref="H176:I176"/>
    <mergeCell ref="A177:B177"/>
    <mergeCell ref="A173:B173"/>
    <mergeCell ref="C183:C184"/>
    <mergeCell ref="C185:C186"/>
    <mergeCell ref="B183:B184"/>
    <mergeCell ref="A176:C176"/>
  </mergeCells>
  <phoneticPr fontId="5" type="noConversion"/>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D23"/>
  <sheetViews>
    <sheetView showGridLines="0" workbookViewId="0">
      <selection activeCell="D6" sqref="D6"/>
    </sheetView>
  </sheetViews>
  <sheetFormatPr defaultRowHeight="14.25"/>
  <cols>
    <col min="1" max="2" width="10.625" customWidth="1"/>
    <col min="3" max="3" width="59.25" customWidth="1"/>
    <col min="4" max="4" width="18.625" customWidth="1"/>
  </cols>
  <sheetData>
    <row r="1" spans="1:4" ht="15" customHeight="1">
      <c r="A1" s="42" t="str">
        <f ca="1">'Orçamento Sintético'!A1</f>
        <v>P. Execução:</v>
      </c>
      <c r="B1" s="50"/>
      <c r="C1" s="43" t="str">
        <f ca="1">'Orçamento Sintético'!D1</f>
        <v>Objeto: Reforma para adequações de acessibilidade nas áreas internas do edifício da PJ do Paranoá</v>
      </c>
      <c r="D1" s="44" t="str">
        <f ca="1">'Orçamento Sintético'!C1</f>
        <v>Licitação:</v>
      </c>
    </row>
    <row r="2" spans="1:4" ht="15" customHeight="1">
      <c r="A2" s="251" t="str">
        <f ca="1">'Orçamento Sintético'!A2:B2</f>
        <v>A</v>
      </c>
      <c r="B2" s="252"/>
      <c r="C2" s="46" t="str">
        <f ca="1">'Orçamento Sintético'!D2</f>
        <v>Local: Quadra 4, Conjunto B, Lote 1, Grandes Áreas - Paranoá - Brasília / DF</v>
      </c>
      <c r="D2" s="47" t="str">
        <f ca="1">'Orçamento Sintético'!C2</f>
        <v>B</v>
      </c>
    </row>
    <row r="3" spans="1:4" ht="15" customHeight="1">
      <c r="A3" s="48" t="str">
        <f ca="1">'Orçamento Sintético'!A3:B3</f>
        <v>P. Validade:</v>
      </c>
      <c r="B3" s="50"/>
      <c r="C3" s="48" t="str">
        <f ca="1">'Orçamento Sintético'!C3:D3</f>
        <v>Razão Social:</v>
      </c>
      <c r="D3" s="44" t="str">
        <f ca="1">'Orçamento Sintético'!E1</f>
        <v>Data:</v>
      </c>
    </row>
    <row r="4" spans="1:4" ht="15" customHeight="1">
      <c r="A4" s="251" t="str">
        <f ca="1">'Orçamento Sintético'!A4:B4</f>
        <v>C</v>
      </c>
      <c r="B4" s="252"/>
      <c r="C4" s="45" t="str">
        <f ca="1">'Orçamento Sintético'!C4:D4</f>
        <v>D</v>
      </c>
      <c r="D4" s="85">
        <f ca="1">'Orçamento Sintético'!E2</f>
        <v>1</v>
      </c>
    </row>
    <row r="5" spans="1:4" ht="15" customHeight="1">
      <c r="A5" s="42" t="str">
        <f ca="1">'Orçamento Sintético'!A5</f>
        <v>P. Garantia:</v>
      </c>
      <c r="B5" s="50"/>
      <c r="C5" s="48" t="str">
        <f ca="1">'Orçamento Sintético'!C5</f>
        <v>CNPJ:</v>
      </c>
      <c r="D5" s="44" t="str">
        <f ca="1">'Orçamento Sintético'!E3</f>
        <v>Telefone:</v>
      </c>
    </row>
    <row r="6" spans="1:4" ht="15" customHeight="1">
      <c r="A6" s="251" t="str">
        <f ca="1">'Orçamento Sintético'!A6:B6</f>
        <v>F</v>
      </c>
      <c r="B6" s="252"/>
      <c r="C6" s="45" t="str">
        <f ca="1">'Orçamento Sintético'!C6:D6</f>
        <v>G</v>
      </c>
      <c r="D6" s="85" t="str">
        <f ca="1">'Orçamento Sintético'!E4</f>
        <v>E</v>
      </c>
    </row>
    <row r="7" spans="1:4" ht="15" customHeight="1">
      <c r="A7" s="304" t="s">
        <v>257</v>
      </c>
      <c r="B7" s="304"/>
      <c r="C7" s="304"/>
      <c r="D7" s="304"/>
    </row>
    <row r="8" spans="1:4" ht="13.9" customHeight="1">
      <c r="A8" s="5" t="s">
        <v>808</v>
      </c>
      <c r="B8" s="305" t="s">
        <v>433</v>
      </c>
      <c r="C8" s="306"/>
      <c r="D8" s="5" t="s">
        <v>258</v>
      </c>
    </row>
    <row r="9" spans="1:4" ht="13.9" customHeight="1">
      <c r="A9" s="79" t="s">
        <v>259</v>
      </c>
      <c r="B9" s="307" t="s">
        <v>260</v>
      </c>
      <c r="C9" s="307"/>
      <c r="D9" s="80"/>
    </row>
    <row r="10" spans="1:4" ht="13.9" customHeight="1">
      <c r="A10" s="81" t="s">
        <v>261</v>
      </c>
      <c r="B10" s="308" t="s">
        <v>262</v>
      </c>
      <c r="C10" s="308"/>
      <c r="D10" s="82">
        <f>ROUND(SUM(D11:D15),4)</f>
        <v>0.15740000000000001</v>
      </c>
    </row>
    <row r="11" spans="1:4" ht="13.9" customHeight="1">
      <c r="A11" s="10" t="s">
        <v>263</v>
      </c>
      <c r="B11" s="11" t="s">
        <v>264</v>
      </c>
      <c r="C11" s="12"/>
      <c r="D11" s="13">
        <v>0.04</v>
      </c>
    </row>
    <row r="12" spans="1:4" ht="13.9" customHeight="1">
      <c r="A12" s="10" t="s">
        <v>265</v>
      </c>
      <c r="B12" s="11" t="s">
        <v>266</v>
      </c>
      <c r="C12" s="12"/>
      <c r="D12" s="13">
        <v>8.0000000000000002E-3</v>
      </c>
    </row>
    <row r="13" spans="1:4" ht="13.9" customHeight="1">
      <c r="A13" s="10" t="s">
        <v>267</v>
      </c>
      <c r="B13" s="11" t="s">
        <v>268</v>
      </c>
      <c r="C13" s="12"/>
      <c r="D13" s="13">
        <v>1.2699999999999999E-2</v>
      </c>
    </row>
    <row r="14" spans="1:4" ht="13.9" customHeight="1">
      <c r="A14" s="10" t="s">
        <v>269</v>
      </c>
      <c r="B14" s="11" t="s">
        <v>270</v>
      </c>
      <c r="C14" s="12"/>
      <c r="D14" s="13">
        <v>1.23E-2</v>
      </c>
    </row>
    <row r="15" spans="1:4" ht="13.9" customHeight="1">
      <c r="A15" s="10" t="s">
        <v>271</v>
      </c>
      <c r="B15" s="11" t="s">
        <v>272</v>
      </c>
      <c r="C15" s="12"/>
      <c r="D15" s="13">
        <v>8.4400000000000003E-2</v>
      </c>
    </row>
    <row r="16" spans="1:4" ht="13.9" customHeight="1">
      <c r="A16" s="14"/>
      <c r="B16" s="11"/>
      <c r="C16" s="12"/>
      <c r="D16" s="13"/>
    </row>
    <row r="17" spans="1:4" ht="13.9" customHeight="1">
      <c r="A17" s="79" t="s">
        <v>273</v>
      </c>
      <c r="B17" s="307" t="s">
        <v>274</v>
      </c>
      <c r="C17" s="307"/>
      <c r="D17" s="80"/>
    </row>
    <row r="18" spans="1:4" ht="13.9" customHeight="1">
      <c r="A18" s="81" t="s">
        <v>275</v>
      </c>
      <c r="B18" s="308" t="s">
        <v>276</v>
      </c>
      <c r="C18" s="308"/>
      <c r="D18" s="82">
        <f>D19+D20+D21</f>
        <v>4.65E-2</v>
      </c>
    </row>
    <row r="19" spans="1:4" ht="13.9" customHeight="1">
      <c r="A19" s="10"/>
      <c r="B19" s="11" t="s">
        <v>277</v>
      </c>
      <c r="C19" s="12"/>
      <c r="D19" s="13">
        <v>6.5000000000000006E-3</v>
      </c>
    </row>
    <row r="20" spans="1:4" ht="13.9" customHeight="1">
      <c r="A20" s="10"/>
      <c r="B20" s="11" t="s">
        <v>278</v>
      </c>
      <c r="C20" s="12"/>
      <c r="D20" s="13">
        <v>0.03</v>
      </c>
    </row>
    <row r="21" spans="1:4" ht="13.9" customHeight="1">
      <c r="A21" s="10"/>
      <c r="B21" s="11" t="s">
        <v>434</v>
      </c>
      <c r="C21" s="12"/>
      <c r="D21" s="13">
        <f ca="1">2%*'Orçamento Sintético'!B192</f>
        <v>0.01</v>
      </c>
    </row>
    <row r="22" spans="1:4" ht="13.9" customHeight="1">
      <c r="A22" s="10"/>
      <c r="B22" s="11"/>
      <c r="C22" s="12"/>
      <c r="D22" s="13"/>
    </row>
    <row r="23" spans="1:4" ht="13.9" customHeight="1">
      <c r="A23" s="83" t="s">
        <v>279</v>
      </c>
      <c r="B23" s="303" t="s">
        <v>280</v>
      </c>
      <c r="C23" s="303"/>
      <c r="D23" s="84">
        <f>ROUND((((1+(D11+D12+D13))*(1+D14)*(1+D15))/(1-D18)-1),4)</f>
        <v>0.22120000000000001</v>
      </c>
    </row>
  </sheetData>
  <mergeCells count="10">
    <mergeCell ref="A2:B2"/>
    <mergeCell ref="A6:B6"/>
    <mergeCell ref="B23:C23"/>
    <mergeCell ref="A4:B4"/>
    <mergeCell ref="A7:D7"/>
    <mergeCell ref="B8:C8"/>
    <mergeCell ref="B9:C9"/>
    <mergeCell ref="B10:C10"/>
    <mergeCell ref="B17:C17"/>
    <mergeCell ref="B18:C18"/>
  </mergeCells>
  <phoneticPr fontId="5" type="noConversion"/>
  <pageMargins left="0.59055118110236227" right="0.59055118110236227" top="0.59055118110236227" bottom="0.59055118110236227" header="0.31496062992125984" footer="0.31496062992125984"/>
  <pageSetup paperSize="9" scale="84"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D44"/>
  <sheetViews>
    <sheetView showGridLines="0" topLeftCell="A22" workbookViewId="0">
      <selection activeCell="D6" sqref="D6"/>
    </sheetView>
  </sheetViews>
  <sheetFormatPr defaultRowHeight="14.25"/>
  <cols>
    <col min="1" max="2" width="10.625" customWidth="1"/>
    <col min="3" max="3" width="59.75" customWidth="1"/>
    <col min="4" max="4" width="18.625" customWidth="1"/>
  </cols>
  <sheetData>
    <row r="1" spans="1:4" ht="15" customHeight="1">
      <c r="A1" s="42" t="str">
        <f ca="1">'Orçamento Sintético'!A1</f>
        <v>P. Execução:</v>
      </c>
      <c r="B1" s="50"/>
      <c r="C1" s="43" t="str">
        <f ca="1">'Orçamento Sintético'!D1</f>
        <v>Objeto: Reforma para adequações de acessibilidade nas áreas internas do edifício da PJ do Paranoá</v>
      </c>
      <c r="D1" s="44" t="str">
        <f ca="1">'Orçamento Sintético'!C1</f>
        <v>Licitação:</v>
      </c>
    </row>
    <row r="2" spans="1:4" ht="15" customHeight="1">
      <c r="A2" s="251" t="str">
        <f ca="1">'Orçamento Sintético'!A2:B2</f>
        <v>A</v>
      </c>
      <c r="B2" s="252"/>
      <c r="C2" s="46" t="str">
        <f ca="1">'Orçamento Sintético'!D2</f>
        <v>Local: Quadra 4, Conjunto B, Lote 1, Grandes Áreas - Paranoá - Brasília / DF</v>
      </c>
      <c r="D2" s="47" t="str">
        <f ca="1">'Orçamento Sintético'!C2</f>
        <v>B</v>
      </c>
    </row>
    <row r="3" spans="1:4" ht="15" customHeight="1">
      <c r="A3" s="48" t="str">
        <f ca="1">'Orçamento Sintético'!A3:B3</f>
        <v>P. Validade:</v>
      </c>
      <c r="B3" s="50"/>
      <c r="C3" s="48" t="str">
        <f ca="1">'Orçamento Sintético'!C3:D3</f>
        <v>Razão Social:</v>
      </c>
      <c r="D3" s="44" t="str">
        <f ca="1">'Orçamento Sintético'!E1</f>
        <v>Data:</v>
      </c>
    </row>
    <row r="4" spans="1:4" ht="15" customHeight="1">
      <c r="A4" s="251" t="str">
        <f ca="1">'Orçamento Sintético'!A4:B4</f>
        <v>C</v>
      </c>
      <c r="B4" s="252"/>
      <c r="C4" s="45" t="str">
        <f ca="1">'Orçamento Sintético'!C4:D4</f>
        <v>D</v>
      </c>
      <c r="D4" s="85">
        <f ca="1">'Orçamento Sintético'!E2</f>
        <v>1</v>
      </c>
    </row>
    <row r="5" spans="1:4" ht="15" customHeight="1">
      <c r="A5" s="42" t="str">
        <f ca="1">'Orçamento Sintético'!A5</f>
        <v>P. Garantia:</v>
      </c>
      <c r="B5" s="50"/>
      <c r="C5" s="48" t="str">
        <f ca="1">'Orçamento Sintético'!C5</f>
        <v>CNPJ:</v>
      </c>
      <c r="D5" s="44" t="str">
        <f ca="1">'Orçamento Sintético'!E3</f>
        <v>Telefone:</v>
      </c>
    </row>
    <row r="6" spans="1:4" ht="15" customHeight="1">
      <c r="A6" s="251" t="str">
        <f ca="1">'Orçamento Sintético'!A6:B6</f>
        <v>F</v>
      </c>
      <c r="B6" s="252"/>
      <c r="C6" s="45" t="str">
        <f ca="1">'Orçamento Sintético'!C6:D6</f>
        <v>G</v>
      </c>
      <c r="D6" s="85" t="str">
        <f ca="1">'Orçamento Sintético'!E6</f>
        <v>H</v>
      </c>
    </row>
    <row r="7" spans="1:4" ht="15" customHeight="1">
      <c r="A7" s="314" t="s">
        <v>281</v>
      </c>
      <c r="B7" s="314"/>
      <c r="C7" s="314"/>
      <c r="D7" s="314"/>
    </row>
    <row r="8" spans="1:4">
      <c r="A8" s="5" t="s">
        <v>808</v>
      </c>
      <c r="B8" s="305" t="s">
        <v>433</v>
      </c>
      <c r="C8" s="306"/>
      <c r="D8" s="5" t="s">
        <v>258</v>
      </c>
    </row>
    <row r="9" spans="1:4">
      <c r="A9" s="309" t="s">
        <v>282</v>
      </c>
      <c r="B9" s="310"/>
      <c r="C9" s="310"/>
      <c r="D9" s="311"/>
    </row>
    <row r="10" spans="1:4">
      <c r="A10" s="9" t="s">
        <v>261</v>
      </c>
      <c r="B10" s="86" t="s">
        <v>283</v>
      </c>
      <c r="C10" s="87"/>
      <c r="D10" s="88">
        <v>0.2</v>
      </c>
    </row>
    <row r="11" spans="1:4">
      <c r="A11" s="9" t="s">
        <v>284</v>
      </c>
      <c r="B11" s="86" t="s">
        <v>285</v>
      </c>
      <c r="C11" s="87"/>
      <c r="D11" s="88">
        <v>1.4999999999999999E-2</v>
      </c>
    </row>
    <row r="12" spans="1:4">
      <c r="A12" s="9" t="s">
        <v>286</v>
      </c>
      <c r="B12" s="86" t="s">
        <v>287</v>
      </c>
      <c r="C12" s="87"/>
      <c r="D12" s="88">
        <v>0.01</v>
      </c>
    </row>
    <row r="13" spans="1:4">
      <c r="A13" s="9" t="s">
        <v>288</v>
      </c>
      <c r="B13" s="86" t="s">
        <v>289</v>
      </c>
      <c r="C13" s="87"/>
      <c r="D13" s="88">
        <v>2E-3</v>
      </c>
    </row>
    <row r="14" spans="1:4">
      <c r="A14" s="9" t="s">
        <v>290</v>
      </c>
      <c r="B14" s="86" t="s">
        <v>291</v>
      </c>
      <c r="C14" s="87"/>
      <c r="D14" s="88">
        <v>6.0000000000000001E-3</v>
      </c>
    </row>
    <row r="15" spans="1:4">
      <c r="A15" s="9" t="s">
        <v>292</v>
      </c>
      <c r="B15" s="86" t="s">
        <v>293</v>
      </c>
      <c r="C15" s="87"/>
      <c r="D15" s="88">
        <v>2.5000000000000001E-2</v>
      </c>
    </row>
    <row r="16" spans="1:4">
      <c r="A16" s="9" t="s">
        <v>294</v>
      </c>
      <c r="B16" s="86" t="s">
        <v>295</v>
      </c>
      <c r="C16" s="87"/>
      <c r="D16" s="88">
        <v>0.03</v>
      </c>
    </row>
    <row r="17" spans="1:4">
      <c r="A17" s="9" t="s">
        <v>296</v>
      </c>
      <c r="B17" s="86" t="s">
        <v>297</v>
      </c>
      <c r="C17" s="87"/>
      <c r="D17" s="88">
        <v>0.08</v>
      </c>
    </row>
    <row r="18" spans="1:4">
      <c r="A18" s="9" t="s">
        <v>298</v>
      </c>
      <c r="B18" s="86" t="s">
        <v>299</v>
      </c>
      <c r="C18" s="87"/>
      <c r="D18" s="88">
        <v>0.01</v>
      </c>
    </row>
    <row r="19" spans="1:4">
      <c r="A19" s="8" t="s">
        <v>300</v>
      </c>
      <c r="B19" s="89" t="s">
        <v>301</v>
      </c>
      <c r="C19" s="90"/>
      <c r="D19" s="91">
        <f>SUM(D10:D18)</f>
        <v>0.37800000000000006</v>
      </c>
    </row>
    <row r="20" spans="1:4">
      <c r="A20" s="309" t="s">
        <v>302</v>
      </c>
      <c r="B20" s="310"/>
      <c r="C20" s="310"/>
      <c r="D20" s="311"/>
    </row>
    <row r="21" spans="1:4">
      <c r="A21" s="9" t="s">
        <v>275</v>
      </c>
      <c r="B21" s="86" t="s">
        <v>303</v>
      </c>
      <c r="C21" s="87"/>
      <c r="D21" s="88">
        <v>0.17749999999999999</v>
      </c>
    </row>
    <row r="22" spans="1:4">
      <c r="A22" s="9" t="s">
        <v>304</v>
      </c>
      <c r="B22" s="86" t="s">
        <v>305</v>
      </c>
      <c r="C22" s="87"/>
      <c r="D22" s="88">
        <v>3.4099999999999998E-2</v>
      </c>
    </row>
    <row r="23" spans="1:4">
      <c r="A23" s="9" t="s">
        <v>306</v>
      </c>
      <c r="B23" s="86" t="s">
        <v>307</v>
      </c>
      <c r="C23" s="87"/>
      <c r="D23" s="88">
        <v>8.6E-3</v>
      </c>
    </row>
    <row r="24" spans="1:4">
      <c r="A24" s="9" t="s">
        <v>308</v>
      </c>
      <c r="B24" s="86" t="s">
        <v>309</v>
      </c>
      <c r="C24" s="87"/>
      <c r="D24" s="88">
        <v>0.1062</v>
      </c>
    </row>
    <row r="25" spans="1:4">
      <c r="A25" s="9" t="s">
        <v>310</v>
      </c>
      <c r="B25" s="86" t="s">
        <v>311</v>
      </c>
      <c r="C25" s="87"/>
      <c r="D25" s="88">
        <v>6.9999999999999999E-4</v>
      </c>
    </row>
    <row r="26" spans="1:4">
      <c r="A26" s="9" t="s">
        <v>312</v>
      </c>
      <c r="B26" s="86" t="s">
        <v>313</v>
      </c>
      <c r="C26" s="87"/>
      <c r="D26" s="88">
        <v>7.1000000000000004E-3</v>
      </c>
    </row>
    <row r="27" spans="1:4">
      <c r="A27" s="9" t="s">
        <v>314</v>
      </c>
      <c r="B27" s="86" t="s">
        <v>315</v>
      </c>
      <c r="C27" s="87"/>
      <c r="D27" s="88">
        <v>1.3100000000000001E-2</v>
      </c>
    </row>
    <row r="28" spans="1:4">
      <c r="A28" s="9" t="s">
        <v>316</v>
      </c>
      <c r="B28" s="86" t="s">
        <v>317</v>
      </c>
      <c r="C28" s="87"/>
      <c r="D28" s="88">
        <v>1.1000000000000001E-3</v>
      </c>
    </row>
    <row r="29" spans="1:4">
      <c r="A29" s="9" t="s">
        <v>318</v>
      </c>
      <c r="B29" s="86" t="s">
        <v>319</v>
      </c>
      <c r="C29" s="87"/>
      <c r="D29" s="88">
        <v>0.13550000000000001</v>
      </c>
    </row>
    <row r="30" spans="1:4">
      <c r="A30" s="9" t="s">
        <v>320</v>
      </c>
      <c r="B30" s="86" t="s">
        <v>321</v>
      </c>
      <c r="C30" s="87"/>
      <c r="D30" s="88">
        <v>2.9999999999999997E-4</v>
      </c>
    </row>
    <row r="31" spans="1:4">
      <c r="A31" s="8" t="s">
        <v>322</v>
      </c>
      <c r="B31" s="89" t="s">
        <v>323</v>
      </c>
      <c r="C31" s="90"/>
      <c r="D31" s="91">
        <f>SUM(D21:D30)</f>
        <v>0.48419999999999996</v>
      </c>
    </row>
    <row r="32" spans="1:4">
      <c r="A32" s="309" t="s">
        <v>324</v>
      </c>
      <c r="B32" s="310"/>
      <c r="C32" s="310"/>
      <c r="D32" s="311"/>
    </row>
    <row r="33" spans="1:4">
      <c r="A33" s="15" t="s">
        <v>325</v>
      </c>
      <c r="B33" s="16" t="s">
        <v>326</v>
      </c>
      <c r="C33" s="17"/>
      <c r="D33" s="88">
        <v>4.1200000000000001E-2</v>
      </c>
    </row>
    <row r="34" spans="1:4">
      <c r="A34" s="15" t="s">
        <v>327</v>
      </c>
      <c r="B34" s="16" t="s">
        <v>328</v>
      </c>
      <c r="C34" s="17"/>
      <c r="D34" s="88">
        <v>1E-3</v>
      </c>
    </row>
    <row r="35" spans="1:4">
      <c r="A35" s="15" t="s">
        <v>329</v>
      </c>
      <c r="B35" s="16" t="s">
        <v>330</v>
      </c>
      <c r="C35" s="17"/>
      <c r="D35" s="88">
        <v>4.5999999999999999E-3</v>
      </c>
    </row>
    <row r="36" spans="1:4">
      <c r="A36" s="15" t="s">
        <v>331</v>
      </c>
      <c r="B36" s="16" t="s">
        <v>332</v>
      </c>
      <c r="C36" s="17"/>
      <c r="D36" s="88">
        <v>3.7699999999999997E-2</v>
      </c>
    </row>
    <row r="37" spans="1:4">
      <c r="A37" s="15" t="s">
        <v>333</v>
      </c>
      <c r="B37" s="16" t="s">
        <v>334</v>
      </c>
      <c r="C37" s="17"/>
      <c r="D37" s="88">
        <v>3.5000000000000001E-3</v>
      </c>
    </row>
    <row r="38" spans="1:4">
      <c r="A38" s="19" t="s">
        <v>335</v>
      </c>
      <c r="B38" s="20" t="s">
        <v>323</v>
      </c>
      <c r="C38" s="21"/>
      <c r="D38" s="91">
        <f>SUM(D33:D37)</f>
        <v>8.7999999999999995E-2</v>
      </c>
    </row>
    <row r="39" spans="1:4">
      <c r="A39" s="309" t="s">
        <v>336</v>
      </c>
      <c r="B39" s="310"/>
      <c r="C39" s="310"/>
      <c r="D39" s="311"/>
    </row>
    <row r="40" spans="1:4">
      <c r="A40" s="15" t="s">
        <v>337</v>
      </c>
      <c r="B40" s="16" t="s">
        <v>338</v>
      </c>
      <c r="C40" s="17"/>
      <c r="D40" s="18">
        <f>ROUND(D19*D31,4)</f>
        <v>0.183</v>
      </c>
    </row>
    <row r="41" spans="1:4">
      <c r="A41" s="15" t="s">
        <v>339</v>
      </c>
      <c r="B41" s="16" t="s">
        <v>340</v>
      </c>
      <c r="C41" s="17"/>
      <c r="D41" s="18">
        <f>ROUND(D17*D33+D19*D34,4)</f>
        <v>3.7000000000000002E-3</v>
      </c>
    </row>
    <row r="42" spans="1:4" ht="13.9" customHeight="1">
      <c r="A42" s="19" t="s">
        <v>341</v>
      </c>
      <c r="B42" s="20" t="s">
        <v>342</v>
      </c>
      <c r="C42" s="21"/>
      <c r="D42" s="22">
        <f>SUM(D40:D41)</f>
        <v>0.1867</v>
      </c>
    </row>
    <row r="43" spans="1:4">
      <c r="A43" s="15"/>
      <c r="B43" s="16"/>
      <c r="C43" s="17"/>
      <c r="D43" s="18"/>
    </row>
    <row r="44" spans="1:4">
      <c r="A44" s="312" t="s">
        <v>343</v>
      </c>
      <c r="B44" s="313"/>
      <c r="C44" s="313"/>
      <c r="D44" s="84">
        <f>D19+D31+D38+D42</f>
        <v>1.1369</v>
      </c>
    </row>
  </sheetData>
  <mergeCells count="10">
    <mergeCell ref="A2:B2"/>
    <mergeCell ref="A6:B6"/>
    <mergeCell ref="B8:C8"/>
    <mergeCell ref="A9:D9"/>
    <mergeCell ref="A39:D39"/>
    <mergeCell ref="A44:C44"/>
    <mergeCell ref="A4:B4"/>
    <mergeCell ref="A7:D7"/>
    <mergeCell ref="A20:D20"/>
    <mergeCell ref="A32:D32"/>
  </mergeCells>
  <phoneticPr fontId="5" type="noConversion"/>
  <pageMargins left="0.59055118110236227" right="0.59055118110236227" top="0.59055118110236227" bottom="0.59055118110236227" header="0.31496062992125984" footer="0.31496062992125984"/>
  <pageSetup paperSize="9" scale="84"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G385"/>
  <sheetViews>
    <sheetView showGridLines="0" topLeftCell="A352" workbookViewId="0">
      <selection activeCell="G371" sqref="G371"/>
    </sheetView>
  </sheetViews>
  <sheetFormatPr defaultColWidth="8.75" defaultRowHeight="11.25"/>
  <cols>
    <col min="1" max="1" width="20" style="60" bestFit="1" customWidth="1"/>
    <col min="2" max="2" width="60" style="60" bestFit="1" customWidth="1"/>
    <col min="3" max="3" width="20" style="176" bestFit="1" customWidth="1"/>
    <col min="4" max="6" width="12.125" style="176" bestFit="1" customWidth="1"/>
    <col min="7" max="7" width="12.625" style="176" bestFit="1" customWidth="1"/>
    <col min="8" max="16384" width="8.75" style="176"/>
  </cols>
  <sheetData>
    <row r="1" spans="1:7" ht="15" customHeight="1">
      <c r="A1" s="181" t="str">
        <f ca="1">'Orçamento Sintético'!A1</f>
        <v>P. Execução:</v>
      </c>
      <c r="B1" s="182" t="str">
        <f ca="1">'Orçamento Sintético'!D1</f>
        <v>Objeto: Reforma para adequações de acessibilidade nas áreas internas do edifício da PJ do Paranoá</v>
      </c>
      <c r="C1" s="181" t="str">
        <f ca="1">'Orçamento Sintético'!C1</f>
        <v>Licitação:</v>
      </c>
      <c r="D1" s="164"/>
      <c r="E1" s="330"/>
      <c r="F1" s="330"/>
      <c r="G1" s="165"/>
    </row>
    <row r="2" spans="1:7" ht="15" customHeight="1">
      <c r="A2" s="183" t="str">
        <f ca="1">'Orçamento Sintético'!A2</f>
        <v>A</v>
      </c>
      <c r="B2" s="184" t="str">
        <f ca="1">'Orçamento Sintético'!D2</f>
        <v>Local: Quadra 4, Conjunto B, Lote 1, Grandes Áreas - Paranoá - Brasília / DF</v>
      </c>
      <c r="C2" s="185" t="str">
        <f ca="1">'Orçamento Sintético'!C2</f>
        <v>B</v>
      </c>
      <c r="D2" s="166"/>
      <c r="E2" s="175"/>
      <c r="F2" s="175"/>
      <c r="G2" s="167"/>
    </row>
    <row r="3" spans="1:7" ht="15" customHeight="1">
      <c r="A3" s="186" t="str">
        <f ca="1">'Orçamento Sintético'!A3</f>
        <v>P. Validade:</v>
      </c>
      <c r="B3" s="186" t="str">
        <f ca="1">'Orçamento Sintético'!C3</f>
        <v>Razão Social:</v>
      </c>
      <c r="C3" s="181" t="str">
        <f ca="1">'Orçamento Sintético'!E1</f>
        <v>Data:</v>
      </c>
      <c r="D3" s="166"/>
      <c r="E3" s="175"/>
      <c r="F3" s="175"/>
      <c r="G3" s="167"/>
    </row>
    <row r="4" spans="1:7" ht="15" customHeight="1">
      <c r="A4" s="183" t="str">
        <f ca="1">'Orçamento Sintético'!A4</f>
        <v>C</v>
      </c>
      <c r="B4" s="187" t="str">
        <f ca="1">'Orçamento Sintético'!C4</f>
        <v>D</v>
      </c>
      <c r="C4" s="187">
        <f ca="1">'Orçamento Sintético'!E2</f>
        <v>1</v>
      </c>
      <c r="D4" s="166"/>
      <c r="E4" s="331"/>
      <c r="F4" s="331"/>
      <c r="G4" s="167"/>
    </row>
    <row r="5" spans="1:7" ht="15" customHeight="1">
      <c r="A5" s="181" t="str">
        <f ca="1">'Orçamento Sintético'!A5</f>
        <v>P. Garantia:</v>
      </c>
      <c r="B5" s="186" t="str">
        <f ca="1">'Orçamento Sintético'!C5</f>
        <v>CNPJ:</v>
      </c>
      <c r="C5" s="181" t="str">
        <f ca="1">'Orçamento Sintético'!E3</f>
        <v>Telefone:</v>
      </c>
      <c r="D5" s="166"/>
      <c r="E5" s="175"/>
      <c r="F5" s="175"/>
      <c r="G5" s="167"/>
    </row>
    <row r="6" spans="1:7" ht="15" customHeight="1">
      <c r="A6" s="183" t="str">
        <f ca="1">'Orçamento Sintético'!A6</f>
        <v>F</v>
      </c>
      <c r="B6" s="187" t="str">
        <f ca="1">'Orçamento Sintético'!C6</f>
        <v>G</v>
      </c>
      <c r="C6" s="187" t="str">
        <f ca="1">'Orçamento Sintético'!E4</f>
        <v>E</v>
      </c>
      <c r="D6" s="168"/>
      <c r="E6" s="93"/>
      <c r="F6" s="93"/>
      <c r="G6" s="169"/>
    </row>
    <row r="7" spans="1:7" ht="15" customHeight="1">
      <c r="A7" s="332" t="s">
        <v>1328</v>
      </c>
      <c r="B7" s="333"/>
      <c r="C7" s="333"/>
      <c r="D7" s="333"/>
      <c r="E7" s="333"/>
      <c r="F7" s="333"/>
      <c r="G7" s="333"/>
    </row>
    <row r="8" spans="1:7" ht="13.9" customHeight="1">
      <c r="A8" s="174" t="s">
        <v>808</v>
      </c>
      <c r="B8" s="174" t="s">
        <v>811</v>
      </c>
      <c r="C8" s="170" t="s">
        <v>1329</v>
      </c>
      <c r="D8" s="170" t="s">
        <v>1330</v>
      </c>
      <c r="E8" s="170" t="s">
        <v>1331</v>
      </c>
      <c r="F8" s="170" t="s">
        <v>1332</v>
      </c>
      <c r="G8" s="170" t="s">
        <v>1333</v>
      </c>
    </row>
    <row r="9" spans="1:7" ht="13.9" customHeight="1">
      <c r="A9" s="321" t="s">
        <v>817</v>
      </c>
      <c r="B9" s="322" t="str">
        <f ca="1">VLOOKUP($A9,'Orçamento Sintético'!$A:$H,4,0)</f>
        <v>SERVIÇOS TÉCNICOS PROFISSIONAIS</v>
      </c>
      <c r="C9" s="188">
        <f ca="1">ROUND(C10/$G$376,4)</f>
        <v>2.9999999999999997E-4</v>
      </c>
      <c r="D9" s="189">
        <f>ROUND(D10/$C10,4)</f>
        <v>1</v>
      </c>
      <c r="E9" s="189">
        <f>ROUND(E10/$C10,4)</f>
        <v>0</v>
      </c>
      <c r="F9" s="189">
        <f>ROUND(F10/$C10,4)</f>
        <v>0</v>
      </c>
      <c r="G9" s="189">
        <f>ROUND(G10/$C10,4)</f>
        <v>0</v>
      </c>
    </row>
    <row r="10" spans="1:7" ht="13.9" customHeight="1">
      <c r="A10" s="321"/>
      <c r="B10" s="322"/>
      <c r="C10" s="190">
        <f ca="1">VLOOKUP($A9,'Orçamento Sintético'!$A:$H,8,0)</f>
        <v>233.94</v>
      </c>
      <c r="D10" s="191">
        <f>D12</f>
        <v>233.94</v>
      </c>
      <c r="E10" s="191">
        <f>E12</f>
        <v>0</v>
      </c>
      <c r="F10" s="191">
        <f>F12</f>
        <v>0</v>
      </c>
      <c r="G10" s="191">
        <f>G12</f>
        <v>0</v>
      </c>
    </row>
    <row r="11" spans="1:7" ht="13.9" customHeight="1">
      <c r="A11" s="323" t="s">
        <v>819</v>
      </c>
      <c r="B11" s="324" t="str">
        <f ca="1">VLOOKUP($A11,'Orçamento Sintético'!$A:$H,4,0)</f>
        <v>TAXAS E EMOLUMENTOS</v>
      </c>
      <c r="C11" s="192">
        <f ca="1">ROUND(C12/$G$376,4)</f>
        <v>2.9999999999999997E-4</v>
      </c>
      <c r="D11" s="192">
        <f>ROUND(D12/$C12,4)</f>
        <v>1</v>
      </c>
      <c r="E11" s="192">
        <f>ROUND(E12/$C12,4)</f>
        <v>0</v>
      </c>
      <c r="F11" s="192">
        <f>ROUND(F12/$C12,4)</f>
        <v>0</v>
      </c>
      <c r="G11" s="192">
        <f>ROUND(G12/$C12,4)</f>
        <v>0</v>
      </c>
    </row>
    <row r="12" spans="1:7" ht="13.9" customHeight="1">
      <c r="A12" s="323"/>
      <c r="B12" s="324"/>
      <c r="C12" s="193">
        <f ca="1">VLOOKUP($A11,'Orçamento Sintético'!$A:$H,8,0)</f>
        <v>233.94</v>
      </c>
      <c r="D12" s="193">
        <f>D14</f>
        <v>233.94</v>
      </c>
      <c r="E12" s="193">
        <f>E14</f>
        <v>0</v>
      </c>
      <c r="F12" s="193">
        <f>F14</f>
        <v>0</v>
      </c>
      <c r="G12" s="193">
        <f>G14</f>
        <v>0</v>
      </c>
    </row>
    <row r="13" spans="1:7" ht="13.9" customHeight="1">
      <c r="A13" s="315" t="s">
        <v>821</v>
      </c>
      <c r="B13" s="316" t="str">
        <f ca="1">VLOOKUP($A13,'Orçamento Sintético'!$A:$H,4,0)</f>
        <v>Registro do contrato junto ao conselho de classe (ART)</v>
      </c>
      <c r="C13" s="194">
        <f ca="1">ROUND(C14/$G$376,4)</f>
        <v>2.9999999999999997E-4</v>
      </c>
      <c r="D13" s="194">
        <v>1</v>
      </c>
      <c r="E13" s="194"/>
      <c r="F13" s="194"/>
      <c r="G13" s="194"/>
    </row>
    <row r="14" spans="1:7" ht="13.9" customHeight="1">
      <c r="A14" s="315"/>
      <c r="B14" s="317"/>
      <c r="C14" s="195">
        <f ca="1">VLOOKUP($A13,'Orçamento Sintético'!$A:$H,8,0)</f>
        <v>233.94</v>
      </c>
      <c r="D14" s="195">
        <f>ROUND($C14*D13,2)</f>
        <v>233.94</v>
      </c>
      <c r="E14" s="195"/>
      <c r="F14" s="195"/>
      <c r="G14" s="195"/>
    </row>
    <row r="15" spans="1:7" ht="13.9" customHeight="1">
      <c r="A15" s="321" t="s">
        <v>826</v>
      </c>
      <c r="B15" s="322" t="str">
        <f ca="1">VLOOKUP($A15,'Orçamento Sintético'!$A:$H,4,0)</f>
        <v>SERVIÇOS PRELIMINARES</v>
      </c>
      <c r="C15" s="188">
        <f ca="1">ROUND(C16/$G$376,4)</f>
        <v>1.7000000000000001E-2</v>
      </c>
      <c r="D15" s="189">
        <f>ROUND(D16/$C16,4)</f>
        <v>1</v>
      </c>
      <c r="E15" s="189">
        <f>ROUND(E16/$C16,4)</f>
        <v>0</v>
      </c>
      <c r="F15" s="189">
        <f>ROUND(F16/$C16,4)</f>
        <v>0</v>
      </c>
      <c r="G15" s="189">
        <f>ROUND(G16/$C16,4)</f>
        <v>0</v>
      </c>
    </row>
    <row r="16" spans="1:7" ht="13.9" customHeight="1">
      <c r="A16" s="321"/>
      <c r="B16" s="322"/>
      <c r="C16" s="190">
        <f ca="1">VLOOKUP($A15,'Orçamento Sintético'!$A:$H,8,0)</f>
        <v>15318.34</v>
      </c>
      <c r="D16" s="191">
        <f>D18+D24</f>
        <v>15318.34</v>
      </c>
      <c r="E16" s="191">
        <f>E18+E24</f>
        <v>0</v>
      </c>
      <c r="F16" s="191">
        <f>F18+F24</f>
        <v>0</v>
      </c>
      <c r="G16" s="191">
        <f>G18+G24</f>
        <v>0</v>
      </c>
    </row>
    <row r="17" spans="1:7" ht="13.9" customHeight="1">
      <c r="A17" s="323" t="s">
        <v>828</v>
      </c>
      <c r="B17" s="324" t="str">
        <f ca="1">VLOOKUP($A17,'Orçamento Sintético'!$A:$H,4,0)</f>
        <v>CANTEIRO DE OBRAS</v>
      </c>
      <c r="C17" s="192">
        <f ca="1">ROUND(C18/$G$376,4)</f>
        <v>5.0000000000000001E-4</v>
      </c>
      <c r="D17" s="192">
        <f>ROUND(D18/$C18,4)</f>
        <v>1</v>
      </c>
      <c r="E17" s="192">
        <f>ROUND(E18/$C18,4)</f>
        <v>0</v>
      </c>
      <c r="F17" s="192">
        <f>ROUND(F18/$C18,4)</f>
        <v>0</v>
      </c>
      <c r="G17" s="192">
        <f>ROUND(G18/$C18,4)</f>
        <v>0</v>
      </c>
    </row>
    <row r="18" spans="1:7" ht="13.9" customHeight="1">
      <c r="A18" s="323"/>
      <c r="B18" s="324"/>
      <c r="C18" s="193">
        <f ca="1">VLOOKUP($A17,'Orçamento Sintético'!$A:$H,8,0)</f>
        <v>433.75</v>
      </c>
      <c r="D18" s="193">
        <f>D20</f>
        <v>433.75</v>
      </c>
      <c r="E18" s="193">
        <f>E20</f>
        <v>0</v>
      </c>
      <c r="F18" s="193">
        <f>F20</f>
        <v>0</v>
      </c>
      <c r="G18" s="193">
        <f>G20</f>
        <v>0</v>
      </c>
    </row>
    <row r="19" spans="1:7" ht="13.9" customHeight="1">
      <c r="A19" s="319" t="s">
        <v>830</v>
      </c>
      <c r="B19" s="318" t="str">
        <f ca="1">VLOOKUP($A19,'Orçamento Sintético'!$A:$H,4,0)</f>
        <v>Proteção e sinalização</v>
      </c>
      <c r="C19" s="196">
        <f ca="1">ROUND(C20/$G$376,4)</f>
        <v>5.0000000000000001E-4</v>
      </c>
      <c r="D19" s="197">
        <f>ROUND(D20/$C20,4)</f>
        <v>1</v>
      </c>
      <c r="E19" s="197">
        <f>ROUND(E20/$C20,4)</f>
        <v>0</v>
      </c>
      <c r="F19" s="197">
        <f>ROUND(F20/$C20,4)</f>
        <v>0</v>
      </c>
      <c r="G19" s="197">
        <f>ROUND(G20/$C20,4)</f>
        <v>0</v>
      </c>
    </row>
    <row r="20" spans="1:7" ht="13.9" customHeight="1">
      <c r="A20" s="320"/>
      <c r="B20" s="318"/>
      <c r="C20" s="198">
        <f ca="1">VLOOKUP($A19,'Orçamento Sintético'!$A:$H,8,0)</f>
        <v>433.75</v>
      </c>
      <c r="D20" s="199">
        <f>D22</f>
        <v>433.75</v>
      </c>
      <c r="E20" s="199">
        <f>E22</f>
        <v>0</v>
      </c>
      <c r="F20" s="199">
        <f>F22</f>
        <v>0</v>
      </c>
      <c r="G20" s="199">
        <f>G22</f>
        <v>0</v>
      </c>
    </row>
    <row r="21" spans="1:7" ht="13.9" customHeight="1">
      <c r="A21" s="315" t="s">
        <v>445</v>
      </c>
      <c r="B21" s="316" t="str">
        <f ca="1">VLOOKUP($A21,'Orçamento Sintético'!$A:$H,4,0)</f>
        <v>Cópia da Sudecap (01.04.11) - Fita plástica zebrada para demarcação de áreas, fixada em estrutura, largura = 7 cm, sem adesivo</v>
      </c>
      <c r="C21" s="194">
        <f ca="1">ROUND(C22/$G$376,4)</f>
        <v>5.0000000000000001E-4</v>
      </c>
      <c r="D21" s="194">
        <v>1</v>
      </c>
      <c r="E21" s="194"/>
      <c r="F21" s="194"/>
      <c r="G21" s="194"/>
    </row>
    <row r="22" spans="1:7" ht="13.9" customHeight="1">
      <c r="A22" s="315"/>
      <c r="B22" s="317"/>
      <c r="C22" s="195">
        <f ca="1">VLOOKUP($A21,'Orçamento Sintético'!$A:$H,8,0)</f>
        <v>433.75</v>
      </c>
      <c r="D22" s="195">
        <f>ROUND($C22*D21,2)</f>
        <v>433.75</v>
      </c>
      <c r="E22" s="195"/>
      <c r="F22" s="195"/>
      <c r="G22" s="195"/>
    </row>
    <row r="23" spans="1:7" ht="13.9" customHeight="1">
      <c r="A23" s="323" t="s">
        <v>834</v>
      </c>
      <c r="B23" s="324" t="str">
        <f ca="1">VLOOKUP($A23,'Orçamento Sintético'!$A:$H,4,0)</f>
        <v>DEMOLIÇÃO</v>
      </c>
      <c r="C23" s="192">
        <f ca="1">ROUND(C24/$G$376,4)</f>
        <v>1.6500000000000001E-2</v>
      </c>
      <c r="D23" s="192">
        <f>ROUND(D24/$C24,4)</f>
        <v>1</v>
      </c>
      <c r="E23" s="192">
        <f>ROUND(E24/$C24,4)</f>
        <v>0</v>
      </c>
      <c r="F23" s="192">
        <f>ROUND(F24/$C24,4)</f>
        <v>0</v>
      </c>
      <c r="G23" s="192">
        <f>ROUND(G24/$C24,4)</f>
        <v>0</v>
      </c>
    </row>
    <row r="24" spans="1:7" ht="13.9" customHeight="1">
      <c r="A24" s="323"/>
      <c r="B24" s="324"/>
      <c r="C24" s="193">
        <f ca="1">VLOOKUP($A23,'Orçamento Sintético'!$A:$H,8,0)</f>
        <v>14884.59</v>
      </c>
      <c r="D24" s="193">
        <f>D26+D38</f>
        <v>14884.59</v>
      </c>
      <c r="E24" s="193">
        <f>E26+E38</f>
        <v>0</v>
      </c>
      <c r="F24" s="193">
        <f>F26+F38</f>
        <v>0</v>
      </c>
      <c r="G24" s="193">
        <f>G26+G38</f>
        <v>0</v>
      </c>
    </row>
    <row r="25" spans="1:7" ht="13.9" customHeight="1">
      <c r="A25" s="319" t="s">
        <v>836</v>
      </c>
      <c r="B25" s="318" t="str">
        <f ca="1">VLOOKUP($A25,'Orçamento Sintético'!$A:$H,4,0)</f>
        <v>Demolição convencional</v>
      </c>
      <c r="C25" s="196">
        <f ca="1">ROUND(C26/$G$376,4)</f>
        <v>4.0000000000000001E-3</v>
      </c>
      <c r="D25" s="197">
        <f>ROUND(D26/$C26,4)</f>
        <v>1</v>
      </c>
      <c r="E25" s="197">
        <f>ROUND(E26/$C26,4)</f>
        <v>0</v>
      </c>
      <c r="F25" s="197">
        <f>ROUND(F26/$C26,4)</f>
        <v>0</v>
      </c>
      <c r="G25" s="197">
        <f>ROUND(G26/$C26,4)</f>
        <v>0</v>
      </c>
    </row>
    <row r="26" spans="1:7" ht="13.9" customHeight="1">
      <c r="A26" s="320"/>
      <c r="B26" s="318"/>
      <c r="C26" s="198">
        <f ca="1">VLOOKUP($A25,'Orçamento Sintético'!$A:$H,8,0)</f>
        <v>3646.2700000000004</v>
      </c>
      <c r="D26" s="199">
        <f>D28+D30+D32+D34+D36</f>
        <v>3646.2700000000004</v>
      </c>
      <c r="E26" s="199">
        <f>E28+E30+E32+E34+E36</f>
        <v>0</v>
      </c>
      <c r="F26" s="199">
        <f>F28+F30+F32+F34+F36</f>
        <v>0</v>
      </c>
      <c r="G26" s="199">
        <f>G28+G30+G32+G34+G36</f>
        <v>0</v>
      </c>
    </row>
    <row r="27" spans="1:7" ht="13.9" customHeight="1">
      <c r="A27" s="315" t="s">
        <v>838</v>
      </c>
      <c r="B27" s="316" t="str">
        <f ca="1">VLOOKUP($A27,'Orçamento Sintético'!$A:$H,4,0)</f>
        <v>DEMOLIÇÃO DE ALVENARIA DE BLOCO FURADO, DE FORMA MANUAL, SEM REAPROVEITAMENTO. AF_12/2017</v>
      </c>
      <c r="C27" s="194">
        <f ca="1">ROUND(C28/$G$376,4)</f>
        <v>4.0000000000000002E-4</v>
      </c>
      <c r="D27" s="194">
        <v>1</v>
      </c>
      <c r="E27" s="194"/>
      <c r="F27" s="194"/>
      <c r="G27" s="194"/>
    </row>
    <row r="28" spans="1:7" ht="13.9" customHeight="1">
      <c r="A28" s="315"/>
      <c r="B28" s="317"/>
      <c r="C28" s="195">
        <f ca="1">VLOOKUP($A27,'Orçamento Sintético'!$A:$H,8,0)</f>
        <v>324.10000000000002</v>
      </c>
      <c r="D28" s="195">
        <f>ROUND($C28*D27,2)</f>
        <v>324.10000000000002</v>
      </c>
      <c r="E28" s="195"/>
      <c r="F28" s="195"/>
      <c r="G28" s="195"/>
    </row>
    <row r="29" spans="1:7" ht="13.9" customHeight="1">
      <c r="A29" s="315" t="s">
        <v>842</v>
      </c>
      <c r="B29" s="316" t="str">
        <f ca="1">VLOOKUP($A29,'Orçamento Sintético'!$A:$H,4,0)</f>
        <v>DEMOLIÇÃO DE REVESTIMENTO CERÂMICO, DE FORMA MECANIZADA COM MARTELETE, SEM REAPROVEITAMENTO. AF_12/2017</v>
      </c>
      <c r="C29" s="194">
        <f ca="1">ROUND(C30/$G$376,4)</f>
        <v>3.0000000000000001E-3</v>
      </c>
      <c r="D29" s="194">
        <v>1</v>
      </c>
      <c r="E29" s="194"/>
      <c r="F29" s="194"/>
      <c r="G29" s="194"/>
    </row>
    <row r="30" spans="1:7" ht="13.9" customHeight="1">
      <c r="A30" s="315"/>
      <c r="B30" s="317"/>
      <c r="C30" s="195">
        <f ca="1">VLOOKUP($A29,'Orçamento Sintético'!$A:$H,8,0)</f>
        <v>2742.09</v>
      </c>
      <c r="D30" s="195">
        <f>ROUND($C30*D29,2)</f>
        <v>2742.09</v>
      </c>
      <c r="E30" s="195"/>
      <c r="F30" s="195"/>
      <c r="G30" s="195"/>
    </row>
    <row r="31" spans="1:7" ht="13.9" customHeight="1">
      <c r="A31" s="315" t="s">
        <v>846</v>
      </c>
      <c r="B31" s="316" t="str">
        <f ca="1">VLOOKUP($A31,'Orçamento Sintético'!$A:$H,4,0)</f>
        <v>Cópia da Orse (35) - Demolição de piso vinílico, exclusive contrapiso</v>
      </c>
      <c r="C31" s="194">
        <f ca="1">ROUND(C32/$G$376,4)</f>
        <v>2.9999999999999997E-4</v>
      </c>
      <c r="D31" s="194">
        <v>1</v>
      </c>
      <c r="E31" s="194"/>
      <c r="F31" s="194"/>
      <c r="G31" s="194"/>
    </row>
    <row r="32" spans="1:7" ht="13.9" customHeight="1">
      <c r="A32" s="315"/>
      <c r="B32" s="317"/>
      <c r="C32" s="195">
        <f ca="1">VLOOKUP($A31,'Orçamento Sintético'!$A:$H,8,0)</f>
        <v>290.39999999999998</v>
      </c>
      <c r="D32" s="195">
        <f>ROUND($C32*D31,2)</f>
        <v>290.39999999999998</v>
      </c>
      <c r="E32" s="195"/>
      <c r="F32" s="195"/>
      <c r="G32" s="195"/>
    </row>
    <row r="33" spans="1:7" ht="13.9" customHeight="1">
      <c r="A33" s="315" t="s">
        <v>849</v>
      </c>
      <c r="B33" s="316" t="str">
        <f ca="1">VLOOKUP($A33,'Orçamento Sintético'!$A:$H,4,0)</f>
        <v>DEMOLIÇÃO DE RODAPÉ CERÂMICO, DE FORMA MANUAL, SEM REAPROVEITAMENTO. AF_12/2017</v>
      </c>
      <c r="C33" s="194">
        <f ca="1">ROUND(C34/$G$376,4)</f>
        <v>2.9999999999999997E-4</v>
      </c>
      <c r="D33" s="194">
        <v>1</v>
      </c>
      <c r="E33" s="194"/>
      <c r="F33" s="194"/>
      <c r="G33" s="194"/>
    </row>
    <row r="34" spans="1:7" ht="13.9" customHeight="1">
      <c r="A34" s="315"/>
      <c r="B34" s="317"/>
      <c r="C34" s="195">
        <f ca="1">VLOOKUP($A33,'Orçamento Sintético'!$A:$H,8,0)</f>
        <v>256.8</v>
      </c>
      <c r="D34" s="195">
        <f>ROUND($C34*D33,2)</f>
        <v>256.8</v>
      </c>
      <c r="E34" s="195"/>
      <c r="F34" s="195"/>
      <c r="G34" s="195"/>
    </row>
    <row r="35" spans="1:7" ht="13.9" customHeight="1">
      <c r="A35" s="315" t="s">
        <v>852</v>
      </c>
      <c r="B35" s="316" t="str">
        <f ca="1">VLOOKUP($A35,'Orçamento Sintético'!$A:$H,4,0)</f>
        <v>DEMOLIÇÃO DE ARGAMASSAS, DE FORMA MANUAL, SEM REAPROVEITAMENTO. AF_12/2017</v>
      </c>
      <c r="C35" s="194">
        <f ca="1">ROUND(C36/$G$376,4)</f>
        <v>0</v>
      </c>
      <c r="D35" s="194">
        <v>1</v>
      </c>
      <c r="E35" s="194"/>
      <c r="F35" s="194"/>
      <c r="G35" s="194"/>
    </row>
    <row r="36" spans="1:7" ht="13.9" customHeight="1">
      <c r="A36" s="315"/>
      <c r="B36" s="317"/>
      <c r="C36" s="195">
        <f ca="1">VLOOKUP($A35,'Orçamento Sintético'!$A:$H,8,0)</f>
        <v>32.880000000000003</v>
      </c>
      <c r="D36" s="195">
        <f>ROUND($C36*D35,2)</f>
        <v>32.880000000000003</v>
      </c>
      <c r="E36" s="195"/>
      <c r="F36" s="195"/>
      <c r="G36" s="195"/>
    </row>
    <row r="37" spans="1:7" ht="13.9" customHeight="1">
      <c r="A37" s="319" t="s">
        <v>855</v>
      </c>
      <c r="B37" s="318" t="str">
        <f ca="1">VLOOKUP($A37,'Orçamento Sintético'!$A:$H,4,0)</f>
        <v>Remoções</v>
      </c>
      <c r="C37" s="196">
        <f ca="1">ROUND(C38/$G$376,4)</f>
        <v>1.2500000000000001E-2</v>
      </c>
      <c r="D37" s="197">
        <f>ROUND(D38/$C38,4)</f>
        <v>1</v>
      </c>
      <c r="E37" s="197">
        <f>ROUND(E38/$C38,4)</f>
        <v>0</v>
      </c>
      <c r="F37" s="197">
        <f>ROUND(F38/$C38,4)</f>
        <v>0</v>
      </c>
      <c r="G37" s="197">
        <f>ROUND(G38/$C38,4)</f>
        <v>0</v>
      </c>
    </row>
    <row r="38" spans="1:7" ht="13.9" customHeight="1">
      <c r="A38" s="320"/>
      <c r="B38" s="318"/>
      <c r="C38" s="198">
        <f ca="1">VLOOKUP($A37,'Orçamento Sintético'!$A:$H,8,0)</f>
        <v>11238.32</v>
      </c>
      <c r="D38" s="199">
        <f>D40+D42+D44+D46+D48+D50+D52+D54+D56+D58</f>
        <v>11238.32</v>
      </c>
      <c r="E38" s="199">
        <f>E40+E42+E44+E46+E48+E50+E52+E54+E56+E58</f>
        <v>0</v>
      </c>
      <c r="F38" s="199">
        <f>F40+F42+F44+F46+F48+F50+F52+F54+F56+F58</f>
        <v>0</v>
      </c>
      <c r="G38" s="199">
        <f>G40+G42+G44+G46+G48+G50+G52+G54+G56+G58</f>
        <v>0</v>
      </c>
    </row>
    <row r="39" spans="1:7" ht="13.9" customHeight="1">
      <c r="A39" s="315" t="s">
        <v>857</v>
      </c>
      <c r="B39" s="316" t="str">
        <f ca="1">VLOOKUP($A39,'Orçamento Sintético'!$A:$H,4,0)</f>
        <v>Copia da SINAPI (100717) - Retirada de laminado melamínico e lixamento manual de superfície</v>
      </c>
      <c r="C39" s="194">
        <f ca="1">ROUND(C40/$G$376,4)</f>
        <v>2.8999999999999998E-3</v>
      </c>
      <c r="D39" s="194">
        <v>1</v>
      </c>
      <c r="E39" s="194"/>
      <c r="F39" s="194"/>
      <c r="G39" s="194"/>
    </row>
    <row r="40" spans="1:7" ht="13.9" customHeight="1">
      <c r="A40" s="315"/>
      <c r="B40" s="317"/>
      <c r="C40" s="195">
        <f ca="1">VLOOKUP($A39,'Orçamento Sintético'!$A:$H,8,0)</f>
        <v>2581.3000000000002</v>
      </c>
      <c r="D40" s="195">
        <f>ROUND($C40*D39,2)</f>
        <v>2581.3000000000002</v>
      </c>
      <c r="E40" s="195"/>
      <c r="F40" s="195"/>
      <c r="G40" s="195"/>
    </row>
    <row r="41" spans="1:7" ht="13.9" customHeight="1">
      <c r="A41" s="315" t="s">
        <v>860</v>
      </c>
      <c r="B41" s="316" t="str">
        <f ca="1">VLOOKUP($A41,'Orçamento Sintético'!$A:$H,4,0)</f>
        <v>REMOÇÃO DE PORTAS, DE FORMA MANUAL, SEM REAPROVEITAMENTO. AF_12/2017</v>
      </c>
      <c r="C41" s="194">
        <f ca="1">ROUND(C42/$G$376,4)</f>
        <v>2.0000000000000001E-4</v>
      </c>
      <c r="D41" s="194">
        <v>1</v>
      </c>
      <c r="E41" s="194"/>
      <c r="F41" s="194"/>
      <c r="G41" s="194"/>
    </row>
    <row r="42" spans="1:7" ht="13.9" customHeight="1">
      <c r="A42" s="315"/>
      <c r="B42" s="317"/>
      <c r="C42" s="195">
        <f ca="1">VLOOKUP($A41,'Orçamento Sintético'!$A:$H,8,0)</f>
        <v>184.32</v>
      </c>
      <c r="D42" s="195">
        <f>ROUND($C42*D41,2)</f>
        <v>184.32</v>
      </c>
      <c r="E42" s="195"/>
      <c r="F42" s="195"/>
      <c r="G42" s="195"/>
    </row>
    <row r="43" spans="1:7" ht="13.9" customHeight="1">
      <c r="A43" s="315" t="s">
        <v>863</v>
      </c>
      <c r="B43" s="316" t="str">
        <f ca="1">VLOOKUP($A43,'Orçamento Sintético'!$A:$H,4,0)</f>
        <v>REMOÇÃO DE JANELAS, DE FORMA MANUAL, SEM REAPROVEITAMENTO. AF_12/2017</v>
      </c>
      <c r="C43" s="194">
        <f ca="1">ROUND(C44/$G$376,4)</f>
        <v>0</v>
      </c>
      <c r="D43" s="194">
        <v>1</v>
      </c>
      <c r="E43" s="194"/>
      <c r="F43" s="194"/>
      <c r="G43" s="194"/>
    </row>
    <row r="44" spans="1:7" ht="13.9" customHeight="1">
      <c r="A44" s="315"/>
      <c r="B44" s="317"/>
      <c r="C44" s="195">
        <f ca="1">VLOOKUP($A43,'Orçamento Sintético'!$A:$H,8,0)</f>
        <v>28.42</v>
      </c>
      <c r="D44" s="195">
        <f>ROUND($C44*D43,2)</f>
        <v>28.42</v>
      </c>
      <c r="E44" s="195"/>
      <c r="F44" s="195"/>
      <c r="G44" s="195"/>
    </row>
    <row r="45" spans="1:7" ht="13.9" customHeight="1">
      <c r="A45" s="315" t="s">
        <v>866</v>
      </c>
      <c r="B45" s="316" t="str">
        <f ca="1">VLOOKUP($A45,'Orçamento Sintético'!$A:$H,4,0)</f>
        <v>Copia da SBC (022441) - REMOÇÃO DE DIVISÓRIAS SANITÁRIA DE MADEIRA</v>
      </c>
      <c r="C45" s="194">
        <f ca="1">ROUND(C46/$G$376,4)</f>
        <v>1.6999999999999999E-3</v>
      </c>
      <c r="D45" s="194">
        <v>1</v>
      </c>
      <c r="E45" s="194"/>
      <c r="F45" s="194"/>
      <c r="G45" s="194"/>
    </row>
    <row r="46" spans="1:7" ht="13.9" customHeight="1">
      <c r="A46" s="315"/>
      <c r="B46" s="317"/>
      <c r="C46" s="195">
        <f ca="1">VLOOKUP($A45,'Orçamento Sintético'!$A:$H,8,0)</f>
        <v>1529.88</v>
      </c>
      <c r="D46" s="195">
        <f>ROUND($C46*D45,2)</f>
        <v>1529.88</v>
      </c>
      <c r="E46" s="195"/>
      <c r="F46" s="195"/>
      <c r="G46" s="195"/>
    </row>
    <row r="47" spans="1:7" ht="13.9" customHeight="1">
      <c r="A47" s="315" t="s">
        <v>869</v>
      </c>
      <c r="B47" s="316" t="str">
        <f ca="1">VLOOKUP($A47,'Orçamento Sintético'!$A:$H,4,0)</f>
        <v>Cópia da Iopes (010225) - Retirada de peças de granito - bancada, banca, balcão, prateleira</v>
      </c>
      <c r="C47" s="194">
        <f ca="1">ROUND(C48/$G$376,4)</f>
        <v>4.0000000000000002E-4</v>
      </c>
      <c r="D47" s="194">
        <v>1</v>
      </c>
      <c r="E47" s="194"/>
      <c r="F47" s="194"/>
      <c r="G47" s="194"/>
    </row>
    <row r="48" spans="1:7" ht="13.9" customHeight="1">
      <c r="A48" s="315"/>
      <c r="B48" s="317"/>
      <c r="C48" s="195">
        <f ca="1">VLOOKUP($A47,'Orçamento Sintético'!$A:$H,8,0)</f>
        <v>323.7</v>
      </c>
      <c r="D48" s="195">
        <f>ROUND($C48*D47,2)</f>
        <v>323.7</v>
      </c>
      <c r="E48" s="195"/>
      <c r="F48" s="195"/>
      <c r="G48" s="195"/>
    </row>
    <row r="49" spans="1:7" ht="13.9" customHeight="1">
      <c r="A49" s="315" t="s">
        <v>872</v>
      </c>
      <c r="B49" s="316" t="str">
        <f ca="1">VLOOKUP($A49,'Orçamento Sintético'!$A:$H,4,0)</f>
        <v>REMOÇÃO DE LOUÇAS, DE FORMA MANUAL, SEM REAPROVEITAMENTO. AF_12/2017</v>
      </c>
      <c r="C49" s="194">
        <f ca="1">ROUND(C50/$G$376,4)</f>
        <v>8.0000000000000004E-4</v>
      </c>
      <c r="D49" s="194">
        <v>1</v>
      </c>
      <c r="E49" s="194"/>
      <c r="F49" s="194"/>
      <c r="G49" s="194"/>
    </row>
    <row r="50" spans="1:7" ht="13.9" customHeight="1">
      <c r="A50" s="315"/>
      <c r="B50" s="317"/>
      <c r="C50" s="195">
        <f ca="1">VLOOKUP($A49,'Orçamento Sintético'!$A:$H,8,0)</f>
        <v>742.41</v>
      </c>
      <c r="D50" s="195">
        <f>ROUND($C50*D49,2)</f>
        <v>742.41</v>
      </c>
      <c r="E50" s="195"/>
      <c r="F50" s="195"/>
      <c r="G50" s="195"/>
    </row>
    <row r="51" spans="1:7" ht="13.9" customHeight="1">
      <c r="A51" s="315" t="s">
        <v>876</v>
      </c>
      <c r="B51" s="316" t="str">
        <f ca="1">VLOOKUP($A51,'Orçamento Sintético'!$A:$H,4,0)</f>
        <v>REMOÇÃO DE METAIS SANITÁRIOS, DE FORMA MANUAL, SEM REAPROVEITAMENTO. AF_12/2017</v>
      </c>
      <c r="C51" s="194">
        <f ca="1">ROUND(C52/$G$376,4)</f>
        <v>5.9999999999999995E-4</v>
      </c>
      <c r="D51" s="194">
        <v>1</v>
      </c>
      <c r="E51" s="194"/>
      <c r="F51" s="194"/>
      <c r="G51" s="194"/>
    </row>
    <row r="52" spans="1:7" ht="13.9" customHeight="1">
      <c r="A52" s="315"/>
      <c r="B52" s="317"/>
      <c r="C52" s="195">
        <f ca="1">VLOOKUP($A51,'Orçamento Sintético'!$A:$H,8,0)</f>
        <v>585.39</v>
      </c>
      <c r="D52" s="195">
        <f>ROUND($C52*D51,2)</f>
        <v>585.39</v>
      </c>
      <c r="E52" s="195"/>
      <c r="F52" s="195"/>
      <c r="G52" s="195"/>
    </row>
    <row r="53" spans="1:7" ht="13.9" customHeight="1">
      <c r="A53" s="315" t="s">
        <v>879</v>
      </c>
      <c r="B53" s="316" t="str">
        <f ca="1">VLOOKUP($A53,'Orçamento Sintético'!$A:$H,4,0)</f>
        <v>Copia da CPOS (04.09.080) - Retirada de batente, corrimão ou peças lineares metálicas, fixados</v>
      </c>
      <c r="C53" s="194">
        <f ca="1">ROUND(C54/$G$376,4)</f>
        <v>5.0000000000000001E-4</v>
      </c>
      <c r="D53" s="194">
        <v>1</v>
      </c>
      <c r="E53" s="194"/>
      <c r="F53" s="194"/>
      <c r="G53" s="194"/>
    </row>
    <row r="54" spans="1:7" ht="13.9" customHeight="1">
      <c r="A54" s="315"/>
      <c r="B54" s="317"/>
      <c r="C54" s="195">
        <f ca="1">VLOOKUP($A53,'Orçamento Sintético'!$A:$H,8,0)</f>
        <v>473.22</v>
      </c>
      <c r="D54" s="195">
        <f>ROUND($C54*D53,2)</f>
        <v>473.22</v>
      </c>
      <c r="E54" s="195"/>
      <c r="F54" s="195"/>
      <c r="G54" s="195"/>
    </row>
    <row r="55" spans="1:7" ht="13.9" customHeight="1">
      <c r="A55" s="315" t="s">
        <v>883</v>
      </c>
      <c r="B55" s="316" t="str">
        <f ca="1">VLOOKUP($A55,'Orçamento Sintético'!$A:$H,4,0)</f>
        <v>Copia da ORSE (227) - Remoção de estrutura metálica chumbada em concreto (alambrado, guarda-corpo)</v>
      </c>
      <c r="C55" s="194">
        <f ca="1">ROUND(C56/$G$376,4)</f>
        <v>4.7000000000000002E-3</v>
      </c>
      <c r="D55" s="194">
        <v>1</v>
      </c>
      <c r="E55" s="194"/>
      <c r="F55" s="194"/>
      <c r="G55" s="194"/>
    </row>
    <row r="56" spans="1:7" ht="13.9" customHeight="1">
      <c r="A56" s="315"/>
      <c r="B56" s="317"/>
      <c r="C56" s="195">
        <f ca="1">VLOOKUP($A55,'Orçamento Sintético'!$A:$H,8,0)</f>
        <v>4279.2299999999996</v>
      </c>
      <c r="D56" s="195">
        <f>ROUND($C56*D55,2)</f>
        <v>4279.2299999999996</v>
      </c>
      <c r="E56" s="195"/>
      <c r="F56" s="195"/>
      <c r="G56" s="195"/>
    </row>
    <row r="57" spans="1:7" ht="13.9" customHeight="1">
      <c r="A57" s="315" t="s">
        <v>886</v>
      </c>
      <c r="B57" s="316" t="str">
        <f ca="1">VLOOKUP($A57,'Orçamento Sintético'!$A:$H,4,0)</f>
        <v>REMOÇÃO DE FORRO DE GESSO, DE FORMA MANUAL, SEM REAPROVEITAMENTO. AF_12/2017</v>
      </c>
      <c r="C57" s="194">
        <f ca="1">ROUND(C58/$G$376,4)</f>
        <v>5.9999999999999995E-4</v>
      </c>
      <c r="D57" s="194">
        <v>1</v>
      </c>
      <c r="E57" s="194"/>
      <c r="F57" s="194"/>
      <c r="G57" s="194"/>
    </row>
    <row r="58" spans="1:7" ht="13.9" customHeight="1">
      <c r="A58" s="315"/>
      <c r="B58" s="317"/>
      <c r="C58" s="195">
        <f ca="1">VLOOKUP($A57,'Orçamento Sintético'!$A:$H,8,0)</f>
        <v>510.45</v>
      </c>
      <c r="D58" s="195">
        <f>ROUND($C58*D57,2)</f>
        <v>510.45</v>
      </c>
      <c r="E58" s="195"/>
      <c r="F58" s="195"/>
      <c r="G58" s="195"/>
    </row>
    <row r="59" spans="1:7" ht="13.9" customHeight="1">
      <c r="A59" s="321" t="s">
        <v>889</v>
      </c>
      <c r="B59" s="322" t="str">
        <f ca="1">VLOOKUP($A59,'Orçamento Sintético'!$A:$H,4,0)</f>
        <v>ARQUITETURA E ELEMENTOS DE URBANISMO</v>
      </c>
      <c r="C59" s="188">
        <f ca="1">ROUND(C60/$G$376,4)</f>
        <v>0.83779999999999999</v>
      </c>
      <c r="D59" s="189">
        <f>ROUND(D60/$C60,4)</f>
        <v>7.4399999999999994E-2</v>
      </c>
      <c r="E59" s="189">
        <f>ROUND(E60/$C60,4)</f>
        <v>0.45069999999999999</v>
      </c>
      <c r="F59" s="189">
        <f>ROUND(F60/$C60,4)</f>
        <v>0.35089999999999999</v>
      </c>
      <c r="G59" s="189">
        <f>ROUND(G60/$C60,4)</f>
        <v>0.124</v>
      </c>
    </row>
    <row r="60" spans="1:7" ht="13.9" customHeight="1">
      <c r="A60" s="321"/>
      <c r="B60" s="322"/>
      <c r="C60" s="190">
        <f ca="1">VLOOKUP($A59,'Orçamento Sintético'!$A:$H,8,0)</f>
        <v>756172.41</v>
      </c>
      <c r="D60" s="191">
        <f>D62</f>
        <v>56231.099999999991</v>
      </c>
      <c r="E60" s="191">
        <f>E62</f>
        <v>340798.07999999996</v>
      </c>
      <c r="F60" s="191">
        <f>F62</f>
        <v>265353.42000000004</v>
      </c>
      <c r="G60" s="191">
        <f>G62</f>
        <v>93789.85</v>
      </c>
    </row>
    <row r="61" spans="1:7" ht="13.9" customHeight="1">
      <c r="A61" s="323" t="s">
        <v>891</v>
      </c>
      <c r="B61" s="324" t="str">
        <f ca="1">VLOOKUP($A61,'Orçamento Sintético'!$A:$H,4,0)</f>
        <v>ARQUITETURA</v>
      </c>
      <c r="C61" s="192">
        <f ca="1">ROUND(C62/$G$376,4)</f>
        <v>0.83779999999999999</v>
      </c>
      <c r="D61" s="192">
        <f>ROUND(D62/$C62,4)</f>
        <v>7.4399999999999994E-2</v>
      </c>
      <c r="E61" s="192">
        <f>ROUND(E62/$C62,4)</f>
        <v>0.45069999999999999</v>
      </c>
      <c r="F61" s="192">
        <f>ROUND(F62/$C62,4)</f>
        <v>0.35089999999999999</v>
      </c>
      <c r="G61" s="192">
        <f>ROUND(G62/$C62,4)</f>
        <v>0.124</v>
      </c>
    </row>
    <row r="62" spans="1:7" ht="13.9" customHeight="1">
      <c r="A62" s="323"/>
      <c r="B62" s="324"/>
      <c r="C62" s="193">
        <f ca="1">VLOOKUP($A61,'Orçamento Sintético'!$A:$H,8,0)</f>
        <v>756172.41</v>
      </c>
      <c r="D62" s="193">
        <f>D64+D80+D86+D90+D102+D114+D120+D138+D142+D148+D162+D210</f>
        <v>56231.099999999991</v>
      </c>
      <c r="E62" s="193">
        <f>E64+E80+E86+E90+E102+E114+E120+E138+E142+E148+E162+E210</f>
        <v>340798.07999999996</v>
      </c>
      <c r="F62" s="193">
        <f>F64+F80+F86+F90+F102+F114+F120+F138+F142+F148+F162+F210</f>
        <v>265353.42000000004</v>
      </c>
      <c r="G62" s="193">
        <f>G64+G80+G86+G90+G102+G114+G120+G138+G142+G148+G162+G210</f>
        <v>93789.85</v>
      </c>
    </row>
    <row r="63" spans="1:7" ht="13.9" customHeight="1">
      <c r="A63" s="319" t="s">
        <v>893</v>
      </c>
      <c r="B63" s="318" t="str">
        <f ca="1">VLOOKUP($A63,'Orçamento Sintético'!$A:$H,4,0)</f>
        <v>Paredes</v>
      </c>
      <c r="C63" s="196">
        <f ca="1">ROUND(C64/$G$376,4)</f>
        <v>0.15970000000000001</v>
      </c>
      <c r="D63" s="197">
        <f>ROUND(D64/$C64,4)</f>
        <v>0.25509999999999999</v>
      </c>
      <c r="E63" s="197">
        <f>ROUND(E64/$C64,4)</f>
        <v>0.50349999999999995</v>
      </c>
      <c r="F63" s="197">
        <f>ROUND(F64/$C64,4)</f>
        <v>9.6600000000000005E-2</v>
      </c>
      <c r="G63" s="197">
        <f>ROUND(G64/$C64,4)</f>
        <v>0.1449</v>
      </c>
    </row>
    <row r="64" spans="1:7" ht="13.9" customHeight="1">
      <c r="A64" s="320"/>
      <c r="B64" s="318"/>
      <c r="C64" s="198">
        <f ca="1">VLOOKUP($A63,'Orçamento Sintético'!$A:$H,8,0)</f>
        <v>144153.16999999998</v>
      </c>
      <c r="D64" s="199">
        <f>D66+D68+D70+D72+D74+D76+D78</f>
        <v>36768.079999999994</v>
      </c>
      <c r="E64" s="199">
        <f>E66+E68+E70+E72+E74+E76+E78</f>
        <v>72583.069999999992</v>
      </c>
      <c r="F64" s="199">
        <f>F66+F68+F70+F72+F74+F76+F78</f>
        <v>13920.81</v>
      </c>
      <c r="G64" s="199">
        <f>G66+G68+G70+G72+G74+G76+G78</f>
        <v>20881.21</v>
      </c>
    </row>
    <row r="65" spans="1:7" ht="19.899999999999999" customHeight="1">
      <c r="A65" s="315" t="s">
        <v>895</v>
      </c>
      <c r="B65" s="316" t="str">
        <f ca="1">VLOOKUP($A65,'Orçamento Sintético'!$A:$H,4,0)</f>
        <v>ALVENARIA DE VEDAÇÃO DE BLOCOS CERÂMICOS FURADOS NA HORIZONTAL DE 9X14X19CM (ESPESSURA 9CM) DE PAREDES COM ÁREA LÍQUIDA MENOR QUE 6M² COM VÃOS E ARGAMASSA DE ASSENTAMENTO COM PREPARO EM BETONEIRA. AF_06/2014</v>
      </c>
      <c r="C65" s="194">
        <f ca="1">ROUND(C66/$G$376,4)</f>
        <v>2.5000000000000001E-3</v>
      </c>
      <c r="D65" s="194">
        <v>0.4</v>
      </c>
      <c r="E65" s="194">
        <v>0.6</v>
      </c>
      <c r="F65" s="194"/>
      <c r="G65" s="194"/>
    </row>
    <row r="66" spans="1:7" ht="15" customHeight="1">
      <c r="A66" s="315"/>
      <c r="B66" s="317"/>
      <c r="C66" s="195">
        <f ca="1">VLOOKUP($A65,'Orçamento Sintético'!$A:$H,8,0)</f>
        <v>2290.8000000000002</v>
      </c>
      <c r="D66" s="195">
        <f>ROUND($C66*D65,2)</f>
        <v>916.32</v>
      </c>
      <c r="E66" s="195">
        <f>ROUND($C66*E65,2)</f>
        <v>1374.48</v>
      </c>
      <c r="F66" s="195"/>
      <c r="G66" s="195"/>
    </row>
    <row r="67" spans="1:7" ht="16.899999999999999" customHeight="1">
      <c r="A67" s="315" t="s">
        <v>898</v>
      </c>
      <c r="B67" s="316" t="str">
        <f ca="1">VLOOKUP($A67,'Orçamento Sintético'!$A:$H,4,0)</f>
        <v>ALVENARIA DE VEDAÇÃO DE BLOCOS CERÂMICOS FURADOS NA HORIZONTAL DE 14X9X19CM (ESPESSURA 14CM, BLOCO DEITADO) DE PAREDES COM ÁREA LÍQUIDA MENOR QUE 6M² COM VÃOS E ARGAMASSA DE ASSENTAMENTO COM PREPARO EM BETONEIRA. AF_06/2014</v>
      </c>
      <c r="C67" s="194">
        <f ca="1">ROUND(C68/$G$376,4)</f>
        <v>2E-3</v>
      </c>
      <c r="D67" s="194">
        <v>0.4</v>
      </c>
      <c r="E67" s="194">
        <v>0.6</v>
      </c>
      <c r="F67" s="194"/>
      <c r="G67" s="194"/>
    </row>
    <row r="68" spans="1:7" ht="18.600000000000001" customHeight="1">
      <c r="A68" s="315"/>
      <c r="B68" s="317"/>
      <c r="C68" s="195">
        <f ca="1">VLOOKUP($A67,'Orçamento Sintético'!$A:$H,8,0)</f>
        <v>1790.3</v>
      </c>
      <c r="D68" s="195">
        <f>ROUND($C68*D67,2)</f>
        <v>716.12</v>
      </c>
      <c r="E68" s="195">
        <f>ROUND($C68*E67,2)</f>
        <v>1074.18</v>
      </c>
      <c r="F68" s="195"/>
      <c r="G68" s="195"/>
    </row>
    <row r="69" spans="1:7" ht="18.600000000000001" customHeight="1">
      <c r="A69" s="315" t="s">
        <v>901</v>
      </c>
      <c r="B69" s="316" t="str">
        <f ca="1">VLOOKUP($A69,'Orçamento Sintético'!$A:$H,4,0)</f>
        <v>ALVENARIA DE VEDAÇÃO DE BLOCOS CERÂMICOS FURADOS NA VERTICAL DE 19X19X39CM (ESPESSURA 19CM) DE PAREDES COM ÁREA LÍQUIDA MENOR QUE 6M² COM VÃOS E ARGAMASSA DE ASSENTAMENTO COM PREPARO EM BETONEIRA. AF_06/2014</v>
      </c>
      <c r="C69" s="194">
        <f ca="1">ROUND(C70/$G$376,4)</f>
        <v>2.0000000000000001E-4</v>
      </c>
      <c r="D69" s="194">
        <v>0.4</v>
      </c>
      <c r="E69" s="194">
        <v>0.6</v>
      </c>
      <c r="F69" s="194"/>
      <c r="G69" s="194"/>
    </row>
    <row r="70" spans="1:7" ht="18.600000000000001" customHeight="1">
      <c r="A70" s="315"/>
      <c r="B70" s="317"/>
      <c r="C70" s="195">
        <f ca="1">VLOOKUP($A69,'Orçamento Sintético'!$A:$H,8,0)</f>
        <v>200.8</v>
      </c>
      <c r="D70" s="195">
        <f>ROUND($C70*D69,2)</f>
        <v>80.319999999999993</v>
      </c>
      <c r="E70" s="195">
        <f>ROUND($C70*E69,2)</f>
        <v>120.48</v>
      </c>
      <c r="F70" s="195"/>
      <c r="G70" s="195"/>
    </row>
    <row r="71" spans="1:7" ht="13.9" customHeight="1">
      <c r="A71" s="315" t="s">
        <v>904</v>
      </c>
      <c r="B71" s="316" t="str">
        <f ca="1">VLOOKUP($A71,'Orçamento Sintético'!$A:$H,4,0)</f>
        <v>FIXAÇÃO (ENCUNHAMENTO) DE ALVENARIA DE VEDAÇÃO COM TIJOLO MACIÇO. AF_03/2016</v>
      </c>
      <c r="C71" s="194">
        <f ca="1">ROUND(C72/$G$376,4)</f>
        <v>2.0000000000000001E-4</v>
      </c>
      <c r="D71" s="194"/>
      <c r="E71" s="194">
        <v>1</v>
      </c>
      <c r="F71" s="194"/>
      <c r="G71" s="194"/>
    </row>
    <row r="72" spans="1:7" ht="13.9" customHeight="1">
      <c r="A72" s="315"/>
      <c r="B72" s="317"/>
      <c r="C72" s="195">
        <f ca="1">VLOOKUP($A71,'Orçamento Sintético'!$A:$H,8,0)</f>
        <v>221.49</v>
      </c>
      <c r="D72" s="195"/>
      <c r="E72" s="195">
        <f>ROUND($C72*E71,2)</f>
        <v>221.49</v>
      </c>
      <c r="F72" s="195"/>
      <c r="G72" s="195"/>
    </row>
    <row r="73" spans="1:7" ht="13.9" customHeight="1">
      <c r="A73" s="315" t="s">
        <v>907</v>
      </c>
      <c r="B73" s="316" t="str">
        <f ca="1">VLOOKUP($A73,'Orçamento Sintético'!$A:$H,4,0)</f>
        <v>ALVENARIA DE VEDAÇÃO DE BLOCOS CERÂMICOS MACIÇOS DE 5X10X20CM (ESPESSURA 10CM) E ARGAMASSA DE ASSENTAMENTO COM PREPARO EM BETONEIRA. AF_05/2020</v>
      </c>
      <c r="C73" s="194">
        <f ca="1">ROUND(C74/$G$376,4)</f>
        <v>1E-4</v>
      </c>
      <c r="D73" s="194">
        <v>1</v>
      </c>
      <c r="E73" s="194"/>
      <c r="F73" s="194"/>
      <c r="G73" s="194"/>
    </row>
    <row r="74" spans="1:7" ht="13.9" customHeight="1">
      <c r="A74" s="315"/>
      <c r="B74" s="317"/>
      <c r="C74" s="195">
        <f ca="1">VLOOKUP($A73,'Orçamento Sintético'!$A:$H,8,0)</f>
        <v>127.7</v>
      </c>
      <c r="D74" s="195">
        <f>ROUND($C74*D73,2)</f>
        <v>127.7</v>
      </c>
      <c r="E74" s="195"/>
      <c r="F74" s="195"/>
      <c r="G74" s="195"/>
    </row>
    <row r="75" spans="1:7" ht="13.9" customHeight="1">
      <c r="A75" s="315" t="s">
        <v>910</v>
      </c>
      <c r="B75" s="316" t="str">
        <f ca="1">VLOOKUP($A75,'Orçamento Sintético'!$A:$H,4,0)</f>
        <v>VERGA MOLDADA IN LOCO EM CONCRETO PARA PORTAS COM ATÉ 1,5 M DE VÃO. AF_03/2016</v>
      </c>
      <c r="C75" s="194">
        <f ca="1">ROUND(C76/$G$376,4)</f>
        <v>2.9999999999999997E-4</v>
      </c>
      <c r="D75" s="194">
        <v>0.4</v>
      </c>
      <c r="E75" s="194">
        <v>0.6</v>
      </c>
      <c r="F75" s="194"/>
      <c r="G75" s="194"/>
    </row>
    <row r="76" spans="1:7" ht="13.9" customHeight="1">
      <c r="A76" s="315"/>
      <c r="B76" s="317"/>
      <c r="C76" s="195">
        <f ca="1">VLOOKUP($A75,'Orçamento Sintético'!$A:$H,8,0)</f>
        <v>314</v>
      </c>
      <c r="D76" s="195">
        <f>ROUND($C76*D75,2)</f>
        <v>125.6</v>
      </c>
      <c r="E76" s="195">
        <f>ROUND($C76*E75,2)</f>
        <v>188.4</v>
      </c>
      <c r="F76" s="195"/>
      <c r="G76" s="195"/>
    </row>
    <row r="77" spans="1:7" ht="15.6" customHeight="1">
      <c r="A77" s="315" t="s">
        <v>913</v>
      </c>
      <c r="B77" s="316" t="str">
        <f ca="1">VLOOKUP($A77,'Orçamento Sintético'!$A:$H,4,0)</f>
        <v>Divisória sanitários e vestiários em laminado estrutural TS (maciço), branco, com e = 10 mm, dupla face decorativa texturizada, modelo Alcoplac Normatizado, fab. Neocom incluindo portas e conjunto de ferragens</v>
      </c>
      <c r="C77" s="194">
        <f ca="1">ROUND(C78/$G$376,4)</f>
        <v>0.1542</v>
      </c>
      <c r="D77" s="194">
        <v>0.25</v>
      </c>
      <c r="E77" s="194">
        <v>0.5</v>
      </c>
      <c r="F77" s="194">
        <v>0.1</v>
      </c>
      <c r="G77" s="194">
        <v>0.15</v>
      </c>
    </row>
    <row r="78" spans="1:7" ht="15.6" customHeight="1">
      <c r="A78" s="315"/>
      <c r="B78" s="317"/>
      <c r="C78" s="195">
        <f ca="1">VLOOKUP($A77,'Orçamento Sintético'!$A:$H,8,0)</f>
        <v>139208.07999999999</v>
      </c>
      <c r="D78" s="195">
        <f>ROUND($C78*D77,2)</f>
        <v>34802.019999999997</v>
      </c>
      <c r="E78" s="195">
        <f>ROUND($C78*E77,2)</f>
        <v>69604.039999999994</v>
      </c>
      <c r="F78" s="195">
        <f>ROUND($C78*F77,2)</f>
        <v>13920.81</v>
      </c>
      <c r="G78" s="195">
        <f>ROUND($C78*G77,2)</f>
        <v>20881.21</v>
      </c>
    </row>
    <row r="79" spans="1:7" ht="13.9" customHeight="1">
      <c r="A79" s="319" t="s">
        <v>916</v>
      </c>
      <c r="B79" s="318" t="str">
        <f ca="1">VLOOKUP($A79,'Orçamento Sintético'!$A:$H,4,0)</f>
        <v>Esquadria de madeira</v>
      </c>
      <c r="C79" s="196">
        <f ca="1">ROUND(C80/$G$376,4)</f>
        <v>3.1399999999999997E-2</v>
      </c>
      <c r="D79" s="197">
        <f>ROUND(D80/$C80,4)</f>
        <v>0.5</v>
      </c>
      <c r="E79" s="197">
        <f>ROUND(E80/$C80,4)</f>
        <v>0.3901</v>
      </c>
      <c r="F79" s="197">
        <f>ROUND(F80/$C80,4)</f>
        <v>0.1099</v>
      </c>
      <c r="G79" s="197">
        <f>ROUND(G80/$C80,4)</f>
        <v>0</v>
      </c>
    </row>
    <row r="80" spans="1:7" ht="13.9" customHeight="1">
      <c r="A80" s="320"/>
      <c r="B80" s="318"/>
      <c r="C80" s="198">
        <f ca="1">VLOOKUP($A79,'Orçamento Sintético'!$A:$H,8,0)</f>
        <v>28343.49</v>
      </c>
      <c r="D80" s="199">
        <f>D82+D84</f>
        <v>14171.75</v>
      </c>
      <c r="E80" s="199">
        <f>E82+E84</f>
        <v>11056.82</v>
      </c>
      <c r="F80" s="199">
        <f>F82+F84</f>
        <v>3114.93</v>
      </c>
      <c r="G80" s="199">
        <f>G82+G84</f>
        <v>0</v>
      </c>
    </row>
    <row r="81" spans="1:7" ht="13.9" customHeight="1">
      <c r="A81" s="315" t="s">
        <v>918</v>
      </c>
      <c r="B81" s="316" t="str">
        <f ca="1">VLOOKUP($A81,'Orçamento Sintético'!$A:$H,4,0)</f>
        <v>Porta de madeira (PM1A), DM 0,85 x 2,10 m, acabamento em laminado melamínico texturizado, inclusive batente em chapa de aço dobrada, dobradiça, fechadura e grelha 425x425mm</v>
      </c>
      <c r="C81" s="194">
        <f ca="1">ROUND(C82/$G$376,4)</f>
        <v>2.4500000000000001E-2</v>
      </c>
      <c r="D81" s="194">
        <v>0.5</v>
      </c>
      <c r="E81" s="194">
        <v>0.5</v>
      </c>
      <c r="F81" s="194"/>
      <c r="G81" s="194"/>
    </row>
    <row r="82" spans="1:7" ht="13.9" customHeight="1">
      <c r="A82" s="315"/>
      <c r="B82" s="317"/>
      <c r="C82" s="195">
        <f ca="1">VLOOKUP($A81,'Orçamento Sintético'!$A:$H,8,0)</f>
        <v>22113.63</v>
      </c>
      <c r="D82" s="195">
        <f>ROUND($C82*D81,2)</f>
        <v>11056.82</v>
      </c>
      <c r="E82" s="195">
        <f>ROUND($C82*E81,2)</f>
        <v>11056.82</v>
      </c>
      <c r="F82" s="195"/>
      <c r="G82" s="195"/>
    </row>
    <row r="83" spans="1:7" ht="16.899999999999999" customHeight="1">
      <c r="A83" s="315" t="s">
        <v>922</v>
      </c>
      <c r="B83" s="316" t="str">
        <f ca="1">VLOOKUP($A83,'Orçamento Sintético'!$A:$H,4,0)</f>
        <v>Porta de madeira (PM2), DM 0,90 x 2,10 m, acabamento em laminado melamínico texturizado, inclusive batente em chapa de aço dobrada, dobradiça, fechadura, barra de apoio de 40cm e grelha 425x425mm</v>
      </c>
      <c r="C83" s="194">
        <f ca="1">ROUND(C84/$G$376,4)</f>
        <v>6.8999999999999999E-3</v>
      </c>
      <c r="D83" s="194">
        <v>0.5</v>
      </c>
      <c r="E83" s="194"/>
      <c r="F83" s="194">
        <v>0.5</v>
      </c>
      <c r="G83" s="194"/>
    </row>
    <row r="84" spans="1:7" ht="15.6" customHeight="1">
      <c r="A84" s="315"/>
      <c r="B84" s="317"/>
      <c r="C84" s="195">
        <f ca="1">VLOOKUP($A83,'Orçamento Sintético'!$A:$H,8,0)</f>
        <v>6229.86</v>
      </c>
      <c r="D84" s="195">
        <f>ROUND($C84*D83,2)</f>
        <v>3114.93</v>
      </c>
      <c r="E84" s="195"/>
      <c r="F84" s="195">
        <f>ROUND($C84*F83,2)</f>
        <v>3114.93</v>
      </c>
      <c r="G84" s="195"/>
    </row>
    <row r="85" spans="1:7" ht="13.9" customHeight="1">
      <c r="A85" s="319" t="s">
        <v>925</v>
      </c>
      <c r="B85" s="318" t="str">
        <f ca="1">VLOOKUP($A85,'Orçamento Sintético'!$A:$H,4,0)</f>
        <v>Vidros e Plásticos</v>
      </c>
      <c r="C85" s="196">
        <f ca="1">ROUND(C86/$G$376,4)</f>
        <v>8.6E-3</v>
      </c>
      <c r="D85" s="197">
        <f>ROUND(D86/$C86,4)</f>
        <v>0</v>
      </c>
      <c r="E85" s="197">
        <f>ROUND(E86/$C86,4)</f>
        <v>0</v>
      </c>
      <c r="F85" s="197">
        <f>ROUND(F86/$C86,4)</f>
        <v>0</v>
      </c>
      <c r="G85" s="197">
        <f>ROUND(G86/$C86,4)</f>
        <v>1</v>
      </c>
    </row>
    <row r="86" spans="1:7" ht="13.9" customHeight="1">
      <c r="A86" s="320"/>
      <c r="B86" s="318"/>
      <c r="C86" s="198">
        <f ca="1">VLOOKUP($A85,'Orçamento Sintético'!$A:$H,8,0)</f>
        <v>7772.87</v>
      </c>
      <c r="D86" s="199">
        <f>D88</f>
        <v>0</v>
      </c>
      <c r="E86" s="199">
        <f>E88</f>
        <v>0</v>
      </c>
      <c r="F86" s="199">
        <f>F88</f>
        <v>0</v>
      </c>
      <c r="G86" s="199">
        <f>G88</f>
        <v>7772.87</v>
      </c>
    </row>
    <row r="87" spans="1:7" ht="13.9" customHeight="1">
      <c r="A87" s="315" t="s">
        <v>927</v>
      </c>
      <c r="B87" s="316" t="str">
        <f ca="1">VLOOKUP($A87,'Orçamento Sintético'!$A:$H,4,0)</f>
        <v>Copia da SINAPI (85005) - ESPELHO CRISTAL, ESPESSURA 4MM, COM PARAFUSOS DE FIXACAO, SEM MOLDURA</v>
      </c>
      <c r="C87" s="194">
        <f ca="1">ROUND(C88/$G$376,4)</f>
        <v>8.6E-3</v>
      </c>
      <c r="D87" s="194"/>
      <c r="E87" s="194"/>
      <c r="F87" s="194"/>
      <c r="G87" s="194">
        <v>1</v>
      </c>
    </row>
    <row r="88" spans="1:7" ht="13.9" customHeight="1">
      <c r="A88" s="315"/>
      <c r="B88" s="317"/>
      <c r="C88" s="195">
        <f ca="1">VLOOKUP($A87,'Orçamento Sintético'!$A:$H,8,0)</f>
        <v>7772.87</v>
      </c>
      <c r="D88" s="195"/>
      <c r="E88" s="195"/>
      <c r="F88" s="195"/>
      <c r="G88" s="195">
        <f>ROUND($C88*G87,2)</f>
        <v>7772.87</v>
      </c>
    </row>
    <row r="89" spans="1:7" ht="13.9" customHeight="1">
      <c r="A89" s="319" t="s">
        <v>930</v>
      </c>
      <c r="B89" s="318" t="str">
        <f ca="1">VLOOKUP($A89,'Orçamento Sintético'!$A:$H,4,0)</f>
        <v>Revestimentos de pisos</v>
      </c>
      <c r="C89" s="196">
        <f ca="1">ROUND(C90/$G$376,4)</f>
        <v>0.29509999999999997</v>
      </c>
      <c r="D89" s="197">
        <f>ROUND(D90/$C90,4)</f>
        <v>1.4E-3</v>
      </c>
      <c r="E89" s="197">
        <f>ROUND(E90/$C90,4)</f>
        <v>0.6381</v>
      </c>
      <c r="F89" s="197">
        <f>ROUND(F90/$C90,4)</f>
        <v>0.36059999999999998</v>
      </c>
      <c r="G89" s="197">
        <f>ROUND(G90/$C90,4)</f>
        <v>0</v>
      </c>
    </row>
    <row r="90" spans="1:7" ht="13.9" customHeight="1">
      <c r="A90" s="320"/>
      <c r="B90" s="318"/>
      <c r="C90" s="198">
        <f ca="1">VLOOKUP($A89,'Orçamento Sintético'!$A:$H,8,0)</f>
        <v>266337.17</v>
      </c>
      <c r="D90" s="199">
        <f>D92+D94+D96+D98+D100</f>
        <v>364.57</v>
      </c>
      <c r="E90" s="199">
        <f>E92+E94+E96+E98+E100</f>
        <v>169936.88999999998</v>
      </c>
      <c r="F90" s="199">
        <f>F92+F94+F96+F98+F100</f>
        <v>96035.719999999987</v>
      </c>
      <c r="G90" s="199">
        <f>G92+G94+G96+G98+G100</f>
        <v>0</v>
      </c>
    </row>
    <row r="91" spans="1:7" ht="13.9" customHeight="1">
      <c r="A91" s="315" t="s">
        <v>932</v>
      </c>
      <c r="B91" s="316" t="str">
        <f ca="1">VLOOKUP($A91,'Orçamento Sintético'!$A:$H,4,0)</f>
        <v>Copia da SINAPI (87640) - Regularização / preparação de superfície horizontal com argamassa, traço 1:3 (cimento e areia), preparo mecânico, espessura média 4cm</v>
      </c>
      <c r="C91" s="194">
        <f ca="1">ROUND(C92/$G$376,4)</f>
        <v>2.7000000000000001E-3</v>
      </c>
      <c r="D91" s="194">
        <v>0.15</v>
      </c>
      <c r="E91" s="194">
        <v>0.35</v>
      </c>
      <c r="F91" s="194">
        <v>0.5</v>
      </c>
      <c r="G91" s="194"/>
    </row>
    <row r="92" spans="1:7" ht="13.9" customHeight="1">
      <c r="A92" s="315"/>
      <c r="B92" s="317"/>
      <c r="C92" s="195">
        <f ca="1">VLOOKUP($A91,'Orçamento Sintético'!$A:$H,8,0)</f>
        <v>2430.4499999999998</v>
      </c>
      <c r="D92" s="195">
        <f>ROUND($C92*D91,2)</f>
        <v>364.57</v>
      </c>
      <c r="E92" s="195">
        <f>ROUND($C92*E91,2)</f>
        <v>850.66</v>
      </c>
      <c r="F92" s="195">
        <f>ROUND($C92*F91,2)</f>
        <v>1215.23</v>
      </c>
      <c r="G92" s="195"/>
    </row>
    <row r="93" spans="1:7" ht="13.9" customHeight="1">
      <c r="A93" s="315" t="s">
        <v>935</v>
      </c>
      <c r="B93" s="316" t="str">
        <f ca="1">VLOOKUP($A93,'Orçamento Sintético'!$A:$H,4,0)</f>
        <v>Copia da CPOS (21.02.311) - Piso vinílico autoportante em placas de 50x50cm, linha Square, Coleção Acoustic, cor cinza, ref. 24560032, fab. Tarkett, inclusive massa autonivelante e=3mm</v>
      </c>
      <c r="C93" s="194">
        <f ca="1">ROUND(C94/$G$376,4)</f>
        <v>2.58E-2</v>
      </c>
      <c r="D93" s="194"/>
      <c r="E93" s="194">
        <v>0.4</v>
      </c>
      <c r="F93" s="194">
        <v>0.6</v>
      </c>
      <c r="G93" s="194"/>
    </row>
    <row r="94" spans="1:7" ht="13.9" customHeight="1">
      <c r="A94" s="315"/>
      <c r="B94" s="317"/>
      <c r="C94" s="195">
        <f ca="1">VLOOKUP($A93,'Orçamento Sintético'!$A:$H,8,0)</f>
        <v>23244.1</v>
      </c>
      <c r="D94" s="195"/>
      <c r="E94" s="195">
        <f>ROUND($C94*E93,2)</f>
        <v>9297.64</v>
      </c>
      <c r="F94" s="195">
        <f>ROUND($C94*F93,2)</f>
        <v>13946.46</v>
      </c>
      <c r="G94" s="195"/>
    </row>
    <row r="95" spans="1:7" ht="17.45" customHeight="1">
      <c r="A95" s="315" t="s">
        <v>938</v>
      </c>
      <c r="B95" s="316" t="str">
        <f ca="1">VLOOKUP($A95,'Orçamento Sintético'!$A:$H,4,0)</f>
        <v>Revestimento de Alto Desempenho (RAD) monolítico, com camadas múltiplas à base de resinas epoxídicas e agregados minerais; e = 4mm, inclusive pinturas de sinalização e demais serviços acessórios</v>
      </c>
      <c r="C95" s="194">
        <f ca="1">ROUND(C96/$G$376,4)</f>
        <v>0.2369</v>
      </c>
      <c r="D95" s="194"/>
      <c r="E95" s="194">
        <v>0.7</v>
      </c>
      <c r="F95" s="194">
        <v>0.3</v>
      </c>
      <c r="G95" s="194"/>
    </row>
    <row r="96" spans="1:7" ht="13.9" customHeight="1">
      <c r="A96" s="315"/>
      <c r="B96" s="317"/>
      <c r="C96" s="195">
        <f ca="1">VLOOKUP($A95,'Orçamento Sintético'!$A:$H,8,0)</f>
        <v>213817.1</v>
      </c>
      <c r="D96" s="195"/>
      <c r="E96" s="195">
        <f>ROUND($C96*E95,2)</f>
        <v>149671.97</v>
      </c>
      <c r="F96" s="195">
        <f>ROUND($C96*F95,2)</f>
        <v>64145.13</v>
      </c>
      <c r="G96" s="195"/>
    </row>
    <row r="97" spans="1:7" ht="13.9" customHeight="1">
      <c r="A97" s="315" t="s">
        <v>941</v>
      </c>
      <c r="B97" s="316" t="str">
        <f ca="1">VLOOKUP($A97,'Orçamento Sintético'!$A:$H,4,0)</f>
        <v>Copia da SINAPI (88650) - Rodapé em porcelanato cinza claro, acabamento natural, dimensões 14,5x60cm, ref. Eliane, Linha Minimum, cor cimento</v>
      </c>
      <c r="C97" s="194">
        <f ca="1">ROUND(C98/$G$376,4)</f>
        <v>6.8999999999999999E-3</v>
      </c>
      <c r="D97" s="194"/>
      <c r="E97" s="194">
        <v>0.3</v>
      </c>
      <c r="F97" s="194">
        <v>0.7</v>
      </c>
      <c r="G97" s="194"/>
    </row>
    <row r="98" spans="1:7" ht="13.9" customHeight="1">
      <c r="A98" s="315"/>
      <c r="B98" s="317"/>
      <c r="C98" s="195">
        <f ca="1">VLOOKUP($A97,'Orçamento Sintético'!$A:$H,8,0)</f>
        <v>6215.84</v>
      </c>
      <c r="D98" s="195"/>
      <c r="E98" s="195">
        <f>ROUND($C98*E97,2)</f>
        <v>1864.75</v>
      </c>
      <c r="F98" s="195">
        <f>ROUND($C98*F97,2)</f>
        <v>4351.09</v>
      </c>
      <c r="G98" s="195"/>
    </row>
    <row r="99" spans="1:7" ht="13.9" customHeight="1">
      <c r="A99" s="315" t="s">
        <v>944</v>
      </c>
      <c r="B99" s="316" t="str">
        <f ca="1">VLOOKUP($A99,'Orçamento Sintético'!$A:$H,4,0)</f>
        <v>Copia da SINAPI (87263) - Porcelanato cinza claro 60x60cm, acabamento natural, ref. Eliane, Linha Minimum, cor cimento</v>
      </c>
      <c r="C99" s="194">
        <f ca="1">ROUND(C100/$G$376,4)</f>
        <v>2.29E-2</v>
      </c>
      <c r="D99" s="194"/>
      <c r="E99" s="194">
        <v>0.4</v>
      </c>
      <c r="F99" s="194">
        <v>0.6</v>
      </c>
      <c r="G99" s="194"/>
    </row>
    <row r="100" spans="1:7" ht="13.9" customHeight="1">
      <c r="A100" s="315"/>
      <c r="B100" s="317"/>
      <c r="C100" s="195">
        <f ca="1">VLOOKUP($A99,'Orçamento Sintético'!$A:$H,8,0)</f>
        <v>20629.68</v>
      </c>
      <c r="D100" s="195"/>
      <c r="E100" s="195">
        <f>ROUND($C100*E99,2)</f>
        <v>8251.8700000000008</v>
      </c>
      <c r="F100" s="195">
        <f>ROUND($C100*F99,2)</f>
        <v>12377.81</v>
      </c>
      <c r="G100" s="195"/>
    </row>
    <row r="101" spans="1:7" ht="13.9" customHeight="1">
      <c r="A101" s="319" t="s">
        <v>947</v>
      </c>
      <c r="B101" s="318" t="str">
        <f ca="1">VLOOKUP($A101,'Orçamento Sintético'!$A:$H,4,0)</f>
        <v>Revestimentos de paredes</v>
      </c>
      <c r="C101" s="196">
        <f ca="1">ROUND(C102/$G$376,4)</f>
        <v>5.8000000000000003E-2</v>
      </c>
      <c r="D101" s="197">
        <f>ROUND(D102/$C102,4)</f>
        <v>2.5100000000000001E-2</v>
      </c>
      <c r="E101" s="197">
        <f>ROUND(E102/$C102,4)</f>
        <v>0.34739999999999999</v>
      </c>
      <c r="F101" s="197">
        <f>ROUND(F102/$C102,4)</f>
        <v>0.4451</v>
      </c>
      <c r="G101" s="197">
        <f>ROUND(G102/$C102,4)</f>
        <v>0.18229999999999999</v>
      </c>
    </row>
    <row r="102" spans="1:7" ht="13.9" customHeight="1">
      <c r="A102" s="320"/>
      <c r="B102" s="318"/>
      <c r="C102" s="198">
        <f ca="1">VLOOKUP($A101,'Orçamento Sintético'!$A:$H,8,0)</f>
        <v>52308.490000000005</v>
      </c>
      <c r="D102" s="199">
        <f>D104+D106+D108+D110+D112</f>
        <v>1315.04</v>
      </c>
      <c r="E102" s="199">
        <f>E104+E106+E108+E110+E112</f>
        <v>18173.510000000002</v>
      </c>
      <c r="F102" s="199">
        <f>F104+F106+F108+F110+F112</f>
        <v>23282.28</v>
      </c>
      <c r="G102" s="199">
        <f>G104+G106+G108+G110+G112</f>
        <v>9537.67</v>
      </c>
    </row>
    <row r="103" spans="1:7" ht="18.600000000000001" customHeight="1">
      <c r="A103" s="315" t="s">
        <v>949</v>
      </c>
      <c r="B103" s="316" t="str">
        <f ca="1">VLOOKUP($A103,'Orçamento Sintético'!$A:$H,4,0)</f>
        <v>CHAPISCO APLICADO EM ALVENARIAS E ESTRUTURAS DE CONCRETO INTERNAS, COM COLHER DE PEDREIRO.  ARGAMASSA TRAÇO 1:3 COM PREPARO EM BETONEIRA 400L. AF_06/2014</v>
      </c>
      <c r="C103" s="194">
        <f ca="1">ROUND(C104/$G$376,4)</f>
        <v>2.0000000000000001E-4</v>
      </c>
      <c r="D103" s="194">
        <v>0.7</v>
      </c>
      <c r="E103" s="194">
        <v>0.3</v>
      </c>
      <c r="F103" s="194"/>
      <c r="G103" s="194"/>
    </row>
    <row r="104" spans="1:7" ht="16.899999999999999" customHeight="1">
      <c r="A104" s="315"/>
      <c r="B104" s="317"/>
      <c r="C104" s="195">
        <f ca="1">VLOOKUP($A103,'Orçamento Sintético'!$A:$H,8,0)</f>
        <v>223.26</v>
      </c>
      <c r="D104" s="195">
        <f>ROUND($C104*D103,2)</f>
        <v>156.28</v>
      </c>
      <c r="E104" s="195">
        <f>ROUND($C104*E103,2)</f>
        <v>66.98</v>
      </c>
      <c r="F104" s="195"/>
      <c r="G104" s="195"/>
    </row>
    <row r="105" spans="1:7" ht="22.9" customHeight="1">
      <c r="A105" s="315" t="s">
        <v>952</v>
      </c>
      <c r="B105" s="316" t="str">
        <f ca="1">VLOOKUP($A105,'Orçamento Sintético'!$A:$H,4,0)</f>
        <v>(COMPOSIÇÃO REPRESENTATIVA) DO SERVIÇO DE EMBOÇO/MASSA ÚNICA, APLICADO MANUALMENTE, TRAÇO 1:2:8, EM BETONEIRA DE 400L, PAREDES INTERNAS, COM EXECUÇÃO DE TALISCAS, EDIFICAÇÃO HABITACIONAL UNIFAMILIAR (CASAS) E EDIFICAÇÃO PÚBLICA PADRÃO. AF_12/2014</v>
      </c>
      <c r="C105" s="194">
        <f ca="1">ROUND(C106/$G$376,4)</f>
        <v>2.0999999999999999E-3</v>
      </c>
      <c r="D105" s="194">
        <v>0.6</v>
      </c>
      <c r="E105" s="194">
        <v>0.4</v>
      </c>
      <c r="F105" s="194"/>
      <c r="G105" s="194"/>
    </row>
    <row r="106" spans="1:7" ht="21.6" customHeight="1">
      <c r="A106" s="315"/>
      <c r="B106" s="317"/>
      <c r="C106" s="195">
        <f ca="1">VLOOKUP($A105,'Orçamento Sintético'!$A:$H,8,0)</f>
        <v>1931.26</v>
      </c>
      <c r="D106" s="195">
        <f>ROUND($C106*D105,2)</f>
        <v>1158.76</v>
      </c>
      <c r="E106" s="195">
        <f>ROUND($C106*E105,2)</f>
        <v>772.5</v>
      </c>
      <c r="F106" s="195"/>
      <c r="G106" s="195"/>
    </row>
    <row r="107" spans="1:7" ht="13.9" customHeight="1">
      <c r="A107" s="315" t="s">
        <v>955</v>
      </c>
      <c r="B107" s="316" t="str">
        <f ca="1">VLOOKUP($A107,'Orçamento Sintético'!$A:$H,4,0)</f>
        <v>Copia da SINAPI (87242) - Cerâmica grês, 30x60cm, linha White Home 97745E, cor Bianco Bold, fab. Portobello</v>
      </c>
      <c r="C107" s="194">
        <f ca="1">ROUND(C108/$G$376,4)</f>
        <v>2.5000000000000001E-3</v>
      </c>
      <c r="D107" s="194"/>
      <c r="E107" s="194">
        <v>0.6</v>
      </c>
      <c r="F107" s="194">
        <v>0.4</v>
      </c>
      <c r="G107" s="194"/>
    </row>
    <row r="108" spans="1:7" ht="13.9" customHeight="1">
      <c r="A108" s="315"/>
      <c r="B108" s="317"/>
      <c r="C108" s="195">
        <f ca="1">VLOOKUP($A107,'Orçamento Sintético'!$A:$H,8,0)</f>
        <v>2258.3000000000002</v>
      </c>
      <c r="D108" s="195"/>
      <c r="E108" s="195">
        <f>ROUND($C108*E107,2)</f>
        <v>1354.98</v>
      </c>
      <c r="F108" s="195">
        <f>ROUND($C108*F107,2)</f>
        <v>903.32</v>
      </c>
      <c r="G108" s="195"/>
    </row>
    <row r="109" spans="1:7" ht="13.9" customHeight="1">
      <c r="A109" s="315" t="s">
        <v>958</v>
      </c>
      <c r="B109" s="316" t="str">
        <f ca="1">VLOOKUP($A109,'Orçamento Sintético'!$A:$H,4,0)</f>
        <v>Cópia SINAPI (87242) - Pastilha de porcelana 5,0x5,0cm, linha Engenharia, cor Boráx, fab. Atlas (ref.SG8414), assentada com argamassa pré-fabricada, incluindo rejuntamento</v>
      </c>
      <c r="C109" s="194">
        <f ca="1">ROUND(C110/$G$376,4)</f>
        <v>1.78E-2</v>
      </c>
      <c r="D109" s="194"/>
      <c r="E109" s="194">
        <v>0.4</v>
      </c>
      <c r="F109" s="194">
        <v>0.6</v>
      </c>
      <c r="G109" s="194"/>
    </row>
    <row r="110" spans="1:7" ht="13.9" customHeight="1">
      <c r="A110" s="315"/>
      <c r="B110" s="317"/>
      <c r="C110" s="195">
        <f ca="1">VLOOKUP($A109,'Orçamento Sintético'!$A:$H,8,0)</f>
        <v>16103.45</v>
      </c>
      <c r="D110" s="195"/>
      <c r="E110" s="195">
        <f>ROUND($C110*E109,2)</f>
        <v>6441.38</v>
      </c>
      <c r="F110" s="195">
        <f>ROUND($C110*F109,2)</f>
        <v>9662.07</v>
      </c>
      <c r="G110" s="195"/>
    </row>
    <row r="111" spans="1:7" ht="13.9" customHeight="1">
      <c r="A111" s="315" t="s">
        <v>961</v>
      </c>
      <c r="B111" s="316" t="str">
        <f ca="1">VLOOKUP($A111,'Orçamento Sintético'!$A:$H,4,0)</f>
        <v>Cópia SINAPI (72200) - Laminado melamínico, acabamento texturizado, Polar, espessura 1,3mm, referência L190, fab. Fórmica</v>
      </c>
      <c r="C111" s="194">
        <f ca="1">ROUND(C112/$G$376,4)</f>
        <v>3.5200000000000002E-2</v>
      </c>
      <c r="D111" s="194"/>
      <c r="E111" s="194">
        <v>0.3</v>
      </c>
      <c r="F111" s="194">
        <v>0.4</v>
      </c>
      <c r="G111" s="194">
        <v>0.3</v>
      </c>
    </row>
    <row r="112" spans="1:7" ht="13.9" customHeight="1">
      <c r="A112" s="315"/>
      <c r="B112" s="317"/>
      <c r="C112" s="195">
        <f ca="1">VLOOKUP($A111,'Orçamento Sintético'!$A:$H,8,0)</f>
        <v>31792.22</v>
      </c>
      <c r="D112" s="195"/>
      <c r="E112" s="195">
        <f>ROUND($C112*E111,2)</f>
        <v>9537.67</v>
      </c>
      <c r="F112" s="195">
        <f>ROUND($C112*F111,2)</f>
        <v>12716.89</v>
      </c>
      <c r="G112" s="195">
        <f>ROUND($C112*G111,2)</f>
        <v>9537.67</v>
      </c>
    </row>
    <row r="113" spans="1:7" ht="13.9" customHeight="1">
      <c r="A113" s="319" t="s">
        <v>964</v>
      </c>
      <c r="B113" s="318" t="str">
        <f ca="1">VLOOKUP($A113,'Orçamento Sintético'!$A:$H,4,0)</f>
        <v>Revestimentos de forro</v>
      </c>
      <c r="C113" s="196">
        <f ca="1">ROUND(C114/$G$376,4)</f>
        <v>1.1599999999999999E-2</v>
      </c>
      <c r="D113" s="197">
        <f>ROUND(D114/$C114,4)</f>
        <v>0</v>
      </c>
      <c r="E113" s="197">
        <f>ROUND(E114/$C114,4)</f>
        <v>0.27589999999999998</v>
      </c>
      <c r="F113" s="197">
        <f>ROUND(F114/$C114,4)</f>
        <v>0.42780000000000001</v>
      </c>
      <c r="G113" s="197">
        <f>ROUND(G114/$C114,4)</f>
        <v>0.29630000000000001</v>
      </c>
    </row>
    <row r="114" spans="1:7" ht="13.9" customHeight="1">
      <c r="A114" s="320"/>
      <c r="B114" s="318"/>
      <c r="C114" s="198">
        <f ca="1">VLOOKUP($A113,'Orçamento Sintético'!$A:$H,8,0)</f>
        <v>10448.14</v>
      </c>
      <c r="D114" s="199">
        <f>D116+D118</f>
        <v>0</v>
      </c>
      <c r="E114" s="199">
        <f>E116+E118</f>
        <v>2882.98</v>
      </c>
      <c r="F114" s="199">
        <f>F116+F118</f>
        <v>4469.68</v>
      </c>
      <c r="G114" s="199">
        <f>G116+G118</f>
        <v>3095.48</v>
      </c>
    </row>
    <row r="115" spans="1:7" ht="13.9" customHeight="1">
      <c r="A115" s="315" t="s">
        <v>966</v>
      </c>
      <c r="B115" s="316" t="str">
        <f ca="1">VLOOKUP($A115,'Orçamento Sintético'!$A:$H,4,0)</f>
        <v>FORRO EM DRYWALL, PARA AMBIENTES COMERCIAIS, INCLUSIVE ESTRUTURA DE FIXAÇÃO. AF_05/2017_P</v>
      </c>
      <c r="C115" s="194">
        <f ca="1">ROUND(C116/$G$376,4)</f>
        <v>8.8000000000000005E-3</v>
      </c>
      <c r="D115" s="194"/>
      <c r="E115" s="194">
        <v>0.3</v>
      </c>
      <c r="F115" s="194">
        <v>0.5</v>
      </c>
      <c r="G115" s="194">
        <v>0.2</v>
      </c>
    </row>
    <row r="116" spans="1:7" ht="13.9" customHeight="1">
      <c r="A116" s="315"/>
      <c r="B116" s="317"/>
      <c r="C116" s="195">
        <f ca="1">VLOOKUP($A115,'Orçamento Sintético'!$A:$H,8,0)</f>
        <v>7933.5</v>
      </c>
      <c r="D116" s="195"/>
      <c r="E116" s="195">
        <f>ROUND($C116*E115,2)</f>
        <v>2380.0500000000002</v>
      </c>
      <c r="F116" s="195">
        <f>ROUND($C116*F115,2)</f>
        <v>3966.75</v>
      </c>
      <c r="G116" s="195">
        <f>ROUND($C116*G115,2)</f>
        <v>1586.7</v>
      </c>
    </row>
    <row r="117" spans="1:7" ht="13.9" customHeight="1">
      <c r="A117" s="315" t="s">
        <v>969</v>
      </c>
      <c r="B117" s="316" t="str">
        <f ca="1">VLOOKUP($A117,'Orçamento Sintético'!$A:$H,4,0)</f>
        <v>Copia da SINAPI (96121) - Perfil tabica fechada, lisa, formato z, em aço galvanizado natural, largura total na horizontal 40mm, para estrutura forro drywall</v>
      </c>
      <c r="C117" s="194">
        <f ca="1">ROUND(C118/$G$376,4)</f>
        <v>2.8E-3</v>
      </c>
      <c r="D117" s="194"/>
      <c r="E117" s="194">
        <v>0.2</v>
      </c>
      <c r="F117" s="194">
        <v>0.2</v>
      </c>
      <c r="G117" s="194">
        <v>0.6</v>
      </c>
    </row>
    <row r="118" spans="1:7" ht="13.9" customHeight="1">
      <c r="A118" s="315"/>
      <c r="B118" s="317"/>
      <c r="C118" s="195">
        <f ca="1">VLOOKUP($A117,'Orçamento Sintético'!$A:$H,8,0)</f>
        <v>2514.64</v>
      </c>
      <c r="D118" s="195"/>
      <c r="E118" s="195">
        <f>ROUND($C118*E117,2)</f>
        <v>502.93</v>
      </c>
      <c r="F118" s="195">
        <f>ROUND($C118*F117,2)</f>
        <v>502.93</v>
      </c>
      <c r="G118" s="195">
        <f>ROUND($C118*G117,2)</f>
        <v>1508.78</v>
      </c>
    </row>
    <row r="119" spans="1:7" ht="13.9" customHeight="1">
      <c r="A119" s="319" t="s">
        <v>972</v>
      </c>
      <c r="B119" s="318" t="str">
        <f ca="1">VLOOKUP($A119,'Orçamento Sintético'!$A:$H,4,0)</f>
        <v>Pinturas</v>
      </c>
      <c r="C119" s="196">
        <f ca="1">ROUND(C120/$G$376,4)</f>
        <v>2.87E-2</v>
      </c>
      <c r="D119" s="197">
        <f>ROUND(D120/$C120,4)</f>
        <v>0</v>
      </c>
      <c r="E119" s="197">
        <f>ROUND(E120/$C120,4)</f>
        <v>0.1242</v>
      </c>
      <c r="F119" s="197">
        <f>ROUND(F120/$C120,4)</f>
        <v>0.56159999999999999</v>
      </c>
      <c r="G119" s="197">
        <f>ROUND(G120/$C120,4)</f>
        <v>0.31419999999999998</v>
      </c>
    </row>
    <row r="120" spans="1:7" ht="13.9" customHeight="1">
      <c r="A120" s="320"/>
      <c r="B120" s="318"/>
      <c r="C120" s="198">
        <f ca="1">VLOOKUP($A119,'Orçamento Sintético'!$A:$H,8,0)</f>
        <v>25916.13</v>
      </c>
      <c r="D120" s="199">
        <f>D122+D124+D126+D128+D130+D132+D134+D136</f>
        <v>0</v>
      </c>
      <c r="E120" s="199">
        <f>E122+E124+E126+E128+E130+E132+E134+E136</f>
        <v>3218.37</v>
      </c>
      <c r="F120" s="199">
        <f>F122+F124+F126+F128+F130+F132+F134+F136</f>
        <v>14555.230000000001</v>
      </c>
      <c r="G120" s="199">
        <f>G122+G124+G126+G128+G130+G132+G134+G136</f>
        <v>8142.5199999999986</v>
      </c>
    </row>
    <row r="121" spans="1:7" ht="13.9" customHeight="1">
      <c r="A121" s="315" t="s">
        <v>974</v>
      </c>
      <c r="B121" s="316" t="str">
        <f ca="1">VLOOKUP($A121,'Orçamento Sintético'!$A:$H,4,0)</f>
        <v>APLICAÇÃO MANUAL DE PINTURA COM TINTA LÁTEX ACRÍLICA EM TETO, DUAS DEMÃOS. AF_06/2014</v>
      </c>
      <c r="C121" s="194">
        <f ca="1">ROUND(C122/$G$376,4)</f>
        <v>2.2000000000000001E-3</v>
      </c>
      <c r="D121" s="194"/>
      <c r="E121" s="194"/>
      <c r="F121" s="194">
        <v>0.4</v>
      </c>
      <c r="G121" s="194">
        <v>0.6</v>
      </c>
    </row>
    <row r="122" spans="1:7" ht="13.9" customHeight="1">
      <c r="A122" s="315"/>
      <c r="B122" s="317"/>
      <c r="C122" s="195">
        <f ca="1">VLOOKUP($A121,'Orçamento Sintético'!$A:$H,8,0)</f>
        <v>1968.54</v>
      </c>
      <c r="D122" s="195"/>
      <c r="E122" s="195"/>
      <c r="F122" s="195">
        <f>ROUND($C122*F121,2)</f>
        <v>787.42</v>
      </c>
      <c r="G122" s="195">
        <f>ROUND($C122*G121,2)</f>
        <v>1181.1199999999999</v>
      </c>
    </row>
    <row r="123" spans="1:7" ht="13.9" customHeight="1">
      <c r="A123" s="315" t="s">
        <v>977</v>
      </c>
      <c r="B123" s="316" t="str">
        <f ca="1">VLOOKUP($A123,'Orçamento Sintético'!$A:$H,4,0)</f>
        <v>APLICAÇÃO MANUAL DE PINTURA COM TINTA LÁTEX ACRÍLICA EM PAREDES, DUAS DEMÃOS. AF_06/2014</v>
      </c>
      <c r="C123" s="194">
        <f ca="1">ROUND(C124/$G$376,4)</f>
        <v>1.37E-2</v>
      </c>
      <c r="D123" s="194"/>
      <c r="E123" s="194">
        <v>0.2</v>
      </c>
      <c r="F123" s="194">
        <v>0.6</v>
      </c>
      <c r="G123" s="194">
        <v>0.2</v>
      </c>
    </row>
    <row r="124" spans="1:7" ht="13.9" customHeight="1">
      <c r="A124" s="315"/>
      <c r="B124" s="317"/>
      <c r="C124" s="195">
        <f ca="1">VLOOKUP($A123,'Orçamento Sintético'!$A:$H,8,0)</f>
        <v>12329.86</v>
      </c>
      <c r="D124" s="195"/>
      <c r="E124" s="195">
        <f>ROUND($C124*E123,2)</f>
        <v>2465.9699999999998</v>
      </c>
      <c r="F124" s="195">
        <f>ROUND($C124*F123,2)</f>
        <v>7397.92</v>
      </c>
      <c r="G124" s="195">
        <f>ROUND($C124*G123,2)</f>
        <v>2465.9699999999998</v>
      </c>
    </row>
    <row r="125" spans="1:7" ht="13.9" customHeight="1">
      <c r="A125" s="315" t="s">
        <v>980</v>
      </c>
      <c r="B125" s="316" t="str">
        <f ca="1">VLOOKUP($A125,'Orçamento Sintético'!$A:$H,4,0)</f>
        <v>PINTURA DE SINALIZAÇÃO VERTICAL DE SEGURANÇA, FAIXAS AMARELA E PRETA, APLICAÇÃO MANUAL, 2 DEMÃOS. AF_05/2021</v>
      </c>
      <c r="C125" s="194">
        <f ca="1">ROUND(C126/$G$376,4)</f>
        <v>5.0000000000000001E-4</v>
      </c>
      <c r="D125" s="194"/>
      <c r="E125" s="194"/>
      <c r="F125" s="194"/>
      <c r="G125" s="194">
        <v>1</v>
      </c>
    </row>
    <row r="126" spans="1:7" ht="13.9" customHeight="1">
      <c r="A126" s="315"/>
      <c r="B126" s="317"/>
      <c r="C126" s="195">
        <f ca="1">VLOOKUP($A125,'Orçamento Sintético'!$A:$H,8,0)</f>
        <v>411</v>
      </c>
      <c r="D126" s="195"/>
      <c r="E126" s="195"/>
      <c r="F126" s="195"/>
      <c r="G126" s="195">
        <f>ROUND($C126*G125,2)</f>
        <v>411</v>
      </c>
    </row>
    <row r="127" spans="1:7" ht="16.899999999999999" customHeight="1">
      <c r="A127" s="315" t="s">
        <v>983</v>
      </c>
      <c r="B127" s="316" t="str">
        <f ca="1">VLOOKUP($A127,'Orçamento Sintético'!$A:$H,4,0)</f>
        <v>APLICAÇÃO MANUAL DE PINTURA COM TINTA TEXTURIZADA ACRÍLICA EM PANOS CEGOS DE FACHADA (SEM PRESENÇA DE VÃOS) DE EDIFÍCIOS DE MÚLTIPLOS PAVIMENTOS, UMA COR. AF_06/2014</v>
      </c>
      <c r="C127" s="194">
        <f ca="1">ROUND(C128/$G$376,4)</f>
        <v>6.4999999999999997E-3</v>
      </c>
      <c r="D127" s="194"/>
      <c r="E127" s="194"/>
      <c r="F127" s="194">
        <v>0.5</v>
      </c>
      <c r="G127" s="194">
        <v>0.5</v>
      </c>
    </row>
    <row r="128" spans="1:7" ht="18" customHeight="1">
      <c r="A128" s="315"/>
      <c r="B128" s="317"/>
      <c r="C128" s="195">
        <f ca="1">VLOOKUP($A127,'Orçamento Sintético'!$A:$H,8,0)</f>
        <v>5911.08</v>
      </c>
      <c r="D128" s="195"/>
      <c r="E128" s="195"/>
      <c r="F128" s="195">
        <f>ROUND($C128*F127,2)</f>
        <v>2955.54</v>
      </c>
      <c r="G128" s="195">
        <f>ROUND($C128*G127,2)</f>
        <v>2955.54</v>
      </c>
    </row>
    <row r="129" spans="1:7" ht="18" customHeight="1">
      <c r="A129" s="315" t="s">
        <v>986</v>
      </c>
      <c r="B129" s="316" t="str">
        <f ca="1">VLOOKUP($A129,'Orçamento Sintético'!$A:$H,4,0)</f>
        <v>PINTURA COM TINTA ALQUÍDICA DE ACABAMENTO (ESMALTE SINTÉTICO ACETINADO) APLICADA A ROLO OU PINCEL SOBRE SUPERFÍCIES METÁLICAS (EXCETO PERFIL) EXECUTADO EM OBRA (02 DEMÃOS). AF_01/2020</v>
      </c>
      <c r="C129" s="194">
        <f ca="1">ROUND(C130/$G$376,4)</f>
        <v>4.0000000000000002E-4</v>
      </c>
      <c r="D129" s="194"/>
      <c r="E129" s="194"/>
      <c r="F129" s="194"/>
      <c r="G129" s="194">
        <v>1</v>
      </c>
    </row>
    <row r="130" spans="1:7" ht="16.149999999999999" customHeight="1">
      <c r="A130" s="315"/>
      <c r="B130" s="317"/>
      <c r="C130" s="195">
        <f ca="1">VLOOKUP($A129,'Orçamento Sintético'!$A:$H,8,0)</f>
        <v>374.04</v>
      </c>
      <c r="D130" s="195"/>
      <c r="E130" s="195"/>
      <c r="F130" s="195"/>
      <c r="G130" s="195">
        <f>ROUND($C130*G129,2)</f>
        <v>374.04</v>
      </c>
    </row>
    <row r="131" spans="1:7" ht="16.149999999999999" customHeight="1">
      <c r="A131" s="315" t="s">
        <v>989</v>
      </c>
      <c r="B131" s="316" t="str">
        <f ca="1">VLOOKUP($A131,'Orçamento Sintético'!$A:$H,4,0)</f>
        <v>PINTURA COM TINTA ALQUÍDICA DE FUNDO (TIPO ZARCÃO) APLICADA A ROLO OU PINCEL SOBRE SUPERFÍCIES METÁLICAS (EXCETO PERFIL) EXECUTADO EM OBRA (POR DEMÃO). AF_01/2020</v>
      </c>
      <c r="C131" s="194">
        <f ca="1">ROUND(C132/$G$376,4)</f>
        <v>2.0000000000000001E-4</v>
      </c>
      <c r="D131" s="194"/>
      <c r="E131" s="194"/>
      <c r="F131" s="194"/>
      <c r="G131" s="194">
        <v>1</v>
      </c>
    </row>
    <row r="132" spans="1:7" ht="15.6" customHeight="1">
      <c r="A132" s="315"/>
      <c r="B132" s="317"/>
      <c r="C132" s="195">
        <f ca="1">VLOOKUP($A131,'Orçamento Sintético'!$A:$H,8,0)</f>
        <v>183.42</v>
      </c>
      <c r="D132" s="195"/>
      <c r="E132" s="195"/>
      <c r="F132" s="195"/>
      <c r="G132" s="195">
        <f>ROUND($C132*G131,2)</f>
        <v>183.42</v>
      </c>
    </row>
    <row r="133" spans="1:7" ht="13.9" customHeight="1">
      <c r="A133" s="315" t="s">
        <v>992</v>
      </c>
      <c r="B133" s="316" t="str">
        <f ca="1">VLOOKUP($A133,'Orçamento Sintético'!$A:$H,4,0)</f>
        <v>APLICAÇÃO E LIXAMENTO DE MASSA LÁTEX EM PAREDES, DUAS DEMÃOS. AF_06/2014</v>
      </c>
      <c r="C133" s="194">
        <f ca="1">ROUND(C134/$G$376,4)</f>
        <v>4.1999999999999997E-3</v>
      </c>
      <c r="D133" s="194"/>
      <c r="E133" s="194">
        <v>0.2</v>
      </c>
      <c r="F133" s="194">
        <v>0.7</v>
      </c>
      <c r="G133" s="194">
        <v>0.1</v>
      </c>
    </row>
    <row r="134" spans="1:7" ht="13.9" customHeight="1">
      <c r="A134" s="315"/>
      <c r="B134" s="317"/>
      <c r="C134" s="195">
        <f ca="1">VLOOKUP($A133,'Orçamento Sintético'!$A:$H,8,0)</f>
        <v>3762.02</v>
      </c>
      <c r="D134" s="195"/>
      <c r="E134" s="195">
        <f>ROUND($C134*E133,2)</f>
        <v>752.4</v>
      </c>
      <c r="F134" s="195">
        <f>ROUND($C134*F133,2)</f>
        <v>2633.41</v>
      </c>
      <c r="G134" s="195">
        <f>ROUND($C134*G133,2)</f>
        <v>376.2</v>
      </c>
    </row>
    <row r="135" spans="1:7" ht="13.9" customHeight="1">
      <c r="A135" s="315" t="s">
        <v>995</v>
      </c>
      <c r="B135" s="316" t="str">
        <f ca="1">VLOOKUP($A135,'Orçamento Sintético'!$A:$H,4,0)</f>
        <v>APLICAÇÃO E LIXAMENTO DE MASSA LÁTEX EM TETO, DUAS DEMÃOS. AF_06/2014</v>
      </c>
      <c r="C135" s="194">
        <f ca="1">ROUND(C136/$G$376,4)</f>
        <v>1.1000000000000001E-3</v>
      </c>
      <c r="D135" s="194"/>
      <c r="E135" s="194"/>
      <c r="F135" s="194">
        <v>0.8</v>
      </c>
      <c r="G135" s="194">
        <v>0.2</v>
      </c>
    </row>
    <row r="136" spans="1:7" ht="13.9" customHeight="1">
      <c r="A136" s="315"/>
      <c r="B136" s="317"/>
      <c r="C136" s="195">
        <f ca="1">VLOOKUP($A135,'Orçamento Sintético'!$A:$H,8,0)</f>
        <v>976.17</v>
      </c>
      <c r="D136" s="195"/>
      <c r="E136" s="195"/>
      <c r="F136" s="195">
        <f>ROUND($C136*F135,2)</f>
        <v>780.94</v>
      </c>
      <c r="G136" s="195">
        <f>ROUND($C136*G135,2)</f>
        <v>195.23</v>
      </c>
    </row>
    <row r="137" spans="1:7" ht="13.9" customHeight="1">
      <c r="A137" s="319" t="s">
        <v>998</v>
      </c>
      <c r="B137" s="318" t="str">
        <f ca="1">VLOOKUP($A137,'Orçamento Sintético'!$A:$H,4,0)</f>
        <v>Impermeabilizações</v>
      </c>
      <c r="C137" s="196">
        <f ca="1">ROUND(C138/$G$376,4)</f>
        <v>4.8999999999999998E-3</v>
      </c>
      <c r="D137" s="197">
        <f>ROUND(D138/$C138,4)</f>
        <v>0.6</v>
      </c>
      <c r="E137" s="197">
        <f>ROUND(E138/$C138,4)</f>
        <v>0.4</v>
      </c>
      <c r="F137" s="197">
        <f>ROUND(F138/$C138,4)</f>
        <v>0</v>
      </c>
      <c r="G137" s="197">
        <f>ROUND(G138/$C138,4)</f>
        <v>0</v>
      </c>
    </row>
    <row r="138" spans="1:7" ht="13.9" customHeight="1">
      <c r="A138" s="320"/>
      <c r="B138" s="318"/>
      <c r="C138" s="198">
        <f ca="1">VLOOKUP($A137,'Orçamento Sintético'!$A:$H,8,0)</f>
        <v>4387.83</v>
      </c>
      <c r="D138" s="199">
        <f>D140</f>
        <v>2632.7</v>
      </c>
      <c r="E138" s="199">
        <f>E140</f>
        <v>1755.13</v>
      </c>
      <c r="F138" s="199">
        <f>F140</f>
        <v>0</v>
      </c>
      <c r="G138" s="199">
        <f>G140</f>
        <v>0</v>
      </c>
    </row>
    <row r="139" spans="1:7" ht="13.9" customHeight="1">
      <c r="A139" s="315" t="s">
        <v>1000</v>
      </c>
      <c r="B139" s="316" t="str">
        <f ca="1">VLOOKUP($A139,'Orçamento Sintético'!$A:$H,4,0)</f>
        <v>IMPERMEABILIZAÇÃO DE SUPERFÍCIE COM ARGAMASSA POLIMÉRICA / MEMBRANA ACRÍLICA, 3 DEMÃOS. AF_06/2018</v>
      </c>
      <c r="C139" s="194">
        <f ca="1">ROUND(C140/$G$376,4)</f>
        <v>4.8999999999999998E-3</v>
      </c>
      <c r="D139" s="194">
        <v>0.6</v>
      </c>
      <c r="E139" s="194">
        <v>0.4</v>
      </c>
      <c r="F139" s="194"/>
      <c r="G139" s="194"/>
    </row>
    <row r="140" spans="1:7" ht="13.9" customHeight="1">
      <c r="A140" s="315"/>
      <c r="B140" s="317"/>
      <c r="C140" s="195">
        <f ca="1">VLOOKUP($A139,'Orçamento Sintético'!$A:$H,8,0)</f>
        <v>4387.83</v>
      </c>
      <c r="D140" s="195">
        <f>ROUND($C140*D139,2)</f>
        <v>2632.7</v>
      </c>
      <c r="E140" s="195">
        <f>ROUND($C140*E139,2)</f>
        <v>1755.13</v>
      </c>
      <c r="F140" s="195"/>
      <c r="G140" s="195"/>
    </row>
    <row r="141" spans="1:7" ht="13.9" customHeight="1">
      <c r="A141" s="319" t="s">
        <v>1003</v>
      </c>
      <c r="B141" s="318" t="str">
        <f ca="1">VLOOKUP($A141,'Orçamento Sintético'!$A:$H,4,0)</f>
        <v>Acabamentos e arremates</v>
      </c>
      <c r="C141" s="196">
        <f ca="1">ROUND(C142/$G$376,4)</f>
        <v>1.5E-3</v>
      </c>
      <c r="D141" s="197">
        <f>ROUND(D142/$C142,4)</f>
        <v>0.7</v>
      </c>
      <c r="E141" s="197">
        <f>ROUND(E142/$C142,4)</f>
        <v>0.3</v>
      </c>
      <c r="F141" s="197">
        <f>ROUND(F142/$C142,4)</f>
        <v>0</v>
      </c>
      <c r="G141" s="197">
        <f>ROUND(G142/$C142,4)</f>
        <v>0</v>
      </c>
    </row>
    <row r="142" spans="1:7" ht="13.9" customHeight="1">
      <c r="A142" s="320"/>
      <c r="B142" s="318"/>
      <c r="C142" s="198">
        <f ca="1">VLOOKUP($A141,'Orçamento Sintético'!$A:$H,8,0)</f>
        <v>1398.51</v>
      </c>
      <c r="D142" s="199">
        <f>D144+D146</f>
        <v>978.96</v>
      </c>
      <c r="E142" s="199">
        <f>E144+E146</f>
        <v>419.55</v>
      </c>
      <c r="F142" s="199">
        <f>F144+F146</f>
        <v>0</v>
      </c>
      <c r="G142" s="199">
        <f>G144+G146</f>
        <v>0</v>
      </c>
    </row>
    <row r="143" spans="1:7" ht="13.9" customHeight="1">
      <c r="A143" s="315" t="s">
        <v>1005</v>
      </c>
      <c r="B143" s="316" t="str">
        <f ca="1">VLOOKUP($A143,'Orçamento Sintético'!$A:$H,4,0)</f>
        <v>SOLEIRA EM GRANITO, LARGURA 15 CM, ESPESSURA 2,0 CM. AF_09/2020</v>
      </c>
      <c r="C143" s="194">
        <f ca="1">ROUND(C144/$G$376,4)</f>
        <v>1.1999999999999999E-3</v>
      </c>
      <c r="D143" s="194">
        <v>0.7</v>
      </c>
      <c r="E143" s="194">
        <v>0.3</v>
      </c>
      <c r="F143" s="194"/>
      <c r="G143" s="194"/>
    </row>
    <row r="144" spans="1:7" ht="13.9" customHeight="1">
      <c r="A144" s="315"/>
      <c r="B144" s="317"/>
      <c r="C144" s="195">
        <f ca="1">VLOOKUP($A143,'Orçamento Sintético'!$A:$H,8,0)</f>
        <v>1072.83</v>
      </c>
      <c r="D144" s="195">
        <f>ROUND($C144*D143,2)</f>
        <v>750.98</v>
      </c>
      <c r="E144" s="195">
        <f>ROUND($C144*E143,2)</f>
        <v>321.85000000000002</v>
      </c>
      <c r="F144" s="195"/>
      <c r="G144" s="195"/>
    </row>
    <row r="145" spans="1:7" ht="13.9" customHeight="1">
      <c r="A145" s="315" t="s">
        <v>1008</v>
      </c>
      <c r="B145" s="316" t="str">
        <f ca="1">VLOOKUP($A145,'Orçamento Sintético'!$A:$H,4,0)</f>
        <v>Copia da SINAPI (98689) - SOLEIRA EM GRANITO, LARGURA 25 CM, ESPESSURA 2,0 CM.</v>
      </c>
      <c r="C145" s="194">
        <f ca="1">ROUND(C146/$G$376,4)</f>
        <v>4.0000000000000002E-4</v>
      </c>
      <c r="D145" s="194">
        <v>0.7</v>
      </c>
      <c r="E145" s="194">
        <v>0.3</v>
      </c>
      <c r="F145" s="194"/>
      <c r="G145" s="194"/>
    </row>
    <row r="146" spans="1:7" ht="13.9" customHeight="1">
      <c r="A146" s="315"/>
      <c r="B146" s="317"/>
      <c r="C146" s="195">
        <f ca="1">VLOOKUP($A145,'Orçamento Sintético'!$A:$H,8,0)</f>
        <v>325.68</v>
      </c>
      <c r="D146" s="195">
        <f>ROUND($C146*D145,2)</f>
        <v>227.98</v>
      </c>
      <c r="E146" s="195">
        <f>ROUND($C146*E145,2)</f>
        <v>97.7</v>
      </c>
      <c r="F146" s="195"/>
      <c r="G146" s="195"/>
    </row>
    <row r="147" spans="1:7" ht="13.9" customHeight="1">
      <c r="A147" s="319" t="s">
        <v>1011</v>
      </c>
      <c r="B147" s="318" t="str">
        <f ca="1">VLOOKUP($A147,'Orçamento Sintético'!$A:$H,4,0)</f>
        <v>Equipamentos, metais e acessórios</v>
      </c>
      <c r="C147" s="196">
        <f ca="1">ROUND(C148/$G$376,4)</f>
        <v>0.10929999999999999</v>
      </c>
      <c r="D147" s="197">
        <f>ROUND(D148/$C148,4)</f>
        <v>0</v>
      </c>
      <c r="E147" s="197">
        <f>ROUND(E148/$C148,4)</f>
        <v>0.4869</v>
      </c>
      <c r="F147" s="197">
        <f>ROUND(F148/$C148,4)</f>
        <v>0.50819999999999999</v>
      </c>
      <c r="G147" s="197">
        <f>ROUND(G148/$C148,4)</f>
        <v>4.8999999999999998E-3</v>
      </c>
    </row>
    <row r="148" spans="1:7" ht="13.9" customHeight="1">
      <c r="A148" s="320"/>
      <c r="B148" s="318"/>
      <c r="C148" s="198">
        <f ca="1">VLOOKUP($A147,'Orçamento Sintético'!$A:$H,8,0)</f>
        <v>98651.03</v>
      </c>
      <c r="D148" s="199">
        <f>D150+D152+D154+D156+D158+D160</f>
        <v>0</v>
      </c>
      <c r="E148" s="199">
        <f>E150+E152+E154+E156+E158+E160</f>
        <v>48033.829999999994</v>
      </c>
      <c r="F148" s="199">
        <f>F150+F152+F154+F156+F158+F160</f>
        <v>50130.529999999992</v>
      </c>
      <c r="G148" s="199">
        <f>G150+G152+G154+G156+G158+G160</f>
        <v>486.68</v>
      </c>
    </row>
    <row r="149" spans="1:7" ht="13.9" customHeight="1">
      <c r="A149" s="315" t="s">
        <v>1013</v>
      </c>
      <c r="B149" s="316" t="str">
        <f ca="1">VLOOKUP($A149,'Orçamento Sintético'!$A:$H,4,0)</f>
        <v>Guarda-corpo h=1,10m, em tubo de aço inox, acab. escovado, Ø2" (5,08cm) e vidro temperado laminado de segurança 10mm incolor</v>
      </c>
      <c r="C149" s="194">
        <f ca="1">ROUND(C150/$G$376,4)</f>
        <v>6.3600000000000004E-2</v>
      </c>
      <c r="D149" s="194"/>
      <c r="E149" s="194">
        <v>0.5</v>
      </c>
      <c r="F149" s="194">
        <v>0.5</v>
      </c>
      <c r="G149" s="194"/>
    </row>
    <row r="150" spans="1:7" ht="13.9" customHeight="1">
      <c r="A150" s="315"/>
      <c r="B150" s="317"/>
      <c r="C150" s="195">
        <f ca="1">VLOOKUP($A149,'Orçamento Sintético'!$A:$H,8,0)</f>
        <v>57441.51</v>
      </c>
      <c r="D150" s="195"/>
      <c r="E150" s="195">
        <f>ROUND($C150*E149,2)</f>
        <v>28720.76</v>
      </c>
      <c r="F150" s="195">
        <f>ROUND($C150*F149,2)</f>
        <v>28720.76</v>
      </c>
      <c r="G150" s="195"/>
    </row>
    <row r="151" spans="1:7" ht="13.9" customHeight="1">
      <c r="A151" s="315" t="s">
        <v>1016</v>
      </c>
      <c r="B151" s="316" t="str">
        <f ca="1">VLOOKUP($A151,'Orçamento Sintético'!$A:$H,4,0)</f>
        <v>Corrimão duplo em tubo de aço inox acab. escovado Ø1,5" (3,81cm) - fixado em alvenaria ou guarda-corpo</v>
      </c>
      <c r="C151" s="194">
        <f ca="1">ROUND(C152/$G$376,4)</f>
        <v>2.4199999999999999E-2</v>
      </c>
      <c r="D151" s="194"/>
      <c r="E151" s="194">
        <v>0.5</v>
      </c>
      <c r="F151" s="194">
        <v>0.5</v>
      </c>
      <c r="G151" s="194"/>
    </row>
    <row r="152" spans="1:7" ht="13.9" customHeight="1">
      <c r="A152" s="315"/>
      <c r="B152" s="317"/>
      <c r="C152" s="195">
        <f ca="1">VLOOKUP($A151,'Orçamento Sintético'!$A:$H,8,0)</f>
        <v>21820.78</v>
      </c>
      <c r="D152" s="195"/>
      <c r="E152" s="195">
        <f>ROUND($C152*E151,2)</f>
        <v>10910.39</v>
      </c>
      <c r="F152" s="195">
        <f>ROUND($C152*F151,2)</f>
        <v>10910.39</v>
      </c>
      <c r="G152" s="195"/>
    </row>
    <row r="153" spans="1:7" ht="13.9" customHeight="1">
      <c r="A153" s="315" t="s">
        <v>1019</v>
      </c>
      <c r="B153" s="316" t="str">
        <f ca="1">VLOOKUP($A153,'Orçamento Sintético'!$A:$H,4,0)</f>
        <v>Cópia da Sinapi (99855) - Corrimão simples em tubo de aço inox acab. escovado Ø1,5" (3,81cm) - fixado em alvenaria ou guarda corpo</v>
      </c>
      <c r="C153" s="194">
        <f ca="1">ROUND(C154/$G$376,4)</f>
        <v>1.1900000000000001E-2</v>
      </c>
      <c r="D153" s="194"/>
      <c r="E153" s="194">
        <v>0.5</v>
      </c>
      <c r="F153" s="194">
        <v>0.5</v>
      </c>
      <c r="G153" s="194"/>
    </row>
    <row r="154" spans="1:7" ht="13.9" customHeight="1">
      <c r="A154" s="315"/>
      <c r="B154" s="317"/>
      <c r="C154" s="195">
        <f ca="1">VLOOKUP($A153,'Orçamento Sintético'!$A:$H,8,0)</f>
        <v>10772</v>
      </c>
      <c r="D154" s="195"/>
      <c r="E154" s="195">
        <f>ROUND($C154*E153,2)</f>
        <v>5386</v>
      </c>
      <c r="F154" s="195">
        <f>ROUND($C154*F153,2)</f>
        <v>5386</v>
      </c>
      <c r="G154" s="195"/>
    </row>
    <row r="155" spans="1:7" ht="13.9" customHeight="1">
      <c r="A155" s="315" t="s">
        <v>1022</v>
      </c>
      <c r="B155" s="316" t="str">
        <f ca="1">VLOOKUP($A155,'Orçamento Sintético'!$A:$H,4,0)</f>
        <v>Cópia SINAPI 99855 -Corrimão duplo de Ø 1.1/2" (38,1mm) em tubo de aço industrial, para pintura esmalte. Instalado em alvenaria</v>
      </c>
      <c r="C155" s="194">
        <f ca="1">ROUND(C156/$G$376,4)</f>
        <v>6.7000000000000002E-3</v>
      </c>
      <c r="D155" s="194"/>
      <c r="E155" s="194">
        <v>0.5</v>
      </c>
      <c r="F155" s="194">
        <v>0.5</v>
      </c>
      <c r="G155" s="194"/>
    </row>
    <row r="156" spans="1:7" ht="13.9" customHeight="1">
      <c r="A156" s="315"/>
      <c r="B156" s="317"/>
      <c r="C156" s="195">
        <f ca="1">VLOOKUP($A155,'Orçamento Sintético'!$A:$H,8,0)</f>
        <v>6033.36</v>
      </c>
      <c r="D156" s="195"/>
      <c r="E156" s="195">
        <f>ROUND($C156*E155,2)</f>
        <v>3016.68</v>
      </c>
      <c r="F156" s="195">
        <f>ROUND($C156*F155,2)</f>
        <v>3016.68</v>
      </c>
      <c r="G156" s="195"/>
    </row>
    <row r="157" spans="1:7" ht="13.9" customHeight="1">
      <c r="A157" s="315" t="s">
        <v>1025</v>
      </c>
      <c r="B157" s="316" t="str">
        <f ca="1">VLOOKUP($A157,'Orçamento Sintético'!$A:$H,4,0)</f>
        <v>Complemento de corrimão simples para duplo 1 1/2", de aço galvanizado para pintura, fixado em alvenaria ou guarda corpo</v>
      </c>
      <c r="C157" s="194">
        <f ca="1">ROUND(C158/$G$376,4)</f>
        <v>2.3E-3</v>
      </c>
      <c r="D157" s="194"/>
      <c r="E157" s="194"/>
      <c r="F157" s="194">
        <v>1</v>
      </c>
      <c r="G157" s="194"/>
    </row>
    <row r="158" spans="1:7" ht="13.9" customHeight="1">
      <c r="A158" s="315"/>
      <c r="B158" s="317"/>
      <c r="C158" s="195">
        <f ca="1">VLOOKUP($A157,'Orçamento Sintético'!$A:$H,8,0)</f>
        <v>2096.6999999999998</v>
      </c>
      <c r="D158" s="195"/>
      <c r="E158" s="195"/>
      <c r="F158" s="195">
        <f>ROUND($C158*F157,2)</f>
        <v>2096.6999999999998</v>
      </c>
      <c r="G158" s="195"/>
    </row>
    <row r="159" spans="1:7" ht="13.9" customHeight="1">
      <c r="A159" s="315" t="s">
        <v>1028</v>
      </c>
      <c r="B159" s="316" t="str">
        <f ca="1">VLOOKUP($A159,'Orçamento Sintético'!$A:$H,4,0)</f>
        <v>Cópia da CPOS (97.02.210) - Placa de sinalização, em PVC 2mm / Acrílico 6mm / Alumínio 2mm / Aço 2mm, dimensões de 50x70 cm, com  inscrição, símbolos e cores</v>
      </c>
      <c r="C159" s="194">
        <f ca="1">ROUND(C160/$G$376,4)</f>
        <v>5.0000000000000001E-4</v>
      </c>
      <c r="D159" s="194"/>
      <c r="E159" s="194"/>
      <c r="F159" s="194"/>
      <c r="G159" s="194">
        <v>1</v>
      </c>
    </row>
    <row r="160" spans="1:7" ht="13.9" customHeight="1">
      <c r="A160" s="315"/>
      <c r="B160" s="317"/>
      <c r="C160" s="195">
        <f ca="1">VLOOKUP($A159,'Orçamento Sintético'!$A:$H,8,0)</f>
        <v>486.68</v>
      </c>
      <c r="D160" s="195"/>
      <c r="E160" s="195"/>
      <c r="F160" s="195"/>
      <c r="G160" s="195">
        <f>ROUND($C160*G159,2)</f>
        <v>486.68</v>
      </c>
    </row>
    <row r="161" spans="1:7" ht="13.9" customHeight="1">
      <c r="A161" s="319" t="s">
        <v>1031</v>
      </c>
      <c r="B161" s="318" t="str">
        <f ca="1">VLOOKUP($A161,'Orçamento Sintético'!$A:$H,4,0)</f>
        <v>Sanitários e vestiários</v>
      </c>
      <c r="C161" s="196">
        <f ca="1">ROUND(C162/$G$376,4)</f>
        <v>0.12690000000000001</v>
      </c>
      <c r="D161" s="197">
        <f>ROUND(D162/$C162,4)</f>
        <v>0</v>
      </c>
      <c r="E161" s="197">
        <f>ROUND(E162/$C162,4)</f>
        <v>0.11119999999999999</v>
      </c>
      <c r="F161" s="197">
        <f>ROUND(F162/$C162,4)</f>
        <v>0.51570000000000005</v>
      </c>
      <c r="G161" s="197">
        <f>ROUND(G162/$C162,4)</f>
        <v>0.373</v>
      </c>
    </row>
    <row r="162" spans="1:7" ht="13.9" customHeight="1">
      <c r="A162" s="320"/>
      <c r="B162" s="318"/>
      <c r="C162" s="198">
        <f ca="1">VLOOKUP($A161,'Orçamento Sintético'!$A:$H,8,0)</f>
        <v>114507.41</v>
      </c>
      <c r="D162" s="199">
        <f>D164+D166+D168+D170+D172+D174+D176+D178+D180+D182+D184+D186+D188+D190+D192+D194+D196+D198+D200+D202+D204+D206+D208</f>
        <v>0</v>
      </c>
      <c r="E162" s="199">
        <f>E164+E166+E168+E170+E172+E174+E176+E178+E180+E182+E184+E186+E188+E190+E192+E194+E196+E198+E200+E202+E204+E206+E208</f>
        <v>12737.93</v>
      </c>
      <c r="F162" s="199">
        <f>F164+F166+F168+F170+F172+F174+F176+F178+F180+F182+F184+F186+F188+F190+F192+F194+F196+F198+F200+F202+F204+F206+F208</f>
        <v>59055.15</v>
      </c>
      <c r="G162" s="199">
        <f>G164+G166+G168+G170+G172+G174+G176+G178+G180+G182+G184+G186+G188+G190+G192+G194+G196+G198+G200+G202+G204+G206+G208</f>
        <v>42714.340000000004</v>
      </c>
    </row>
    <row r="163" spans="1:7" ht="13.9" customHeight="1">
      <c r="A163" s="315" t="s">
        <v>1033</v>
      </c>
      <c r="B163" s="316" t="str">
        <f ca="1">VLOOKUP($A163,'Orçamento Sintético'!$A:$H,4,0)</f>
        <v>Copia - Copia da SINAPI (86895) - Banco em granito, incluindo mão francesa</v>
      </c>
      <c r="C163" s="194">
        <f ca="1">ROUND(C164/$G$376,4)</f>
        <v>1.5E-3</v>
      </c>
      <c r="D163" s="194"/>
      <c r="E163" s="194"/>
      <c r="F163" s="194">
        <v>1</v>
      </c>
      <c r="G163" s="194"/>
    </row>
    <row r="164" spans="1:7" ht="13.9" customHeight="1">
      <c r="A164" s="315"/>
      <c r="B164" s="317"/>
      <c r="C164" s="195">
        <f ca="1">VLOOKUP($A163,'Orçamento Sintético'!$A:$H,8,0)</f>
        <v>1344.32</v>
      </c>
      <c r="D164" s="195"/>
      <c r="E164" s="195"/>
      <c r="F164" s="195">
        <f>ROUND($C164*F163,2)</f>
        <v>1344.32</v>
      </c>
      <c r="G164" s="195"/>
    </row>
    <row r="165" spans="1:7" ht="13.9" customHeight="1">
      <c r="A165" s="315" t="s">
        <v>1036</v>
      </c>
      <c r="B165" s="316" t="str">
        <f ca="1">VLOOKUP($A165,'Orçamento Sintético'!$A:$H,4,0)</f>
        <v>Copia da SBC (190085) - Cabide para divisória, em inox escovado, linha Alcoplac Normatizado, Fab. Neocom</v>
      </c>
      <c r="C165" s="194">
        <f ca="1">ROUND(C166/$G$376,4)</f>
        <v>7.4000000000000003E-3</v>
      </c>
      <c r="D165" s="194"/>
      <c r="E165" s="194"/>
      <c r="F165" s="194"/>
      <c r="G165" s="194">
        <v>1</v>
      </c>
    </row>
    <row r="166" spans="1:7" ht="13.9" customHeight="1">
      <c r="A166" s="315"/>
      <c r="B166" s="317"/>
      <c r="C166" s="195">
        <f ca="1">VLOOKUP($A165,'Orçamento Sintético'!$A:$H,8,0)</f>
        <v>6646</v>
      </c>
      <c r="D166" s="195"/>
      <c r="E166" s="195"/>
      <c r="F166" s="195"/>
      <c r="G166" s="195">
        <f>ROUND($C166*G165,2)</f>
        <v>6646</v>
      </c>
    </row>
    <row r="167" spans="1:7" ht="13.9" customHeight="1">
      <c r="A167" s="315" t="s">
        <v>1039</v>
      </c>
      <c r="B167" s="316" t="str">
        <f ca="1">VLOOKUP($A167,'Orçamento Sintético'!$A:$H,4,0)</f>
        <v>Copia da ORSE (2425) - Porta objetos em laminado melamínico (0,15 x 0,4 cm), cor Polar L190, linha Alcoplac Normatizado, Fab. Neocom</v>
      </c>
      <c r="C167" s="194">
        <f ca="1">ROUND(C168/$G$376,4)</f>
        <v>2.01E-2</v>
      </c>
      <c r="D167" s="194"/>
      <c r="E167" s="194"/>
      <c r="F167" s="194">
        <v>0.5</v>
      </c>
      <c r="G167" s="194">
        <v>0.5</v>
      </c>
    </row>
    <row r="168" spans="1:7" ht="13.9" customHeight="1">
      <c r="A168" s="315"/>
      <c r="B168" s="317"/>
      <c r="C168" s="195">
        <f ca="1">VLOOKUP($A167,'Orçamento Sintético'!$A:$H,8,0)</f>
        <v>18101.46</v>
      </c>
      <c r="D168" s="195"/>
      <c r="E168" s="195"/>
      <c r="F168" s="195">
        <f>ROUND($C168*F167,2)</f>
        <v>9050.73</v>
      </c>
      <c r="G168" s="195">
        <f>ROUND($C168*G167,2)</f>
        <v>9050.73</v>
      </c>
    </row>
    <row r="169" spans="1:7" ht="16.149999999999999" customHeight="1">
      <c r="A169" s="315" t="s">
        <v>1042</v>
      </c>
      <c r="B169" s="316" t="str">
        <f ca="1">VLOOKUP($A169,'Orçamento Sintético'!$A:$H,4,0)</f>
        <v>Copia da SEINFRA (C4642) - Banco articulado para banho, DM 70x45cm, assento em polipropileno com espessura de 30mm, articulações em aço inoxidável e sistema de travamento vertical, cor branco, Linha Acessibilidade, fab. Leve Vida</v>
      </c>
      <c r="C169" s="194">
        <f ca="1">ROUND(C170/$G$376,4)</f>
        <v>8.0000000000000004E-4</v>
      </c>
      <c r="D169" s="194"/>
      <c r="E169" s="194"/>
      <c r="F169" s="194"/>
      <c r="G169" s="194">
        <v>1</v>
      </c>
    </row>
    <row r="170" spans="1:7" ht="18" customHeight="1">
      <c r="A170" s="315"/>
      <c r="B170" s="317"/>
      <c r="C170" s="195">
        <f ca="1">VLOOKUP($A169,'Orçamento Sintético'!$A:$H,8,0)</f>
        <v>716.01</v>
      </c>
      <c r="D170" s="195"/>
      <c r="E170" s="195"/>
      <c r="F170" s="195"/>
      <c r="G170" s="195">
        <f>ROUND($C170*G169,2)</f>
        <v>716.01</v>
      </c>
    </row>
    <row r="171" spans="1:7" ht="13.9" customHeight="1">
      <c r="A171" s="315" t="s">
        <v>1045</v>
      </c>
      <c r="B171" s="316" t="str">
        <f ca="1">VLOOKUP($A171,'Orçamento Sintético'!$A:$H,4,0)</f>
        <v>BARRA DE APOIO RETA, EM ALUMINIO, COMPRIMENTO 80 CM,  FIXADA NA PAREDE - FORNECIMENTO E INSTALAÇÃO. AF_01/2020</v>
      </c>
      <c r="C171" s="194">
        <f ca="1">ROUND(C172/$G$376,4)</f>
        <v>1.6999999999999999E-3</v>
      </c>
      <c r="D171" s="194"/>
      <c r="E171" s="194"/>
      <c r="F171" s="194"/>
      <c r="G171" s="194">
        <v>1</v>
      </c>
    </row>
    <row r="172" spans="1:7" ht="13.9" customHeight="1">
      <c r="A172" s="315"/>
      <c r="B172" s="317"/>
      <c r="C172" s="195">
        <f ca="1">VLOOKUP($A171,'Orçamento Sintético'!$A:$H,8,0)</f>
        <v>1504.16</v>
      </c>
      <c r="D172" s="195"/>
      <c r="E172" s="195"/>
      <c r="F172" s="195"/>
      <c r="G172" s="195">
        <f>ROUND($C172*G171,2)</f>
        <v>1504.16</v>
      </c>
    </row>
    <row r="173" spans="1:7" ht="13.9" customHeight="1">
      <c r="A173" s="315" t="s">
        <v>1048</v>
      </c>
      <c r="B173" s="316" t="str">
        <f ca="1">VLOOKUP($A173,'Orçamento Sintético'!$A:$H,4,0)</f>
        <v>BARRA DE APOIO RETA, EM ALUMINIO, COMPRIMENTO 70 CM,  FIXADA NA PAREDE - FORNECIMENTO E INSTALAÇÃO. AF_01/2020</v>
      </c>
      <c r="C173" s="194">
        <f ca="1">ROUND(C174/$G$376,4)</f>
        <v>3.0000000000000001E-3</v>
      </c>
      <c r="D173" s="194"/>
      <c r="E173" s="194"/>
      <c r="F173" s="194"/>
      <c r="G173" s="194">
        <v>1</v>
      </c>
    </row>
    <row r="174" spans="1:7" ht="13.9" customHeight="1">
      <c r="A174" s="315"/>
      <c r="B174" s="317"/>
      <c r="C174" s="195">
        <f ca="1">VLOOKUP($A173,'Orçamento Sintético'!$A:$H,8,0)</f>
        <v>2674.36</v>
      </c>
      <c r="D174" s="195"/>
      <c r="E174" s="195"/>
      <c r="F174" s="195"/>
      <c r="G174" s="195">
        <f>ROUND($C174*G173,2)</f>
        <v>2674.36</v>
      </c>
    </row>
    <row r="175" spans="1:7" ht="13.9" customHeight="1">
      <c r="A175" s="315" t="s">
        <v>1051</v>
      </c>
      <c r="B175" s="316" t="str">
        <f ca="1">VLOOKUP($A175,'Orçamento Sintético'!$A:$H,4,0)</f>
        <v>Copia da ORSE (12122) - Barra de apoio tubular reta 40cm, Ø31,75mm e=2mm, em alumínio, acabamento com pintura epóxi branca, Linha Acessibilidade, fab. Leve Vida</v>
      </c>
      <c r="C175" s="194">
        <f ca="1">ROUND(C176/$G$376,4)</f>
        <v>1.1999999999999999E-3</v>
      </c>
      <c r="D175" s="194"/>
      <c r="E175" s="194"/>
      <c r="F175" s="194"/>
      <c r="G175" s="194">
        <v>1</v>
      </c>
    </row>
    <row r="176" spans="1:7" ht="13.9" customHeight="1">
      <c r="A176" s="315"/>
      <c r="B176" s="317"/>
      <c r="C176" s="195">
        <f ca="1">VLOOKUP($A175,'Orçamento Sintético'!$A:$H,8,0)</f>
        <v>1119.24</v>
      </c>
      <c r="D176" s="195"/>
      <c r="E176" s="195"/>
      <c r="F176" s="195"/>
      <c r="G176" s="195">
        <f>ROUND($C176*G175,2)</f>
        <v>1119.24</v>
      </c>
    </row>
    <row r="177" spans="1:7" ht="16.899999999999999" customHeight="1">
      <c r="A177" s="315" t="s">
        <v>1054</v>
      </c>
      <c r="B177" s="316" t="str">
        <f ca="1">VLOOKUP($A177,'Orçamento Sintético'!$A:$H,4,0)</f>
        <v>Copia - Copia da ORSE (12123) - Barra de apoio tubular curva de 30cm para lavatório, Ø31,75mm e=2mm, em alumínio, acabamento com pintura epóxi branca, Linha Acessibilidade, fab. Leve Vida ou similar equivalente</v>
      </c>
      <c r="C177" s="194">
        <f ca="1">ROUND(C178/$G$376,4)</f>
        <v>5.9999999999999995E-4</v>
      </c>
      <c r="D177" s="194"/>
      <c r="E177" s="194"/>
      <c r="F177" s="194"/>
      <c r="G177" s="194">
        <v>1</v>
      </c>
    </row>
    <row r="178" spans="1:7" ht="13.9" customHeight="1">
      <c r="A178" s="315"/>
      <c r="B178" s="317"/>
      <c r="C178" s="195">
        <f ca="1">VLOOKUP($A177,'Orçamento Sintético'!$A:$H,8,0)</f>
        <v>502.2</v>
      </c>
      <c r="D178" s="195"/>
      <c r="E178" s="195"/>
      <c r="F178" s="195"/>
      <c r="G178" s="195">
        <f>ROUND($C178*G177,2)</f>
        <v>502.2</v>
      </c>
    </row>
    <row r="179" spans="1:7" ht="13.9" customHeight="1">
      <c r="A179" s="315" t="s">
        <v>1057</v>
      </c>
      <c r="B179" s="316" t="str">
        <f ca="1">VLOOKUP($A179,'Orçamento Sintético'!$A:$H,4,0)</f>
        <v>BARRA DE APOIO EM "L", EM ACO INOX POLIDO 80 X 80 CM, FIXADA NA PAREDE - FORNECIMENTO E INSTALACAO. AF_01/2020</v>
      </c>
      <c r="C179" s="194">
        <f ca="1">ROUND(C180/$G$376,4)</f>
        <v>5.9999999999999995E-4</v>
      </c>
      <c r="D179" s="194"/>
      <c r="E179" s="194"/>
      <c r="F179" s="194"/>
      <c r="G179" s="194">
        <v>1</v>
      </c>
    </row>
    <row r="180" spans="1:7" ht="13.9" customHeight="1">
      <c r="A180" s="315"/>
      <c r="B180" s="317"/>
      <c r="C180" s="195">
        <f ca="1">VLOOKUP($A179,'Orçamento Sintético'!$A:$H,8,0)</f>
        <v>498.98</v>
      </c>
      <c r="D180" s="195"/>
      <c r="E180" s="195"/>
      <c r="F180" s="195"/>
      <c r="G180" s="195">
        <f>ROUND($C180*G179,2)</f>
        <v>498.98</v>
      </c>
    </row>
    <row r="181" spans="1:7" ht="13.9" customHeight="1">
      <c r="A181" s="315" t="s">
        <v>1060</v>
      </c>
      <c r="B181" s="316" t="str">
        <f ca="1">VLOOKUP($A181,'Orçamento Sintético'!$A:$H,4,0)</f>
        <v>CHUVEIRO ELÉTRICO COMUM CORPO PLÁSTICO, TIPO DUCHA  FORNECIMENTO E INSTALAÇÃO. AF_01/2020</v>
      </c>
      <c r="C181" s="194">
        <f ca="1">ROUND(C182/$G$376,4)</f>
        <v>4.0000000000000002E-4</v>
      </c>
      <c r="D181" s="194"/>
      <c r="E181" s="194"/>
      <c r="F181" s="194"/>
      <c r="G181" s="194">
        <v>1</v>
      </c>
    </row>
    <row r="182" spans="1:7" ht="13.9" customHeight="1">
      <c r="A182" s="315"/>
      <c r="B182" s="317"/>
      <c r="C182" s="195">
        <f ca="1">VLOOKUP($A181,'Orçamento Sintético'!$A:$H,8,0)</f>
        <v>390.7</v>
      </c>
      <c r="D182" s="195"/>
      <c r="E182" s="195"/>
      <c r="F182" s="195"/>
      <c r="G182" s="195">
        <f>ROUND($C182*G181,2)</f>
        <v>390.7</v>
      </c>
    </row>
    <row r="183" spans="1:7" ht="13.9" customHeight="1">
      <c r="A183" s="315" t="s">
        <v>1063</v>
      </c>
      <c r="B183" s="316" t="str">
        <f ca="1">VLOOKUP($A183,'Orçamento Sintético'!$A:$H,4,0)</f>
        <v>Conjunto de metais para lavatório em bancada de granito</v>
      </c>
      <c r="C183" s="194">
        <f ca="1">ROUND(C184/$G$376,4)</f>
        <v>1.35E-2</v>
      </c>
      <c r="D183" s="194"/>
      <c r="E183" s="194"/>
      <c r="F183" s="194">
        <v>0.5</v>
      </c>
      <c r="G183" s="194">
        <v>0.5</v>
      </c>
    </row>
    <row r="184" spans="1:7" ht="13.9" customHeight="1">
      <c r="A184" s="315"/>
      <c r="B184" s="317"/>
      <c r="C184" s="195">
        <f ca="1">VLOOKUP($A183,'Orçamento Sintético'!$A:$H,8,0)</f>
        <v>12220.8</v>
      </c>
      <c r="D184" s="195"/>
      <c r="E184" s="195"/>
      <c r="F184" s="195">
        <f>ROUND($C184*F183,2)</f>
        <v>6110.4</v>
      </c>
      <c r="G184" s="195">
        <f>ROUND($C184*G183,2)</f>
        <v>6110.4</v>
      </c>
    </row>
    <row r="185" spans="1:7" ht="13.9" customHeight="1">
      <c r="A185" s="315" t="s">
        <v>1067</v>
      </c>
      <c r="B185" s="316" t="str">
        <f ca="1">VLOOKUP($A185,'Orçamento Sintético'!$A:$H,4,0)</f>
        <v>Conjunto de metais para lavatório com coluna suspensa (PCD) ou semi-encaixe, inclusive torneira de mesa com alavanca</v>
      </c>
      <c r="C185" s="194">
        <f ca="1">ROUND(C186/$G$376,4)</f>
        <v>3.8E-3</v>
      </c>
      <c r="D185" s="194"/>
      <c r="E185" s="194"/>
      <c r="F185" s="194">
        <v>0.5</v>
      </c>
      <c r="G185" s="194">
        <v>0.5</v>
      </c>
    </row>
    <row r="186" spans="1:7" ht="13.9" customHeight="1">
      <c r="A186" s="315"/>
      <c r="B186" s="317"/>
      <c r="C186" s="195">
        <f ca="1">VLOOKUP($A185,'Orçamento Sintético'!$A:$H,8,0)</f>
        <v>3387.27</v>
      </c>
      <c r="D186" s="195"/>
      <c r="E186" s="195"/>
      <c r="F186" s="195">
        <f>ROUND($C186*F185,2)</f>
        <v>1693.64</v>
      </c>
      <c r="G186" s="195">
        <f>ROUND($C186*G185,2)</f>
        <v>1693.64</v>
      </c>
    </row>
    <row r="187" spans="1:7" ht="19.149999999999999" customHeight="1">
      <c r="A187" s="315" t="s">
        <v>1070</v>
      </c>
      <c r="B187" s="316" t="str">
        <f ca="1">VLOOKUP($A187,'Orçamento Sintético'!$A:$H,4,0)</f>
        <v>Copia da (SINAPI 99635+SBC 190802) - Válvula de descarga com acabamento cromado duplo acionamento, antivandalismo, Linha Hidra Duo 1 1/2”, cód. 2545.C.112PRO e 4900.C.DUO.PRO, fab. Deca ou similar equivalente</v>
      </c>
      <c r="C187" s="194">
        <f ca="1">ROUND(C188/$G$376,4)</f>
        <v>1.3599999999999999E-2</v>
      </c>
      <c r="D187" s="194"/>
      <c r="E187" s="194"/>
      <c r="F187" s="194">
        <v>0.9</v>
      </c>
      <c r="G187" s="194">
        <v>0.1</v>
      </c>
    </row>
    <row r="188" spans="1:7" ht="16.899999999999999" customHeight="1">
      <c r="A188" s="315"/>
      <c r="B188" s="317"/>
      <c r="C188" s="195">
        <f ca="1">VLOOKUP($A187,'Orçamento Sintético'!$A:$H,8,0)</f>
        <v>12290.1</v>
      </c>
      <c r="D188" s="195"/>
      <c r="E188" s="195"/>
      <c r="F188" s="195">
        <f>ROUND($C188*F187,2)</f>
        <v>11061.09</v>
      </c>
      <c r="G188" s="195">
        <f>ROUND($C188*G187,2)</f>
        <v>1229.01</v>
      </c>
    </row>
    <row r="189" spans="1:7" ht="13.9" customHeight="1">
      <c r="A189" s="315" t="s">
        <v>1073</v>
      </c>
      <c r="B189" s="316" t="str">
        <f ca="1">VLOOKUP($A189,'Orçamento Sintético'!$A:$H,4,0)</f>
        <v>Cópia da CAERN (1070207) - Grelha quadrada para ralo 15x15cm, em aço inox AISI 304, ref. 94535103, fab. Tramontina</v>
      </c>
      <c r="C189" s="194">
        <f ca="1">ROUND(C190/$G$376,4)</f>
        <v>2.0000000000000001E-4</v>
      </c>
      <c r="D189" s="194"/>
      <c r="E189" s="194"/>
      <c r="F189" s="194"/>
      <c r="G189" s="194">
        <v>1</v>
      </c>
    </row>
    <row r="190" spans="1:7" ht="13.9" customHeight="1">
      <c r="A190" s="315"/>
      <c r="B190" s="317"/>
      <c r="C190" s="195">
        <f ca="1">VLOOKUP($A189,'Orçamento Sintético'!$A:$H,8,0)</f>
        <v>218.08</v>
      </c>
      <c r="D190" s="195"/>
      <c r="E190" s="195"/>
      <c r="F190" s="195"/>
      <c r="G190" s="195">
        <f>ROUND($C190*G189,2)</f>
        <v>218.08</v>
      </c>
    </row>
    <row r="191" spans="1:7" ht="13.9" customHeight="1">
      <c r="A191" s="315" t="s">
        <v>1076</v>
      </c>
      <c r="B191" s="316" t="str">
        <f ca="1">VLOOKUP($A191,'Orçamento Sintético'!$A:$H,4,0)</f>
        <v>Cópia da CPOS (49.11.140) - Ralo linear em alumínio com grelha, dimensões 46x900mm, com saída central vertical, anodizado fosco, fab. Sekabox / Sekapiso</v>
      </c>
      <c r="C191" s="194">
        <f ca="1">ROUND(C192/$G$376,4)</f>
        <v>5.0000000000000001E-4</v>
      </c>
      <c r="D191" s="194"/>
      <c r="E191" s="194"/>
      <c r="F191" s="194"/>
      <c r="G191" s="194">
        <v>1</v>
      </c>
    </row>
    <row r="192" spans="1:7" ht="13.9" customHeight="1">
      <c r="A192" s="315"/>
      <c r="B192" s="317"/>
      <c r="C192" s="195">
        <f ca="1">VLOOKUP($A191,'Orçamento Sintético'!$A:$H,8,0)</f>
        <v>432.12</v>
      </c>
      <c r="D192" s="195"/>
      <c r="E192" s="195"/>
      <c r="F192" s="195"/>
      <c r="G192" s="195">
        <f>ROUND($C192*G191,2)</f>
        <v>432.12</v>
      </c>
    </row>
    <row r="193" spans="1:7" ht="13.9" customHeight="1">
      <c r="A193" s="315" t="s">
        <v>1079</v>
      </c>
      <c r="B193" s="316" t="str">
        <f ca="1">VLOOKUP($A193,'Orçamento Sintético'!$A:$H,4,0)</f>
        <v>Copia da SBC (053528) - Tampa cega quadrada para ralo 15x15cm, em aço inox AISI 304</v>
      </c>
      <c r="C193" s="194">
        <f ca="1">ROUND(C194/$G$376,4)</f>
        <v>2.0000000000000001E-4</v>
      </c>
      <c r="D193" s="194"/>
      <c r="E193" s="194"/>
      <c r="F193" s="194"/>
      <c r="G193" s="194">
        <v>1</v>
      </c>
    </row>
    <row r="194" spans="1:7" ht="13.9" customHeight="1">
      <c r="A194" s="315"/>
      <c r="B194" s="317"/>
      <c r="C194" s="195">
        <f ca="1">VLOOKUP($A193,'Orçamento Sintético'!$A:$H,8,0)</f>
        <v>153.30000000000001</v>
      </c>
      <c r="D194" s="195"/>
      <c r="E194" s="195"/>
      <c r="F194" s="195"/>
      <c r="G194" s="195">
        <f>ROUND($C194*G193,2)</f>
        <v>153.30000000000001</v>
      </c>
    </row>
    <row r="195" spans="1:7" ht="13.9" customHeight="1">
      <c r="A195" s="315" t="s">
        <v>1082</v>
      </c>
      <c r="B195" s="316" t="str">
        <f ca="1">VLOOKUP($A195,'Orçamento Sintético'!$A:$H,4,0)</f>
        <v>Copia da SINAPI (86914) - Torneira de parede uso geral com arejador, metálica com acabamento cromado, Linha Standard, cód. 1154.C39, fab. Deca ou similar</v>
      </c>
      <c r="C195" s="194">
        <f ca="1">ROUND(C196/$G$376,4)</f>
        <v>2.8E-3</v>
      </c>
      <c r="D195" s="194"/>
      <c r="E195" s="194"/>
      <c r="F195" s="194">
        <v>1</v>
      </c>
      <c r="G195" s="194"/>
    </row>
    <row r="196" spans="1:7" ht="13.9" customHeight="1">
      <c r="A196" s="315"/>
      <c r="B196" s="317"/>
      <c r="C196" s="195">
        <f ca="1">VLOOKUP($A195,'Orçamento Sintético'!$A:$H,8,0)</f>
        <v>2521.35</v>
      </c>
      <c r="D196" s="195"/>
      <c r="E196" s="195"/>
      <c r="F196" s="195">
        <f>ROUND($C196*F195,2)</f>
        <v>2521.35</v>
      </c>
      <c r="G196" s="195"/>
    </row>
    <row r="197" spans="1:7" ht="13.9" customHeight="1">
      <c r="A197" s="315" t="s">
        <v>1085</v>
      </c>
      <c r="B197" s="316" t="str">
        <f ca="1">VLOOKUP($A197,'Orçamento Sintético'!$A:$H,4,0)</f>
        <v>Copia da SINAPI (86904) - Lavatório de semi-encaixe (padrão), branco, fixado sobre a bancada. Linha Monte Carlo, cód.:L82.17, fab. Deca ou similar equivalante</v>
      </c>
      <c r="C197" s="194">
        <f ca="1">ROUND(C198/$G$376,4)</f>
        <v>8.0000000000000002E-3</v>
      </c>
      <c r="D197" s="194"/>
      <c r="E197" s="194"/>
      <c r="F197" s="194">
        <v>0.7</v>
      </c>
      <c r="G197" s="194">
        <v>0.3</v>
      </c>
    </row>
    <row r="198" spans="1:7" ht="13.9" customHeight="1">
      <c r="A198" s="315"/>
      <c r="B198" s="317"/>
      <c r="C198" s="195">
        <f ca="1">VLOOKUP($A197,'Orçamento Sintético'!$A:$H,8,0)</f>
        <v>7193</v>
      </c>
      <c r="D198" s="195"/>
      <c r="E198" s="195"/>
      <c r="F198" s="195">
        <f>ROUND($C198*F197,2)</f>
        <v>5035.1000000000004</v>
      </c>
      <c r="G198" s="195">
        <f>ROUND($C198*G197,2)</f>
        <v>2157.9</v>
      </c>
    </row>
    <row r="199" spans="1:7" ht="13.9" customHeight="1">
      <c r="A199" s="315" t="s">
        <v>1088</v>
      </c>
      <c r="B199" s="316" t="str">
        <f ca="1">VLOOKUP($A199,'Orçamento Sintético'!$A:$H,4,0)</f>
        <v>Copia da SINAPI (86903) - Lavatório com coluna suspensa (PCD), branco. Linha Vogue Plus, cód.:L51.17 (lavatório) e cód.: CS1.17 (coluna suspensa), fab. Deca</v>
      </c>
      <c r="C199" s="194">
        <f ca="1">ROUND(C200/$G$376,4)</f>
        <v>2.0999999999999999E-3</v>
      </c>
      <c r="D199" s="194"/>
      <c r="E199" s="194">
        <v>0.3</v>
      </c>
      <c r="F199" s="194">
        <v>0.7</v>
      </c>
      <c r="G199" s="194"/>
    </row>
    <row r="200" spans="1:7" ht="13.9" customHeight="1">
      <c r="A200" s="315"/>
      <c r="B200" s="317"/>
      <c r="C200" s="195">
        <f ca="1">VLOOKUP($A199,'Orçamento Sintético'!$A:$H,8,0)</f>
        <v>1894.71</v>
      </c>
      <c r="D200" s="195"/>
      <c r="E200" s="195">
        <f>ROUND($C200*E199,2)</f>
        <v>568.41</v>
      </c>
      <c r="F200" s="195">
        <f>ROUND($C200*F199,2)</f>
        <v>1326.3</v>
      </c>
      <c r="G200" s="195"/>
    </row>
    <row r="201" spans="1:7" ht="13.9" customHeight="1">
      <c r="A201" s="315" t="s">
        <v>1091</v>
      </c>
      <c r="B201" s="316" t="str">
        <f ca="1">VLOOKUP($A201,'Orçamento Sintético'!$A:$H,4,0)</f>
        <v>Copia - Copia da SINAPI (95470) - Bacia sanitária, cor branco gelo, Linha Monte Carlo cód. P.8.17, fab. Deca com assento PLÁSTICO</v>
      </c>
      <c r="C201" s="194">
        <f ca="1">ROUND(C202/$G$376,4)</f>
        <v>2.1399999999999999E-2</v>
      </c>
      <c r="D201" s="194"/>
      <c r="E201" s="194">
        <v>0.3</v>
      </c>
      <c r="F201" s="194">
        <v>0.7</v>
      </c>
      <c r="G201" s="194"/>
    </row>
    <row r="202" spans="1:7" ht="13.9" customHeight="1">
      <c r="A202" s="315"/>
      <c r="B202" s="317"/>
      <c r="C202" s="195">
        <f ca="1">VLOOKUP($A201,'Orçamento Sintético'!$A:$H,8,0)</f>
        <v>19295.28</v>
      </c>
      <c r="D202" s="195"/>
      <c r="E202" s="195">
        <f>ROUND($C202*E201,2)</f>
        <v>5788.58</v>
      </c>
      <c r="F202" s="195">
        <f>ROUND($C202*F201,2)</f>
        <v>13506.7</v>
      </c>
      <c r="G202" s="195"/>
    </row>
    <row r="203" spans="1:7" ht="13.9" customHeight="1">
      <c r="A203" s="315" t="s">
        <v>1094</v>
      </c>
      <c r="B203" s="316" t="str">
        <f ca="1">VLOOKUP($A203,'Orçamento Sintético'!$A:$H,4,0)</f>
        <v>Copia da SINAPI (95471) - Bacia sanitária, Linha Vogue Plus Conforto, cor branco gelo, código P. 510, fabricação Deca com assento PLÁSTICO</v>
      </c>
      <c r="C203" s="194">
        <f ca="1">ROUND(C204/$G$376,4)</f>
        <v>2.8E-3</v>
      </c>
      <c r="D203" s="194"/>
      <c r="E203" s="194">
        <v>0.3</v>
      </c>
      <c r="F203" s="194">
        <v>0.7</v>
      </c>
      <c r="G203" s="194"/>
    </row>
    <row r="204" spans="1:7" ht="13.9" customHeight="1">
      <c r="A204" s="315"/>
      <c r="B204" s="317"/>
      <c r="C204" s="195">
        <f ca="1">VLOOKUP($A203,'Orçamento Sintético'!$A:$H,8,0)</f>
        <v>2561.46</v>
      </c>
      <c r="D204" s="195"/>
      <c r="E204" s="195">
        <f>ROUND($C204*E203,2)</f>
        <v>768.44</v>
      </c>
      <c r="F204" s="195">
        <f>ROUND($C204*F203,2)</f>
        <v>1793.02</v>
      </c>
      <c r="G204" s="195"/>
    </row>
    <row r="205" spans="1:7" ht="13.9" customHeight="1">
      <c r="A205" s="315" t="s">
        <v>1097</v>
      </c>
      <c r="B205" s="316" t="str">
        <f ca="1">VLOOKUP($A205,'Orçamento Sintético'!$A:$H,4,0)</f>
        <v>Copia da Sinapi (100858) - Mictório branco com sifão integrado, cód. M 715.17, fab. Deca - completo</v>
      </c>
      <c r="C205" s="194">
        <f ca="1">ROUND(C206/$G$376,4)</f>
        <v>8.3999999999999995E-3</v>
      </c>
      <c r="D205" s="194"/>
      <c r="E205" s="194"/>
      <c r="F205" s="194"/>
      <c r="G205" s="194">
        <v>1</v>
      </c>
    </row>
    <row r="206" spans="1:7" ht="13.9" customHeight="1">
      <c r="A206" s="315"/>
      <c r="B206" s="317"/>
      <c r="C206" s="195">
        <f ca="1">VLOOKUP($A205,'Orçamento Sintético'!$A:$H,8,0)</f>
        <v>7617.51</v>
      </c>
      <c r="D206" s="195"/>
      <c r="E206" s="195"/>
      <c r="F206" s="195"/>
      <c r="G206" s="195">
        <f>ROUND($C206*G205,2)</f>
        <v>7617.51</v>
      </c>
    </row>
    <row r="207" spans="1:7" ht="13.9" customHeight="1">
      <c r="A207" s="315" t="s">
        <v>1100</v>
      </c>
      <c r="B207" s="316" t="str">
        <f ca="1">VLOOKUP($A207,'Orçamento Sintético'!$A:$H,4,0)</f>
        <v>Copia da SINAPI (86895) - Bancada para lavatório em granito Branco Itaúnas, largura 0,30m, com saia e rodabanca, inclusive mão francesa</v>
      </c>
      <c r="C207" s="194">
        <f ca="1">ROUND(C208/$G$376,4)</f>
        <v>1.24E-2</v>
      </c>
      <c r="D207" s="194"/>
      <c r="E207" s="194">
        <v>0.5</v>
      </c>
      <c r="F207" s="194">
        <v>0.5</v>
      </c>
      <c r="G207" s="194"/>
    </row>
    <row r="208" spans="1:7" ht="13.9" customHeight="1">
      <c r="A208" s="315"/>
      <c r="B208" s="317"/>
      <c r="C208" s="195">
        <f ca="1">VLOOKUP($A207,'Orçamento Sintético'!$A:$H,8,0)</f>
        <v>11225</v>
      </c>
      <c r="D208" s="195"/>
      <c r="E208" s="195">
        <f>ROUND($C208*E207,2)</f>
        <v>5612.5</v>
      </c>
      <c r="F208" s="195">
        <f>ROUND($C208*F207,2)</f>
        <v>5612.5</v>
      </c>
      <c r="G208" s="195"/>
    </row>
    <row r="209" spans="1:7" ht="13.9" customHeight="1">
      <c r="A209" s="319" t="s">
        <v>1103</v>
      </c>
      <c r="B209" s="318" t="str">
        <f ca="1">VLOOKUP($A209,'Orçamento Sintético'!$A:$H,4,0)</f>
        <v>Cozinha, copa e lavanderia</v>
      </c>
      <c r="C209" s="196">
        <f ca="1">ROUND(C210/$G$376,4)</f>
        <v>2.2000000000000001E-3</v>
      </c>
      <c r="D209" s="197">
        <f>ROUND(D210/$C210,4)</f>
        <v>0</v>
      </c>
      <c r="E209" s="197">
        <f>ROUND(E210/$C210,4)</f>
        <v>0</v>
      </c>
      <c r="F209" s="197">
        <f>ROUND(F210/$C210,4)</f>
        <v>0.40500000000000003</v>
      </c>
      <c r="G209" s="197">
        <f>ROUND(G210/$C210,4)</f>
        <v>0.59499999999999997</v>
      </c>
    </row>
    <row r="210" spans="1:7" ht="13.9" customHeight="1">
      <c r="A210" s="320"/>
      <c r="B210" s="318"/>
      <c r="C210" s="198">
        <f ca="1">VLOOKUP($A209,'Orçamento Sintético'!$A:$H,8,0)</f>
        <v>1948.1699999999998</v>
      </c>
      <c r="D210" s="199">
        <f>D212+D214+D216</f>
        <v>0</v>
      </c>
      <c r="E210" s="199">
        <f>E212+E214+E216</f>
        <v>0</v>
      </c>
      <c r="F210" s="199">
        <f>F212+F214+F216</f>
        <v>789.09</v>
      </c>
      <c r="G210" s="199">
        <f>G212+G214+G216</f>
        <v>1159.08</v>
      </c>
    </row>
    <row r="211" spans="1:7" ht="13.9" customHeight="1">
      <c r="A211" s="315" t="s">
        <v>1105</v>
      </c>
      <c r="B211" s="316" t="str">
        <f ca="1">VLOOKUP($A211,'Orçamento Sintético'!$A:$H,4,0)</f>
        <v>Copia da SINAPI (86895) - Prateleira em granito, L=0,30m, incluindo mão francesa</v>
      </c>
      <c r="C211" s="194">
        <f ca="1">ROUND(C212/$G$376,4)</f>
        <v>8.9999999999999998E-4</v>
      </c>
      <c r="D211" s="194"/>
      <c r="E211" s="194"/>
      <c r="F211" s="194">
        <v>1</v>
      </c>
      <c r="G211" s="194"/>
    </row>
    <row r="212" spans="1:7" ht="13.9" customHeight="1">
      <c r="A212" s="315"/>
      <c r="B212" s="317"/>
      <c r="C212" s="195">
        <f ca="1">VLOOKUP($A211,'Orçamento Sintético'!$A:$H,8,0)</f>
        <v>789.09</v>
      </c>
      <c r="D212" s="195"/>
      <c r="E212" s="195"/>
      <c r="F212" s="195">
        <f>ROUND($C212*F211,2)</f>
        <v>789.09</v>
      </c>
      <c r="G212" s="195"/>
    </row>
    <row r="213" spans="1:7" ht="13.9" customHeight="1">
      <c r="A213" s="315" t="s">
        <v>1108</v>
      </c>
      <c r="B213" s="316" t="str">
        <f ca="1">VLOOKUP($A213,'Orçamento Sintético'!$A:$H,4,0)</f>
        <v>Copia da SINAPI (86872 + 86914 + 86883 + 86877) - Tanque de louça 40 litros com coluna e acessórios de metal, cor branco gelo GE17, cód. TQ.03 (tanque) e CT25 (coluna), fab. Deca</v>
      </c>
      <c r="C213" s="194">
        <f ca="1">ROUND(C214/$G$376,4)</f>
        <v>1.2999999999999999E-3</v>
      </c>
      <c r="D213" s="194"/>
      <c r="E213" s="194"/>
      <c r="F213" s="194"/>
      <c r="G213" s="194">
        <v>1</v>
      </c>
    </row>
    <row r="214" spans="1:7" ht="13.9" customHeight="1">
      <c r="A214" s="315"/>
      <c r="B214" s="317"/>
      <c r="C214" s="195">
        <f ca="1">VLOOKUP($A213,'Orçamento Sintético'!$A:$H,8,0)</f>
        <v>1144.76</v>
      </c>
      <c r="D214" s="195"/>
      <c r="E214" s="195"/>
      <c r="F214" s="195"/>
      <c r="G214" s="195">
        <f>ROUND($C214*G213,2)</f>
        <v>1144.76</v>
      </c>
    </row>
    <row r="215" spans="1:7" ht="13.9" customHeight="1">
      <c r="A215" s="315" t="s">
        <v>1111</v>
      </c>
      <c r="B215" s="316" t="str">
        <f ca="1">VLOOKUP($A215,'Orçamento Sintético'!$A:$H,4,0)</f>
        <v>Cópia da CAERN (1070222) - Grelha para ralo quadrado em aço inox AISI 304, fab. Tramontina, código 94535002, dimensões (comprimento x largura x altura) 100 x 100 x 4 mm</v>
      </c>
      <c r="C215" s="194">
        <f ca="1">ROUND(C216/$G$376,4)</f>
        <v>0</v>
      </c>
      <c r="D215" s="194"/>
      <c r="E215" s="194"/>
      <c r="F215" s="194"/>
      <c r="G215" s="194">
        <v>1</v>
      </c>
    </row>
    <row r="216" spans="1:7" ht="13.9" customHeight="1">
      <c r="A216" s="315"/>
      <c r="B216" s="317"/>
      <c r="C216" s="195">
        <f ca="1">VLOOKUP($A215,'Orçamento Sintético'!$A:$H,8,0)</f>
        <v>14.32</v>
      </c>
      <c r="D216" s="195"/>
      <c r="E216" s="195"/>
      <c r="F216" s="195"/>
      <c r="G216" s="195">
        <f>ROUND($C216*G215,2)</f>
        <v>14.32</v>
      </c>
    </row>
    <row r="217" spans="1:7" ht="13.9" customHeight="1">
      <c r="A217" s="321" t="s">
        <v>1114</v>
      </c>
      <c r="B217" s="322" t="str">
        <f ca="1">VLOOKUP($A217,'Orçamento Sintético'!$A:$H,4,0)</f>
        <v>INSTALAÇÕES HIDRÁULICAS E SANITÁRIAS</v>
      </c>
      <c r="C217" s="188">
        <f ca="1">ROUND(C218/$G$376,4)</f>
        <v>4.9700000000000001E-2</v>
      </c>
      <c r="D217" s="189">
        <f>ROUND(D218/$C218,4)</f>
        <v>0.95350000000000001</v>
      </c>
      <c r="E217" s="189">
        <f>ROUND(E218/$C218,4)</f>
        <v>4.65E-2</v>
      </c>
      <c r="F217" s="189">
        <f>ROUND(F218/$C218,4)</f>
        <v>0</v>
      </c>
      <c r="G217" s="189">
        <f>ROUND(G218/$C218,4)</f>
        <v>0</v>
      </c>
    </row>
    <row r="218" spans="1:7" ht="13.9" customHeight="1">
      <c r="A218" s="321"/>
      <c r="B218" s="322"/>
      <c r="C218" s="190">
        <f ca="1">VLOOKUP($A217,'Orçamento Sintético'!$A:$H,8,0)</f>
        <v>44876.34</v>
      </c>
      <c r="D218" s="191">
        <f>D220+D254</f>
        <v>42788.899999999994</v>
      </c>
      <c r="E218" s="191">
        <f>E220+E254</f>
        <v>2087.44</v>
      </c>
      <c r="F218" s="191">
        <f>F220+F254</f>
        <v>0</v>
      </c>
      <c r="G218" s="191">
        <f>G220+G254</f>
        <v>0</v>
      </c>
    </row>
    <row r="219" spans="1:7" ht="13.9" customHeight="1">
      <c r="A219" s="323" t="s">
        <v>1116</v>
      </c>
      <c r="B219" s="324" t="str">
        <f ca="1">VLOOKUP($A219,'Orçamento Sintético'!$A:$H,4,0)</f>
        <v>ÁGUA FRIA</v>
      </c>
      <c r="C219" s="192">
        <f ca="1">ROUND(C220/$G$376,4)</f>
        <v>2.47E-2</v>
      </c>
      <c r="D219" s="192">
        <f>ROUND(D220/$C220,4)</f>
        <v>0.96750000000000003</v>
      </c>
      <c r="E219" s="192">
        <f>ROUND(E220/$C220,4)</f>
        <v>3.2500000000000001E-2</v>
      </c>
      <c r="F219" s="192">
        <f>ROUND(F220/$C220,4)</f>
        <v>0</v>
      </c>
      <c r="G219" s="192">
        <f>ROUND(G220/$C220,4)</f>
        <v>0</v>
      </c>
    </row>
    <row r="220" spans="1:7" ht="13.9" customHeight="1">
      <c r="A220" s="323"/>
      <c r="B220" s="324"/>
      <c r="C220" s="193">
        <f ca="1">VLOOKUP($A219,'Orçamento Sintético'!$A:$H,8,0)</f>
        <v>22277.59</v>
      </c>
      <c r="D220" s="193">
        <f>D222+D232+D244</f>
        <v>21553.75</v>
      </c>
      <c r="E220" s="193">
        <f>E222+E232+E244</f>
        <v>723.84</v>
      </c>
      <c r="F220" s="193">
        <f>F222+F232+F244</f>
        <v>0</v>
      </c>
      <c r="G220" s="193">
        <f>G222+G232+G244</f>
        <v>0</v>
      </c>
    </row>
    <row r="221" spans="1:7" ht="13.9" customHeight="1">
      <c r="A221" s="319" t="s">
        <v>1118</v>
      </c>
      <c r="B221" s="318" t="str">
        <f ca="1">VLOOKUP($A221,'Orçamento Sintético'!$A:$H,4,0)</f>
        <v>Tubulações e conexões de PVC rígido</v>
      </c>
      <c r="C221" s="196">
        <f ca="1">ROUND(C222/$G$376,4)</f>
        <v>1.49E-2</v>
      </c>
      <c r="D221" s="197">
        <f>ROUND(D222/$C222,4)</f>
        <v>1</v>
      </c>
      <c r="E221" s="197">
        <f>ROUND(E222/$C222,4)</f>
        <v>0</v>
      </c>
      <c r="F221" s="197">
        <f>ROUND(F222/$C222,4)</f>
        <v>0</v>
      </c>
      <c r="G221" s="197">
        <f>ROUND(G222/$C222,4)</f>
        <v>0</v>
      </c>
    </row>
    <row r="222" spans="1:7" ht="13.9" customHeight="1">
      <c r="A222" s="320"/>
      <c r="B222" s="318"/>
      <c r="C222" s="198">
        <f ca="1">VLOOKUP($A221,'Orçamento Sintético'!$A:$H,8,0)</f>
        <v>13454.71</v>
      </c>
      <c r="D222" s="199">
        <f>D224+D226+D228+D230</f>
        <v>13454.71</v>
      </c>
      <c r="E222" s="199">
        <f>E224+E226+E228+E230</f>
        <v>0</v>
      </c>
      <c r="F222" s="199">
        <f>F224+F226+F228+F230</f>
        <v>0</v>
      </c>
      <c r="G222" s="199">
        <f>G224+G226+G228+G230</f>
        <v>0</v>
      </c>
    </row>
    <row r="223" spans="1:7" ht="19.899999999999999" customHeight="1">
      <c r="A223" s="315" t="s">
        <v>1120</v>
      </c>
      <c r="B223" s="316" t="str">
        <f ca="1">VLOOKUP($A223,'Orçamento Sintético'!$A:$H,4,0)</f>
        <v>(COMPOSIÇÃO REPRESENTATIVA) DO SERVIÇO DE INSTALAÇÃO DE TUBOS DE PVC, SOLDÁVEL, ÁGUA FRIA, DN 25 MM (INSTALADO EM RAMAL, SUB-RAMAL, RAMAL DE DISTRIBUIÇÃO OU PRUMADA), INCLUSIVE CONEXÕES, CORTES E FIXAÇÕES, PARA PRÉDIOS. AF_10/2015</v>
      </c>
      <c r="C223" s="194">
        <f ca="1">ROUND(C224/$G$376,4)</f>
        <v>8.0000000000000002E-3</v>
      </c>
      <c r="D223" s="194">
        <v>1</v>
      </c>
      <c r="E223" s="194"/>
      <c r="F223" s="194"/>
      <c r="G223" s="194"/>
    </row>
    <row r="224" spans="1:7" ht="21.6" customHeight="1">
      <c r="A224" s="315"/>
      <c r="B224" s="317"/>
      <c r="C224" s="195">
        <f ca="1">VLOOKUP($A223,'Orçamento Sintético'!$A:$H,8,0)</f>
        <v>7232.76</v>
      </c>
      <c r="D224" s="195">
        <f>ROUND($C224*D223,2)</f>
        <v>7232.76</v>
      </c>
      <c r="E224" s="195"/>
      <c r="F224" s="195"/>
      <c r="G224" s="195"/>
    </row>
    <row r="225" spans="1:7" ht="21.6" customHeight="1">
      <c r="A225" s="315" t="s">
        <v>1123</v>
      </c>
      <c r="B225" s="316" t="str">
        <f ca="1">VLOOKUP($A225,'Orçamento Sintético'!$A:$H,4,0)</f>
        <v>(COMPOSIÇÃO REPRESENTATIVA) DO SERVIÇO DE INSTALAÇÃO TUBOS DE PVC, SOLDÁVEL, ÁGUA FRIA, DN 32 MM (INSTALADO EM RAMAL, SUB-RAMAL, RAMAL DE DISTRIBUIÇÃO OU PRUMADA), INCLUSIVE CONEXÕES, CORTES E FIXAÇÕES, PARA PRÉDIOS. AF_10/2015</v>
      </c>
      <c r="C225" s="194">
        <f ca="1">ROUND(C226/$G$376,4)</f>
        <v>1E-3</v>
      </c>
      <c r="D225" s="194">
        <v>1</v>
      </c>
      <c r="E225" s="194"/>
      <c r="F225" s="194"/>
      <c r="G225" s="194"/>
    </row>
    <row r="226" spans="1:7" ht="16.899999999999999" customHeight="1">
      <c r="A226" s="315"/>
      <c r="B226" s="317"/>
      <c r="C226" s="195">
        <f ca="1">VLOOKUP($A225,'Orçamento Sintético'!$A:$H,8,0)</f>
        <v>897.28</v>
      </c>
      <c r="D226" s="195">
        <f>ROUND($C226*D225,2)</f>
        <v>897.28</v>
      </c>
      <c r="E226" s="195"/>
      <c r="F226" s="195"/>
      <c r="G226" s="195"/>
    </row>
    <row r="227" spans="1:7" ht="17.45" customHeight="1">
      <c r="A227" s="315" t="s">
        <v>1126</v>
      </c>
      <c r="B227" s="316" t="str">
        <f ca="1">VLOOKUP($A227,'Orçamento Sintético'!$A:$H,4,0)</f>
        <v>(COMPOSIÇÃO REPRESENTATIVA) DO SERVIÇO DE INSTALAÇÃO DE TUBOS DE PVC, SOLDÁVEL, ÁGUA FRIA, DN 50 MM (INSTALADO EM PRUMADA), INCLUSIVE CONEXÕES, CORTES E FIXAÇÕES, PARA PRÉDIOS. AF_10/2015</v>
      </c>
      <c r="C227" s="194">
        <f ca="1">ROUND(C228/$G$376,4)</f>
        <v>3.3999999999999998E-3</v>
      </c>
      <c r="D227" s="194">
        <v>1</v>
      </c>
      <c r="E227" s="194"/>
      <c r="F227" s="194"/>
      <c r="G227" s="194"/>
    </row>
    <row r="228" spans="1:7" ht="15.6" customHeight="1">
      <c r="A228" s="315"/>
      <c r="B228" s="317"/>
      <c r="C228" s="195">
        <f ca="1">VLOOKUP($A227,'Orçamento Sintético'!$A:$H,8,0)</f>
        <v>3075.72</v>
      </c>
      <c r="D228" s="195">
        <f>ROUND($C228*D227,2)</f>
        <v>3075.72</v>
      </c>
      <c r="E228" s="195"/>
      <c r="F228" s="195"/>
      <c r="G228" s="195"/>
    </row>
    <row r="229" spans="1:7" ht="15.6" customHeight="1">
      <c r="A229" s="315" t="s">
        <v>1129</v>
      </c>
      <c r="B229" s="316" t="str">
        <f ca="1">VLOOKUP($A229,'Orçamento Sintético'!$A:$H,4,0)</f>
        <v>Cópia da Sinapi (91794) - (Composição representativa) do serviço de instalação de tubos de PVC, soldável, água fria, DN 60mm (instalado em prumada), inclusive conexões, cortes e fixações, para prédios.</v>
      </c>
      <c r="C229" s="194">
        <f ca="1">ROUND(C230/$G$376,4)</f>
        <v>2.5000000000000001E-3</v>
      </c>
      <c r="D229" s="194">
        <v>1</v>
      </c>
      <c r="E229" s="194"/>
      <c r="F229" s="194"/>
      <c r="G229" s="194"/>
    </row>
    <row r="230" spans="1:7" ht="16.899999999999999" customHeight="1">
      <c r="A230" s="315"/>
      <c r="B230" s="317"/>
      <c r="C230" s="195">
        <f ca="1">VLOOKUP($A229,'Orçamento Sintético'!$A:$H,8,0)</f>
        <v>2248.9499999999998</v>
      </c>
      <c r="D230" s="195">
        <f>ROUND($C230*D229,2)</f>
        <v>2248.9499999999998</v>
      </c>
      <c r="E230" s="195"/>
      <c r="F230" s="195"/>
      <c r="G230" s="195"/>
    </row>
    <row r="231" spans="1:7" ht="13.9" customHeight="1">
      <c r="A231" s="319" t="s">
        <v>1132</v>
      </c>
      <c r="B231" s="318" t="str">
        <f ca="1">VLOOKUP($A231,'Orçamento Sintético'!$A:$H,4,0)</f>
        <v>Aparelhos, metais e acessórios sanitários</v>
      </c>
      <c r="C231" s="196">
        <f ca="1">ROUND(C232/$G$376,4)</f>
        <v>5.3E-3</v>
      </c>
      <c r="D231" s="197">
        <f>ROUND(D232/$C232,4)</f>
        <v>1</v>
      </c>
      <c r="E231" s="197">
        <f>ROUND(E232/$C232,4)</f>
        <v>0</v>
      </c>
      <c r="F231" s="197">
        <f>ROUND(F232/$C232,4)</f>
        <v>0</v>
      </c>
      <c r="G231" s="197">
        <f>ROUND(G232/$C232,4)</f>
        <v>0</v>
      </c>
    </row>
    <row r="232" spans="1:7" ht="13.9" customHeight="1">
      <c r="A232" s="320"/>
      <c r="B232" s="318"/>
      <c r="C232" s="198">
        <f ca="1">VLOOKUP($A231,'Orçamento Sintético'!$A:$H,8,0)</f>
        <v>4814.88</v>
      </c>
      <c r="D232" s="199">
        <f>D234+D236+D238+D240+D242</f>
        <v>4814.88</v>
      </c>
      <c r="E232" s="199">
        <f>E234+E236+E238+E240+E242</f>
        <v>0</v>
      </c>
      <c r="F232" s="199">
        <f>F234+F236+F238+F240+F242</f>
        <v>0</v>
      </c>
      <c r="G232" s="199">
        <f>G234+G236+G238+G240+G242</f>
        <v>0</v>
      </c>
    </row>
    <row r="233" spans="1:7" ht="13.9" customHeight="1">
      <c r="A233" s="315" t="s">
        <v>1134</v>
      </c>
      <c r="B233" s="316" t="str">
        <f ca="1">VLOOKUP($A233,'Orçamento Sintético'!$A:$H,4,0)</f>
        <v>REGISTRO DE GAVETA BRUTO, LATÃO, ROSCÁVEL, 3/4", COM ACABAMENTO E CANOPLA CROMADOS. FORNECIDO E INSTALADO EM RAMAL DE ÁGUA. AF_12/2014</v>
      </c>
      <c r="C233" s="194">
        <f ca="1">ROUND(C234/$G$376,4)</f>
        <v>2.3E-3</v>
      </c>
      <c r="D233" s="194">
        <v>1</v>
      </c>
      <c r="E233" s="194"/>
      <c r="F233" s="194"/>
      <c r="G233" s="194"/>
    </row>
    <row r="234" spans="1:7" ht="13.9" customHeight="1">
      <c r="A234" s="315"/>
      <c r="B234" s="317"/>
      <c r="C234" s="195">
        <f ca="1">VLOOKUP($A233,'Orçamento Sintético'!$A:$H,8,0)</f>
        <v>2099.44</v>
      </c>
      <c r="D234" s="195">
        <f>ROUND($C234*D233,2)</f>
        <v>2099.44</v>
      </c>
      <c r="E234" s="195"/>
      <c r="F234" s="195"/>
      <c r="G234" s="195"/>
    </row>
    <row r="235" spans="1:7" ht="13.9" customHeight="1">
      <c r="A235" s="315" t="s">
        <v>1137</v>
      </c>
      <c r="B235" s="316" t="str">
        <f ca="1">VLOOKUP($A235,'Orçamento Sintético'!$A:$H,4,0)</f>
        <v>REGISTRO DE PRESSÃO BRUTO, LATÃO, ROSCÁVEL, 3/4", COM ACABAMENTO E CANOPLA CROMADOS. FORNECIDO E INSTALADO EM RAMAL DE ÁGUA. AF_12/2014</v>
      </c>
      <c r="C235" s="194">
        <f ca="1">ROUND(C236/$G$376,4)</f>
        <v>4.0000000000000002E-4</v>
      </c>
      <c r="D235" s="194">
        <v>1</v>
      </c>
      <c r="E235" s="194"/>
      <c r="F235" s="194"/>
      <c r="G235" s="194"/>
    </row>
    <row r="236" spans="1:7" ht="13.9" customHeight="1">
      <c r="A236" s="315"/>
      <c r="B236" s="317"/>
      <c r="C236" s="195">
        <f ca="1">VLOOKUP($A235,'Orçamento Sintético'!$A:$H,8,0)</f>
        <v>346.96</v>
      </c>
      <c r="D236" s="195">
        <f>ROUND($C236*D235,2)</f>
        <v>346.96</v>
      </c>
      <c r="E236" s="195"/>
      <c r="F236" s="195"/>
      <c r="G236" s="195"/>
    </row>
    <row r="237" spans="1:7" ht="19.149999999999999" customHeight="1">
      <c r="A237" s="315" t="s">
        <v>1140</v>
      </c>
      <c r="B237" s="316" t="str">
        <f ca="1">VLOOKUP($A237,'Orçamento Sintético'!$A:$H,4,0)</f>
        <v>Copia da SINAPI (89985) - REGISTRO DE PRESSÃO BRUTO, LATÃO, ROSCÁVEL, 3/4", COM ACABAMENTO E CANOPLA CROMADOS COM MECANISMO DE 1/2 VOLTA, REF. DECA, LINHA FLEX PLUS 4916.C21.PQ</v>
      </c>
      <c r="C237" s="194">
        <f ca="1">ROUND(C238/$G$376,4)</f>
        <v>2.0000000000000001E-4</v>
      </c>
      <c r="D237" s="194">
        <v>1</v>
      </c>
      <c r="E237" s="194"/>
      <c r="F237" s="194"/>
      <c r="G237" s="194"/>
    </row>
    <row r="238" spans="1:7" ht="13.9" customHeight="1">
      <c r="A238" s="315"/>
      <c r="B238" s="317"/>
      <c r="C238" s="195">
        <f ca="1">VLOOKUP($A237,'Orçamento Sintético'!$A:$H,8,0)</f>
        <v>156.71</v>
      </c>
      <c r="D238" s="195">
        <f>ROUND($C238*D237,2)</f>
        <v>156.71</v>
      </c>
      <c r="E238" s="195"/>
      <c r="F238" s="195"/>
      <c r="G238" s="195"/>
    </row>
    <row r="239" spans="1:7" ht="18.600000000000001" customHeight="1">
      <c r="A239" s="315" t="s">
        <v>1143</v>
      </c>
      <c r="B239" s="316" t="str">
        <f ca="1">VLOOKUP($A239,'Orçamento Sintético'!$A:$H,4,0)</f>
        <v>REGISTRO DE GAVETA BRUTO, LATÃO, ROSCÁVEL, 1 1/2, COM ACABAMENTO E CANOPLA CROMADOS, INSTALADO EM RESERVAÇÃO DE ÁGUA DE EDIFICAÇÃO QUE POSSUA RESERVATÓRIO DE FIBRA/FIBROCIMENTO  FORNECIMENTO E INSTALAÇÃO. AF_06/2016</v>
      </c>
      <c r="C239" s="194">
        <f ca="1">ROUND(C240/$G$376,4)</f>
        <v>1.6999999999999999E-3</v>
      </c>
      <c r="D239" s="194">
        <v>1</v>
      </c>
      <c r="E239" s="194"/>
      <c r="F239" s="194"/>
      <c r="G239" s="194"/>
    </row>
    <row r="240" spans="1:7" ht="19.149999999999999" customHeight="1">
      <c r="A240" s="315"/>
      <c r="B240" s="317"/>
      <c r="C240" s="195">
        <f ca="1">VLOOKUP($A239,'Orçamento Sintético'!$A:$H,8,0)</f>
        <v>1577.97</v>
      </c>
      <c r="D240" s="195">
        <f>ROUND($C240*D239,2)</f>
        <v>1577.97</v>
      </c>
      <c r="E240" s="195"/>
      <c r="F240" s="195"/>
      <c r="G240" s="195"/>
    </row>
    <row r="241" spans="1:7" ht="17.45" customHeight="1">
      <c r="A241" s="315" t="s">
        <v>1146</v>
      </c>
      <c r="B241" s="316" t="str">
        <f ca="1">VLOOKUP($A241,'Orçamento Sintético'!$A:$H,4,0)</f>
        <v>REGISTRO DE GAVETA BRUTO, LATÃO, ROSCÁVEL, 2, INSTALADO EM RESERVAÇÃO DE ÁGUA DE EDIFICAÇÃO QUE POSSUA RESERVATÓRIO DE FIBRA/FIBROCIMENTO  FORNECIMENTO E INSTALAÇÃO. AF_06/2016</v>
      </c>
      <c r="C241" s="194">
        <f ca="1">ROUND(C242/$G$376,4)</f>
        <v>6.9999999999999999E-4</v>
      </c>
      <c r="D241" s="194">
        <v>1</v>
      </c>
      <c r="E241" s="194"/>
      <c r="F241" s="194"/>
      <c r="G241" s="194"/>
    </row>
    <row r="242" spans="1:7" ht="17.45" customHeight="1">
      <c r="A242" s="315"/>
      <c r="B242" s="317"/>
      <c r="C242" s="195">
        <f ca="1">VLOOKUP($A241,'Orçamento Sintético'!$A:$H,8,0)</f>
        <v>633.79999999999995</v>
      </c>
      <c r="D242" s="195">
        <f>ROUND($C242*D241,2)</f>
        <v>633.79999999999995</v>
      </c>
      <c r="E242" s="195"/>
      <c r="F242" s="195"/>
      <c r="G242" s="195"/>
    </row>
    <row r="243" spans="1:7" ht="13.9" customHeight="1">
      <c r="A243" s="319" t="s">
        <v>1149</v>
      </c>
      <c r="B243" s="318" t="str">
        <f ca="1">VLOOKUP($A243,'Orçamento Sintético'!$A:$H,4,0)</f>
        <v>Serviços diversos</v>
      </c>
      <c r="C243" s="196">
        <f ca="1">ROUND(C244/$G$376,4)</f>
        <v>4.4000000000000003E-3</v>
      </c>
      <c r="D243" s="197">
        <f>ROUND(D244/$C244,4)</f>
        <v>0.81940000000000002</v>
      </c>
      <c r="E243" s="197">
        <f>ROUND(E244/$C244,4)</f>
        <v>0.18060000000000001</v>
      </c>
      <c r="F243" s="197">
        <f>ROUND(F244/$C244,4)</f>
        <v>0</v>
      </c>
      <c r="G243" s="197">
        <f>ROUND(G244/$C244,4)</f>
        <v>0</v>
      </c>
    </row>
    <row r="244" spans="1:7" ht="13.9" customHeight="1">
      <c r="A244" s="320"/>
      <c r="B244" s="318"/>
      <c r="C244" s="198">
        <f ca="1">VLOOKUP($A243,'Orçamento Sintético'!$A:$H,8,0)</f>
        <v>4008</v>
      </c>
      <c r="D244" s="199">
        <f>D246+D248+D250+D252</f>
        <v>3284.16</v>
      </c>
      <c r="E244" s="199">
        <f>E246+E248+E250+E252</f>
        <v>723.84</v>
      </c>
      <c r="F244" s="199">
        <f>F246+F248+F250+F252</f>
        <v>0</v>
      </c>
      <c r="G244" s="199">
        <f>G246+G248+G250+G252</f>
        <v>0</v>
      </c>
    </row>
    <row r="245" spans="1:7" ht="13.9" customHeight="1">
      <c r="A245" s="315" t="s">
        <v>1151</v>
      </c>
      <c r="B245" s="316" t="str">
        <f ca="1">VLOOKUP($A245,'Orçamento Sintético'!$A:$H,4,0)</f>
        <v>Copia da CPOS (04.30.060) - Remoção de tubulação hidráulica em geral, incluindo conexões, caixas e ralos</v>
      </c>
      <c r="C245" s="194">
        <f ca="1">ROUND(C246/$G$376,4)</f>
        <v>2.7000000000000001E-3</v>
      </c>
      <c r="D245" s="194">
        <v>1</v>
      </c>
      <c r="E245" s="194"/>
      <c r="F245" s="194"/>
      <c r="G245" s="194"/>
    </row>
    <row r="246" spans="1:7" ht="13.9" customHeight="1">
      <c r="A246" s="315"/>
      <c r="B246" s="317"/>
      <c r="C246" s="195">
        <f ca="1">VLOOKUP($A245,'Orçamento Sintético'!$A:$H,8,0)</f>
        <v>2414.7199999999998</v>
      </c>
      <c r="D246" s="195">
        <f>ROUND($C246*D245,2)</f>
        <v>2414.7199999999998</v>
      </c>
      <c r="E246" s="195"/>
      <c r="F246" s="195"/>
      <c r="G246" s="195"/>
    </row>
    <row r="247" spans="1:7" ht="19.149999999999999" customHeight="1">
      <c r="A247" s="315" t="s">
        <v>1154</v>
      </c>
      <c r="B247" s="316" t="str">
        <f ca="1">VLOOKUP($A247,'Orçamento Sintético'!$A:$H,4,0)</f>
        <v>FIXAÇÃO DE TUBOS HORIZONTAIS DE PVC, CPVC OU COBRE DIÂMETROS MENORES OU IGUAIS A 40 MM COM ABRAÇADEIRA METÁLICA RÍGIDA TIPO  D  1/2" , FIXADA DIRETAMENTE NA LAJE. AF_05/2015</v>
      </c>
      <c r="C247" s="194">
        <f ca="1">ROUND(C248/$G$376,4)</f>
        <v>6.9999999999999999E-4</v>
      </c>
      <c r="D247" s="194">
        <v>1</v>
      </c>
      <c r="E247" s="194"/>
      <c r="F247" s="194"/>
      <c r="G247" s="194"/>
    </row>
    <row r="248" spans="1:7" ht="16.149999999999999" customHeight="1">
      <c r="A248" s="315"/>
      <c r="B248" s="317"/>
      <c r="C248" s="195">
        <f ca="1">VLOOKUP($A247,'Orçamento Sintético'!$A:$H,8,0)</f>
        <v>589.96</v>
      </c>
      <c r="D248" s="195">
        <f>ROUND($C248*D247,2)</f>
        <v>589.96</v>
      </c>
      <c r="E248" s="195"/>
      <c r="F248" s="195"/>
      <c r="G248" s="195"/>
    </row>
    <row r="249" spans="1:7" ht="17.45" customHeight="1">
      <c r="A249" s="315" t="s">
        <v>1157</v>
      </c>
      <c r="B249" s="316" t="str">
        <f ca="1">VLOOKUP($A249,'Orçamento Sintético'!$A:$H,4,0)</f>
        <v>FIXAÇÃO DE TUBOS HORIZONTAIS DE PVC, CPVC OU COBRE DIÂMETROS MAIORES QUE 40 MM E MENORES OU IGUAIS A 75 MM COM ABRAÇADEIRA METÁLICA RÍGIDA TIPO D 1 1/2, FIXADA DIRETAMENTE NA LAJE. AF_05/2015</v>
      </c>
      <c r="C249" s="194">
        <f ca="1">ROUND(C250/$G$376,4)</f>
        <v>2.9999999999999997E-4</v>
      </c>
      <c r="D249" s="194">
        <v>1</v>
      </c>
      <c r="E249" s="194"/>
      <c r="F249" s="194"/>
      <c r="G249" s="194"/>
    </row>
    <row r="250" spans="1:7" ht="16.899999999999999" customHeight="1">
      <c r="A250" s="315"/>
      <c r="B250" s="317"/>
      <c r="C250" s="195">
        <f ca="1">VLOOKUP($A249,'Orçamento Sintético'!$A:$H,8,0)</f>
        <v>279.48</v>
      </c>
      <c r="D250" s="195">
        <f>ROUND($C250*D249,2)</f>
        <v>279.48</v>
      </c>
      <c r="E250" s="195"/>
      <c r="F250" s="195"/>
      <c r="G250" s="195"/>
    </row>
    <row r="251" spans="1:7" ht="13.9" customHeight="1">
      <c r="A251" s="315" t="s">
        <v>1160</v>
      </c>
      <c r="B251" s="316" t="str">
        <f ca="1">VLOOKUP($A251,'Orçamento Sintético'!$A:$H,4,0)</f>
        <v>Copia da SINAPI (100762) - Pintura esmalte sobre tubulação de PVC, intervalo de Ø 25mm - 60mm, 2 demãos</v>
      </c>
      <c r="C251" s="194">
        <f ca="1">ROUND(C252/$G$376,4)</f>
        <v>8.0000000000000004E-4</v>
      </c>
      <c r="D251" s="194"/>
      <c r="E251" s="194">
        <v>1</v>
      </c>
      <c r="F251" s="194"/>
      <c r="G251" s="194"/>
    </row>
    <row r="252" spans="1:7" ht="13.9" customHeight="1">
      <c r="A252" s="315"/>
      <c r="B252" s="317"/>
      <c r="C252" s="195">
        <f ca="1">VLOOKUP($A251,'Orçamento Sintético'!$A:$H,8,0)</f>
        <v>723.84</v>
      </c>
      <c r="D252" s="195"/>
      <c r="E252" s="195">
        <f>ROUND($C252*E251,2)</f>
        <v>723.84</v>
      </c>
      <c r="F252" s="195"/>
      <c r="G252" s="195"/>
    </row>
    <row r="253" spans="1:7" ht="13.9" customHeight="1">
      <c r="A253" s="323" t="s">
        <v>1163</v>
      </c>
      <c r="B253" s="324" t="str">
        <f ca="1">VLOOKUP($A253,'Orçamento Sintético'!$A:$H,4,0)</f>
        <v>ESGOTOS SANITÁRIOS</v>
      </c>
      <c r="C253" s="192">
        <f ca="1">ROUND(C254/$G$376,4)</f>
        <v>2.5000000000000001E-2</v>
      </c>
      <c r="D253" s="192">
        <f>ROUND(D254/$C254,4)</f>
        <v>0.93969999999999998</v>
      </c>
      <c r="E253" s="192">
        <f>ROUND(E254/$C254,4)</f>
        <v>6.0299999999999999E-2</v>
      </c>
      <c r="F253" s="192">
        <f>ROUND(F254/$C254,4)</f>
        <v>0</v>
      </c>
      <c r="G253" s="192">
        <f>ROUND(G254/$C254,4)</f>
        <v>0</v>
      </c>
    </row>
    <row r="254" spans="1:7" ht="13.9" customHeight="1">
      <c r="A254" s="323"/>
      <c r="B254" s="324"/>
      <c r="C254" s="193">
        <f ca="1">VLOOKUP($A253,'Orçamento Sintético'!$A:$H,8,0)</f>
        <v>22598.75</v>
      </c>
      <c r="D254" s="193">
        <f>D256+D268+D276</f>
        <v>21235.149999999998</v>
      </c>
      <c r="E254" s="193">
        <f>E256+E268+E276</f>
        <v>1363.6</v>
      </c>
      <c r="F254" s="193">
        <f>F256+F268+F276</f>
        <v>0</v>
      </c>
      <c r="G254" s="193">
        <f>G256+G268+G276</f>
        <v>0</v>
      </c>
    </row>
    <row r="255" spans="1:7" ht="13.9" customHeight="1">
      <c r="A255" s="319" t="s">
        <v>1165</v>
      </c>
      <c r="B255" s="318" t="str">
        <f ca="1">VLOOKUP($A255,'Orçamento Sintético'!$A:$H,4,0)</f>
        <v>Tubulações e conexões de PVC</v>
      </c>
      <c r="C255" s="196">
        <f ca="1">ROUND(C256/$G$376,4)</f>
        <v>1.47E-2</v>
      </c>
      <c r="D255" s="197">
        <f>ROUND(D256/$C256,4)</f>
        <v>1</v>
      </c>
      <c r="E255" s="197">
        <f>ROUND(E256/$C256,4)</f>
        <v>0</v>
      </c>
      <c r="F255" s="197">
        <f>ROUND(F256/$C256,4)</f>
        <v>0</v>
      </c>
      <c r="G255" s="197">
        <f>ROUND(G256/$C256,4)</f>
        <v>0</v>
      </c>
    </row>
    <row r="256" spans="1:7" ht="13.9" customHeight="1">
      <c r="A256" s="320"/>
      <c r="B256" s="318"/>
      <c r="C256" s="198">
        <f ca="1">VLOOKUP($A255,'Orçamento Sintético'!$A:$H,8,0)</f>
        <v>13253.32</v>
      </c>
      <c r="D256" s="199">
        <f>D258+D260+D262+D264+D266</f>
        <v>13253.32</v>
      </c>
      <c r="E256" s="199">
        <f>E258+E260+E262+E264+E266</f>
        <v>0</v>
      </c>
      <c r="F256" s="199">
        <f>F258+F260+F262+F264+F266</f>
        <v>0</v>
      </c>
      <c r="G256" s="199">
        <f>G258+G260+G262+G264+G266</f>
        <v>0</v>
      </c>
    </row>
    <row r="257" spans="1:7" ht="21.6" customHeight="1">
      <c r="A257" s="315" t="s">
        <v>1167</v>
      </c>
      <c r="B257" s="316" t="str">
        <f ca="1">VLOOKUP($A257,'Orçamento Sintético'!$A:$H,4,0)</f>
        <v>(COMPOSIÇÃO REPRESENTATIVA) DO SERVIÇO DE INSTALAÇÃO DE TUBO DE PVC, SÉRIE NORMAL, ESGOTO PREDIAL, DN 40 MM (INSTALADO EM RAMAL DE DESCARGA OU RAMAL DE ESGOTO SANITÁRIO), INCLUSIVE CONEXÕES, CORTES E FIXAÇÕES, PARA PRÉDIOS. AF_10/2015</v>
      </c>
      <c r="C257" s="194">
        <f ca="1">ROUND(C258/$G$376,4)</f>
        <v>2.8999999999999998E-3</v>
      </c>
      <c r="D257" s="194">
        <v>1</v>
      </c>
      <c r="E257" s="194"/>
      <c r="F257" s="194"/>
      <c r="G257" s="194"/>
    </row>
    <row r="258" spans="1:7" ht="20.45" customHeight="1">
      <c r="A258" s="315"/>
      <c r="B258" s="317"/>
      <c r="C258" s="195">
        <f ca="1">VLOOKUP($A257,'Orçamento Sintético'!$A:$H,8,0)</f>
        <v>2596.5100000000002</v>
      </c>
      <c r="D258" s="195">
        <f>ROUND($C258*D257,2)</f>
        <v>2596.5100000000002</v>
      </c>
      <c r="E258" s="195"/>
      <c r="F258" s="195"/>
      <c r="G258" s="195"/>
    </row>
    <row r="259" spans="1:7" ht="21" customHeight="1">
      <c r="A259" s="315" t="s">
        <v>1170</v>
      </c>
      <c r="B259" s="316" t="str">
        <f ca="1">VLOOKUP($A259,'Orçamento Sintético'!$A:$H,4,0)</f>
        <v>(COMPOSIÇÃO REPRESENTATIVA) DO SERVIÇO DE INSTALAÇÃO DE TUBO DE PVC, SÉRIE NORMAL, ESGOTO PREDIAL, DN 50 MM (INSTALADO EM RAMAL DE DESCARGA OU RAMAL DE ESGOTO SANITÁRIO), INCLUSIVE CONEXÕES, CORTES E FIXAÇÕES PARA, PRÉDIOS. AF_10/2015</v>
      </c>
      <c r="C259" s="194">
        <f ca="1">ROUND(C260/$G$376,4)</f>
        <v>1.1999999999999999E-3</v>
      </c>
      <c r="D259" s="194">
        <v>1</v>
      </c>
      <c r="E259" s="194"/>
      <c r="F259" s="194"/>
      <c r="G259" s="194"/>
    </row>
    <row r="260" spans="1:7" ht="21.6" customHeight="1">
      <c r="A260" s="315"/>
      <c r="B260" s="317"/>
      <c r="C260" s="195">
        <f ca="1">VLOOKUP($A259,'Orçamento Sintético'!$A:$H,8,0)</f>
        <v>1105.8599999999999</v>
      </c>
      <c r="D260" s="195">
        <f>ROUND($C260*D259,2)</f>
        <v>1105.8599999999999</v>
      </c>
      <c r="E260" s="195"/>
      <c r="F260" s="195"/>
      <c r="G260" s="195"/>
    </row>
    <row r="261" spans="1:7" ht="19.899999999999999" customHeight="1">
      <c r="A261" s="315" t="s">
        <v>1173</v>
      </c>
      <c r="B261" s="316" t="str">
        <f ca="1">VLOOKUP($A261,'Orçamento Sintético'!$A:$H,4,0)</f>
        <v>(COMPOSIÇÃO REPRESENTATIVA) DO SERVIÇO DE INST. TUBO PVC, SÉRIE N, ESGOTO PREDIAL, DN 75 MM, (INST. EM RAMAL DE DESCARGA, RAMAL DE ESG. SANITÁRIO, PRUMADA DE ESG. SANITÁRIO OU VENTILAÇÃO), INCL. CONEXÕES, CORTES E FIXAÇÕES, P/ PRÉDIOS. AF_10/2015</v>
      </c>
      <c r="C261" s="194">
        <f ca="1">ROUND(C262/$G$376,4)</f>
        <v>4.7000000000000002E-3</v>
      </c>
      <c r="D261" s="194">
        <v>1</v>
      </c>
      <c r="E261" s="194"/>
      <c r="F261" s="194"/>
      <c r="G261" s="194"/>
    </row>
    <row r="262" spans="1:7" ht="22.15" customHeight="1">
      <c r="A262" s="315"/>
      <c r="B262" s="317"/>
      <c r="C262" s="195">
        <f ca="1">VLOOKUP($A261,'Orçamento Sintético'!$A:$H,8,0)</f>
        <v>4220.16</v>
      </c>
      <c r="D262" s="195">
        <f>ROUND($C262*D261,2)</f>
        <v>4220.16</v>
      </c>
      <c r="E262" s="195"/>
      <c r="F262" s="195"/>
      <c r="G262" s="195"/>
    </row>
    <row r="263" spans="1:7" ht="24" customHeight="1">
      <c r="A263" s="315" t="s">
        <v>1176</v>
      </c>
      <c r="B263" s="316" t="str">
        <f ca="1">VLOOKUP($A263,'Orçamento Sintético'!$A:$H,4,0)</f>
        <v>(COMPOSIÇÃO REPRESENTATIVA) DO SERVIÇO DE INST. TUBO PVC, SÉRIE N, ESGOTO PREDIAL, 100 MM (INST. RAMAL DESCARGA, RAMAL DE ESG. SANIT., PRUMADA ESG. SANIT., VENTILAÇÃO OU SUB-COLETOR AÉREO), INCL. CONEXÕES E CORTES, FIXAÇÕES, P/ PRÉDIOS. AF_10/2015</v>
      </c>
      <c r="C263" s="194">
        <f ca="1">ROUND(C264/$G$376,4)</f>
        <v>5.7000000000000002E-3</v>
      </c>
      <c r="D263" s="194">
        <v>1</v>
      </c>
      <c r="E263" s="194"/>
      <c r="F263" s="194"/>
      <c r="G263" s="194"/>
    </row>
    <row r="264" spans="1:7" ht="19.899999999999999" customHeight="1">
      <c r="A264" s="315"/>
      <c r="B264" s="317"/>
      <c r="C264" s="195">
        <f ca="1">VLOOKUP($A263,'Orçamento Sintético'!$A:$H,8,0)</f>
        <v>5123.25</v>
      </c>
      <c r="D264" s="195">
        <f>ROUND($C264*D263,2)</f>
        <v>5123.25</v>
      </c>
      <c r="E264" s="195"/>
      <c r="F264" s="195"/>
      <c r="G264" s="195"/>
    </row>
    <row r="265" spans="1:7" ht="18.600000000000001" customHeight="1">
      <c r="A265" s="315" t="s">
        <v>1179</v>
      </c>
      <c r="B265" s="316" t="str">
        <f ca="1">VLOOKUP($A265,'Orçamento Sintético'!$A:$H,4,0)</f>
        <v>(COMPOSIÇÃO REPRESENTATIVA) DO SERVIÇO DE INSTALAÇÃO DE TUBO DE PVC, SÉRIE NORMAL, ESGOTO PREDIAL, DN 150 MM (INSTALADO EM SUB-COLETOR AÉREO), INCLUSIVE CONEXÕES, CORTES E FIXAÇÕES, PARA PRÉDIOS. AF_10/2015</v>
      </c>
      <c r="C265" s="194">
        <f ca="1">ROUND(C266/$G$376,4)</f>
        <v>2.0000000000000001E-4</v>
      </c>
      <c r="D265" s="194">
        <v>1</v>
      </c>
      <c r="E265" s="194"/>
      <c r="F265" s="194"/>
      <c r="G265" s="194"/>
    </row>
    <row r="266" spans="1:7" ht="16.149999999999999" customHeight="1">
      <c r="A266" s="315"/>
      <c r="B266" s="317"/>
      <c r="C266" s="195">
        <f ca="1">VLOOKUP($A265,'Orçamento Sintético'!$A:$H,8,0)</f>
        <v>207.54</v>
      </c>
      <c r="D266" s="195">
        <f>ROUND($C266*D265,2)</f>
        <v>207.54</v>
      </c>
      <c r="E266" s="195"/>
      <c r="F266" s="195"/>
      <c r="G266" s="195"/>
    </row>
    <row r="267" spans="1:7" ht="13.9" customHeight="1">
      <c r="A267" s="319" t="s">
        <v>1182</v>
      </c>
      <c r="B267" s="318" t="str">
        <f ca="1">VLOOKUP($A267,'Orçamento Sintético'!$A:$H,4,0)</f>
        <v>Acessórios</v>
      </c>
      <c r="C267" s="196">
        <f ca="1">ROUND(C268/$G$376,4)</f>
        <v>5.3E-3</v>
      </c>
      <c r="D267" s="197">
        <f>ROUND(D268/$C268,4)</f>
        <v>1</v>
      </c>
      <c r="E267" s="197">
        <f>ROUND(E268/$C268,4)</f>
        <v>0</v>
      </c>
      <c r="F267" s="197">
        <f>ROUND(F268/$C268,4)</f>
        <v>0</v>
      </c>
      <c r="G267" s="197">
        <f>ROUND(G268/$C268,4)</f>
        <v>0</v>
      </c>
    </row>
    <row r="268" spans="1:7" ht="13.9" customHeight="1">
      <c r="A268" s="320"/>
      <c r="B268" s="318"/>
      <c r="C268" s="198">
        <f ca="1">VLOOKUP($A267,'Orçamento Sintético'!$A:$H,8,0)</f>
        <v>4808.3499999999995</v>
      </c>
      <c r="D268" s="199">
        <f>D270+D272+D274</f>
        <v>4808.3499999999995</v>
      </c>
      <c r="E268" s="199">
        <f>E270+E272+E274</f>
        <v>0</v>
      </c>
      <c r="F268" s="199">
        <f>F270+F272+F274</f>
        <v>0</v>
      </c>
      <c r="G268" s="199">
        <f>G270+G272+G274</f>
        <v>0</v>
      </c>
    </row>
    <row r="269" spans="1:7" ht="13.9" customHeight="1">
      <c r="A269" s="315" t="s">
        <v>1184</v>
      </c>
      <c r="B269" s="316" t="str">
        <f ca="1">VLOOKUP($A269,'Orçamento Sintético'!$A:$H,4,0)</f>
        <v>CAIXA SIFONADA, PVC, DN 100 X 100 X 50 MM, JUNTA ELÁSTICA, FORNECIDA E INSTALADA EM RAMAL DE DESCARGA OU EM RAMAL DE ESGOTO SANITÁRIO. AF_12/2014</v>
      </c>
      <c r="C269" s="194">
        <f ca="1">ROUND(C270/$G$376,4)</f>
        <v>0</v>
      </c>
      <c r="D269" s="194">
        <v>1</v>
      </c>
      <c r="E269" s="194"/>
      <c r="F269" s="194"/>
      <c r="G269" s="194"/>
    </row>
    <row r="270" spans="1:7" ht="13.9" customHeight="1">
      <c r="A270" s="315"/>
      <c r="B270" s="317"/>
      <c r="C270" s="195">
        <f ca="1">VLOOKUP($A269,'Orçamento Sintético'!$A:$H,8,0)</f>
        <v>33.82</v>
      </c>
      <c r="D270" s="195">
        <f>ROUND($C270*D269,2)</f>
        <v>33.82</v>
      </c>
      <c r="E270" s="195"/>
      <c r="F270" s="195"/>
      <c r="G270" s="195"/>
    </row>
    <row r="271" spans="1:7" ht="13.9" customHeight="1">
      <c r="A271" s="315" t="s">
        <v>1187</v>
      </c>
      <c r="B271" s="316" t="str">
        <f ca="1">VLOOKUP($A271,'Orçamento Sintético'!$A:$H,4,0)</f>
        <v>CAIXA SIFONADA, PVC, DN 150 X 185 X 75 MM, JUNTA ELÁSTICA, FORNECIDA E INSTALADA EM RAMAL DE DESCARGA OU EM RAMAL DE ESGOTO SANITÁRIO. AF_12/2014</v>
      </c>
      <c r="C271" s="194">
        <f ca="1">ROUND(C272/$G$376,4)</f>
        <v>1.9E-3</v>
      </c>
      <c r="D271" s="194">
        <v>1</v>
      </c>
      <c r="E271" s="194"/>
      <c r="F271" s="194"/>
      <c r="G271" s="194"/>
    </row>
    <row r="272" spans="1:7" ht="13.9" customHeight="1">
      <c r="A272" s="315"/>
      <c r="B272" s="317"/>
      <c r="C272" s="195">
        <f ca="1">VLOOKUP($A271,'Orçamento Sintético'!$A:$H,8,0)</f>
        <v>1671.6</v>
      </c>
      <c r="D272" s="195">
        <f>ROUND($C272*D271,2)</f>
        <v>1671.6</v>
      </c>
      <c r="E272" s="195"/>
      <c r="F272" s="195"/>
      <c r="G272" s="195"/>
    </row>
    <row r="273" spans="1:7" ht="13.9" customHeight="1">
      <c r="A273" s="315" t="s">
        <v>1190</v>
      </c>
      <c r="B273" s="316" t="str">
        <f ca="1">VLOOKUP($A273,'Orçamento Sintético'!$A:$H,4,0)</f>
        <v>Caixa de inspeção em alvenaria 60x60 com tampa em ferro fundido T33, fundo e laje em concreto.</v>
      </c>
      <c r="C273" s="194">
        <f ca="1">ROUND(C274/$G$376,4)</f>
        <v>3.3999999999999998E-3</v>
      </c>
      <c r="D273" s="194">
        <v>1</v>
      </c>
      <c r="E273" s="194"/>
      <c r="F273" s="194"/>
      <c r="G273" s="194"/>
    </row>
    <row r="274" spans="1:7" ht="13.9" customHeight="1">
      <c r="A274" s="315"/>
      <c r="B274" s="317"/>
      <c r="C274" s="195">
        <f ca="1">VLOOKUP($A273,'Orçamento Sintético'!$A:$H,8,0)</f>
        <v>3102.93</v>
      </c>
      <c r="D274" s="195">
        <f>ROUND($C274*D273,2)</f>
        <v>3102.93</v>
      </c>
      <c r="E274" s="195"/>
      <c r="F274" s="195"/>
      <c r="G274" s="195"/>
    </row>
    <row r="275" spans="1:7" ht="13.9" customHeight="1">
      <c r="A275" s="319" t="s">
        <v>1193</v>
      </c>
      <c r="B275" s="318" t="str">
        <f ca="1">VLOOKUP($A275,'Orçamento Sintético'!$A:$H,4,0)</f>
        <v>Serviços diversos</v>
      </c>
      <c r="C275" s="196">
        <f ca="1">ROUND(C276/$G$376,4)</f>
        <v>5.0000000000000001E-3</v>
      </c>
      <c r="D275" s="197">
        <f>ROUND(D276/$C276,4)</f>
        <v>0.69950000000000001</v>
      </c>
      <c r="E275" s="197">
        <f>ROUND(E276/$C276,4)</f>
        <v>0.30049999999999999</v>
      </c>
      <c r="F275" s="197">
        <f>ROUND(F276/$C276,4)</f>
        <v>0</v>
      </c>
      <c r="G275" s="197">
        <f>ROUND(G276/$C276,4)</f>
        <v>0</v>
      </c>
    </row>
    <row r="276" spans="1:7" ht="13.9" customHeight="1">
      <c r="A276" s="320"/>
      <c r="B276" s="318"/>
      <c r="C276" s="198">
        <f ca="1">VLOOKUP($A275,'Orçamento Sintético'!$A:$H,8,0)</f>
        <v>4537.08</v>
      </c>
      <c r="D276" s="199">
        <f>D278+D280+D282+D284+D286+D288</f>
        <v>3173.4799999999996</v>
      </c>
      <c r="E276" s="199">
        <f>E278+E280+E282+E284+E286+E288</f>
        <v>1363.6</v>
      </c>
      <c r="F276" s="199">
        <f>F278+F280+F282+F284+F286+F288</f>
        <v>0</v>
      </c>
      <c r="G276" s="199">
        <f>G278+G280+G282+G284+G286+G288</f>
        <v>0</v>
      </c>
    </row>
    <row r="277" spans="1:7" ht="13.9" customHeight="1">
      <c r="A277" s="315" t="s">
        <v>1194</v>
      </c>
      <c r="B277" s="316" t="str">
        <f ca="1">VLOOKUP($A277,'Orçamento Sintético'!$A:$H,4,0)</f>
        <v>Copia da CPOS (04.30.060) - Remoção de tubulação hidráulica em geral, incluindo conexões, caixas e ralos</v>
      </c>
      <c r="C277" s="194">
        <f ca="1">ROUND(C278/$G$376,4)</f>
        <v>1.6000000000000001E-3</v>
      </c>
      <c r="D277" s="194">
        <v>1</v>
      </c>
      <c r="E277" s="194"/>
      <c r="F277" s="194"/>
      <c r="G277" s="194"/>
    </row>
    <row r="278" spans="1:7" ht="13.9" customHeight="1">
      <c r="A278" s="315"/>
      <c r="B278" s="317"/>
      <c r="C278" s="195">
        <f ca="1">VLOOKUP($A277,'Orçamento Sintético'!$A:$H,8,0)</f>
        <v>1422.08</v>
      </c>
      <c r="D278" s="195">
        <f>ROUND($C278*D277,2)</f>
        <v>1422.08</v>
      </c>
      <c r="E278" s="195"/>
      <c r="F278" s="195"/>
      <c r="G278" s="195"/>
    </row>
    <row r="279" spans="1:7" ht="16.899999999999999" customHeight="1">
      <c r="A279" s="315" t="s">
        <v>1195</v>
      </c>
      <c r="B279" s="316" t="str">
        <f ca="1">VLOOKUP($A279,'Orçamento Sintético'!$A:$H,4,0)</f>
        <v>FIXAÇÃO DE TUBOS HORIZONTAIS DE PVC, CPVC OU COBRE DIÂMETROS MAIORES QUE 40 MM E MENORES OU IGUAIS A 75 MM COM ABRAÇADEIRA METÁLICA RÍGIDA TIPO D 1 1/2, FIXADA DIRETAMENTE NA LAJE. AF_05/2015</v>
      </c>
      <c r="C279" s="194">
        <f ca="1">ROUND(C280/$G$376,4)</f>
        <v>5.9999999999999995E-4</v>
      </c>
      <c r="D279" s="194">
        <v>1</v>
      </c>
      <c r="E279" s="194"/>
      <c r="F279" s="194"/>
      <c r="G279" s="194"/>
    </row>
    <row r="280" spans="1:7" ht="17.45" customHeight="1">
      <c r="A280" s="315"/>
      <c r="B280" s="317"/>
      <c r="C280" s="195">
        <f ca="1">VLOOKUP($A279,'Orçamento Sintético'!$A:$H,8,0)</f>
        <v>515.12</v>
      </c>
      <c r="D280" s="195">
        <f>ROUND($C280*D279,2)</f>
        <v>515.12</v>
      </c>
      <c r="E280" s="195"/>
      <c r="F280" s="195"/>
      <c r="G280" s="195"/>
    </row>
    <row r="281" spans="1:7" ht="13.9" customHeight="1">
      <c r="A281" s="315" t="s">
        <v>1196</v>
      </c>
      <c r="B281" s="316" t="str">
        <f ca="1">VLOOKUP($A281,'Orçamento Sintético'!$A:$H,4,0)</f>
        <v>FIXAÇÃO DE TUBOS HORIZONTAIS DE PVC, CPVC OU COBRE DIÂMETROS MAIORES QUE 75 MM COM ABRAÇADEIRA METÁLICA RÍGIDA TIPO  D  3" , FIXADA DIRETAMENTE NA LAJE. AF_05/2015</v>
      </c>
      <c r="C281" s="194">
        <f ca="1">ROUND(C282/$G$376,4)</f>
        <v>2.9999999999999997E-4</v>
      </c>
      <c r="D281" s="194">
        <v>1</v>
      </c>
      <c r="E281" s="194"/>
      <c r="F281" s="194"/>
      <c r="G281" s="194"/>
    </row>
    <row r="282" spans="1:7" ht="18.600000000000001" customHeight="1">
      <c r="A282" s="315"/>
      <c r="B282" s="317"/>
      <c r="C282" s="195">
        <f ca="1">VLOOKUP($A281,'Orçamento Sintético'!$A:$H,8,0)</f>
        <v>286.58</v>
      </c>
      <c r="D282" s="195">
        <f>ROUND($C282*D281,2)</f>
        <v>286.58</v>
      </c>
      <c r="E282" s="195"/>
      <c r="F282" s="195"/>
      <c r="G282" s="195"/>
    </row>
    <row r="283" spans="1:7" ht="13.9" customHeight="1">
      <c r="A283" s="315" t="s">
        <v>1199</v>
      </c>
      <c r="B283" s="316" t="str">
        <f ca="1">VLOOKUP($A283,'Orçamento Sintético'!$A:$H,4,0)</f>
        <v>ESCAVAÇÃO MANUAL DE VALA COM PROFUNDIDADE MENOR OU IGUAL A 1,30 M. AF_02/2021</v>
      </c>
      <c r="C283" s="194">
        <f ca="1">ROUND(C284/$G$376,4)</f>
        <v>8.0000000000000004E-4</v>
      </c>
      <c r="D283" s="194">
        <v>1</v>
      </c>
      <c r="E283" s="194"/>
      <c r="F283" s="194"/>
      <c r="G283" s="194"/>
    </row>
    <row r="284" spans="1:7" ht="13.9" customHeight="1">
      <c r="A284" s="315"/>
      <c r="B284" s="317"/>
      <c r="C284" s="195">
        <f ca="1">VLOOKUP($A283,'Orçamento Sintético'!$A:$H,8,0)</f>
        <v>696.6</v>
      </c>
      <c r="D284" s="195">
        <f>ROUND($C284*D283,2)</f>
        <v>696.6</v>
      </c>
      <c r="E284" s="195"/>
      <c r="F284" s="195"/>
      <c r="G284" s="195"/>
    </row>
    <row r="285" spans="1:7" ht="13.9" customHeight="1">
      <c r="A285" s="315" t="s">
        <v>1202</v>
      </c>
      <c r="B285" s="316" t="str">
        <f ca="1">VLOOKUP($A285,'Orçamento Sintético'!$A:$H,4,0)</f>
        <v>REATERRO MANUAL DE VALAS COM COMPACTAÇÃO MECANIZADA. AF_04/2016</v>
      </c>
      <c r="C285" s="194">
        <f ca="1">ROUND(C286/$G$376,4)</f>
        <v>2.9999999999999997E-4</v>
      </c>
      <c r="D285" s="194">
        <v>1</v>
      </c>
      <c r="E285" s="194"/>
      <c r="F285" s="194"/>
      <c r="G285" s="194"/>
    </row>
    <row r="286" spans="1:7" ht="13.9" customHeight="1">
      <c r="A286" s="315"/>
      <c r="B286" s="317"/>
      <c r="C286" s="195">
        <f ca="1">VLOOKUP($A285,'Orçamento Sintético'!$A:$H,8,0)</f>
        <v>253.1</v>
      </c>
      <c r="D286" s="195">
        <f>ROUND($C286*D285,2)</f>
        <v>253.1</v>
      </c>
      <c r="E286" s="195"/>
      <c r="F286" s="195"/>
      <c r="G286" s="195"/>
    </row>
    <row r="287" spans="1:7" ht="13.9" customHeight="1">
      <c r="A287" s="315" t="s">
        <v>1205</v>
      </c>
      <c r="B287" s="316" t="str">
        <f ca="1">VLOOKUP($A287,'Orçamento Sintético'!$A:$H,4,0)</f>
        <v>Copia da SINAPI (100762) - Pintura esmalte sobre tubulação de PVC, intervalo de Ø 40mm - 100mm, 2 demãos</v>
      </c>
      <c r="C287" s="194">
        <f ca="1">ROUND(C288/$G$376,4)</f>
        <v>1.5E-3</v>
      </c>
      <c r="D287" s="194"/>
      <c r="E287" s="194">
        <v>1</v>
      </c>
      <c r="F287" s="194"/>
      <c r="G287" s="194"/>
    </row>
    <row r="288" spans="1:7" ht="13.9" customHeight="1">
      <c r="A288" s="315"/>
      <c r="B288" s="317"/>
      <c r="C288" s="195">
        <f ca="1">VLOOKUP($A287,'Orçamento Sintético'!$A:$H,8,0)</f>
        <v>1363.6</v>
      </c>
      <c r="D288" s="195"/>
      <c r="E288" s="195">
        <f>ROUND($C288*E287,2)</f>
        <v>1363.6</v>
      </c>
      <c r="F288" s="195"/>
      <c r="G288" s="195"/>
    </row>
    <row r="289" spans="1:7" ht="13.9" customHeight="1">
      <c r="A289" s="321" t="s">
        <v>1208</v>
      </c>
      <c r="B289" s="322" t="str">
        <f ca="1">VLOOKUP($A289,'Orçamento Sintético'!$A:$H,4,0)</f>
        <v>INSTALAÇÕES ELÉTRICAS E ELETRÔNICAS</v>
      </c>
      <c r="C289" s="188">
        <f ca="1">ROUND(C290/$G$376,4)</f>
        <v>5.0700000000000002E-2</v>
      </c>
      <c r="D289" s="189">
        <f>ROUND(D290/$C290,4)</f>
        <v>0</v>
      </c>
      <c r="E289" s="189">
        <f>ROUND(E290/$C290,4)</f>
        <v>7.4300000000000005E-2</v>
      </c>
      <c r="F289" s="189">
        <f>ROUND(F290/$C290,4)</f>
        <v>0.28220000000000001</v>
      </c>
      <c r="G289" s="189">
        <f>ROUND(G290/$C290,4)</f>
        <v>0.64349999999999996</v>
      </c>
    </row>
    <row r="290" spans="1:7" ht="13.9" customHeight="1">
      <c r="A290" s="321"/>
      <c r="B290" s="322"/>
      <c r="C290" s="190">
        <f ca="1">VLOOKUP($A289,'Orçamento Sintético'!$A:$H,8,0)</f>
        <v>45730.570000000007</v>
      </c>
      <c r="D290" s="191">
        <f>D292</f>
        <v>0</v>
      </c>
      <c r="E290" s="191">
        <f>E292</f>
        <v>3398.6099999999997</v>
      </c>
      <c r="F290" s="191">
        <f>F292</f>
        <v>12906.43</v>
      </c>
      <c r="G290" s="191">
        <f>G292</f>
        <v>29425.54</v>
      </c>
    </row>
    <row r="291" spans="1:7" ht="13.9" customHeight="1">
      <c r="A291" s="323" t="s">
        <v>1210</v>
      </c>
      <c r="B291" s="324" t="str">
        <f ca="1">VLOOKUP($A291,'Orçamento Sintético'!$A:$H,4,0)</f>
        <v>INSTALAÇÕES ELÉTRICAS</v>
      </c>
      <c r="C291" s="192">
        <f ca="1">ROUND(C292/$G$376,4)</f>
        <v>5.0700000000000002E-2</v>
      </c>
      <c r="D291" s="192">
        <f>ROUND(D292/$C292,4)</f>
        <v>0</v>
      </c>
      <c r="E291" s="192">
        <f>ROUND(E292/$C292,4)</f>
        <v>7.4300000000000005E-2</v>
      </c>
      <c r="F291" s="192">
        <f>ROUND(F292/$C292,4)</f>
        <v>0.28220000000000001</v>
      </c>
      <c r="G291" s="192">
        <f>ROUND(G292/$C292,4)</f>
        <v>0.64349999999999996</v>
      </c>
    </row>
    <row r="292" spans="1:7" ht="13.9" customHeight="1">
      <c r="A292" s="323"/>
      <c r="B292" s="324"/>
      <c r="C292" s="193">
        <f ca="1">VLOOKUP($A291,'Orçamento Sintético'!$A:$H,8,0)</f>
        <v>45730.570000000007</v>
      </c>
      <c r="D292" s="193">
        <f>D294</f>
        <v>0</v>
      </c>
      <c r="E292" s="193">
        <f>E294</f>
        <v>3398.6099999999997</v>
      </c>
      <c r="F292" s="193">
        <f>F294</f>
        <v>12906.43</v>
      </c>
      <c r="G292" s="193">
        <f>G294</f>
        <v>29425.54</v>
      </c>
    </row>
    <row r="293" spans="1:7" ht="13.9" customHeight="1">
      <c r="A293" s="319" t="s">
        <v>1212</v>
      </c>
      <c r="B293" s="318" t="str">
        <f ca="1">VLOOKUP($A293,'Orçamento Sintético'!$A:$H,4,0)</f>
        <v>Rede elétrica secundária</v>
      </c>
      <c r="C293" s="196">
        <f ca="1">ROUND(C294/$G$376,4)</f>
        <v>5.0700000000000002E-2</v>
      </c>
      <c r="D293" s="197">
        <f>ROUND(D294/$C294,4)</f>
        <v>0</v>
      </c>
      <c r="E293" s="197">
        <f>ROUND(E294/$C294,4)</f>
        <v>7.4300000000000005E-2</v>
      </c>
      <c r="F293" s="197">
        <f>ROUND(F294/$C294,4)</f>
        <v>0.28220000000000001</v>
      </c>
      <c r="G293" s="197">
        <f>ROUND(G294/$C294,4)</f>
        <v>0.64349999999999996</v>
      </c>
    </row>
    <row r="294" spans="1:7" ht="13.9" customHeight="1">
      <c r="A294" s="320"/>
      <c r="B294" s="318"/>
      <c r="C294" s="198">
        <f ca="1">VLOOKUP($A293,'Orçamento Sintético'!$A:$H,8,0)</f>
        <v>45730.570000000007</v>
      </c>
      <c r="D294" s="199">
        <f>D296+D298+D300+D302+D304+D306+D308+D310+D312+D314+D316+D318+D320+D322+D324+D326+D328</f>
        <v>0</v>
      </c>
      <c r="E294" s="199">
        <f>E296+E298+E300+E302+E304+E306+E308+E310+E312+E314+E316+E318+E320+E322+E324+E326+E328</f>
        <v>3398.6099999999997</v>
      </c>
      <c r="F294" s="199">
        <f>F296+F298+F300+F302+F304+F306+F308+F310+F312+F314+F316+F318+F320+F322+F324+F326+F328</f>
        <v>12906.43</v>
      </c>
      <c r="G294" s="199">
        <f>G296+G298+G300+G302+G304+G306+G308+G310+G312+G314+G316+G318+G320+G322+G324+G326+G328</f>
        <v>29425.54</v>
      </c>
    </row>
    <row r="295" spans="1:7" ht="13.9" customHeight="1">
      <c r="A295" s="315" t="s">
        <v>1214</v>
      </c>
      <c r="B295" s="316" t="str">
        <f ca="1">VLOOKUP($A295,'Orçamento Sintético'!$A:$H,4,0)</f>
        <v>Cópia da SBC (061790) - Campainha de sinalização de emergência com acionador e sinaleira de porta para PCD - GRA branco.</v>
      </c>
      <c r="C295" s="194">
        <f ca="1">ROUND(C296/$G$376,4)</f>
        <v>4.3E-3</v>
      </c>
      <c r="D295" s="194"/>
      <c r="E295" s="194"/>
      <c r="F295" s="194">
        <v>0.3</v>
      </c>
      <c r="G295" s="194">
        <v>0.7</v>
      </c>
    </row>
    <row r="296" spans="1:7" ht="13.9" customHeight="1">
      <c r="A296" s="315"/>
      <c r="B296" s="317"/>
      <c r="C296" s="195">
        <f ca="1">VLOOKUP($A295,'Orçamento Sintético'!$A:$H,8,0)</f>
        <v>3836.79</v>
      </c>
      <c r="D296" s="195"/>
      <c r="E296" s="195"/>
      <c r="F296" s="195">
        <f>ROUND($C296*F295,2)</f>
        <v>1151.04</v>
      </c>
      <c r="G296" s="195">
        <f>ROUND($C296*G295,2)</f>
        <v>2685.75</v>
      </c>
    </row>
    <row r="297" spans="1:7" ht="13.9" customHeight="1">
      <c r="A297" s="315" t="s">
        <v>1309</v>
      </c>
      <c r="B297" s="316" t="str">
        <f ca="1">VLOOKUP($A297,'Orçamento Sintético'!$A:$H,4,0)</f>
        <v>INTERRUPTOR SIMPLES (2 MÓDULOS) COM 1 TOMADA DE EMBUTIR 2P+T 10 A,  INCLUINDO SUPORTE E PLACA - FORNECIMENTO E INSTALAÇÃO. AF_12/2015</v>
      </c>
      <c r="C297" s="194">
        <f ca="1">ROUND(C298/$G$376,4)</f>
        <v>1E-4</v>
      </c>
      <c r="D297" s="194"/>
      <c r="E297" s="194"/>
      <c r="F297" s="194">
        <v>0.3</v>
      </c>
      <c r="G297" s="194">
        <v>0.7</v>
      </c>
    </row>
    <row r="298" spans="1:7" ht="13.9" customHeight="1">
      <c r="A298" s="315"/>
      <c r="B298" s="317"/>
      <c r="C298" s="195">
        <f ca="1">VLOOKUP($A297,'Orçamento Sintético'!$A:$H,8,0)</f>
        <v>106.58</v>
      </c>
      <c r="D298" s="195"/>
      <c r="E298" s="195"/>
      <c r="F298" s="195">
        <f>ROUND($C298*F297,2)</f>
        <v>31.97</v>
      </c>
      <c r="G298" s="195">
        <f>ROUND($C298*G297,2)</f>
        <v>74.61</v>
      </c>
    </row>
    <row r="299" spans="1:7" ht="13.9" customHeight="1">
      <c r="A299" s="315" t="s">
        <v>1310</v>
      </c>
      <c r="B299" s="316" t="str">
        <f ca="1">VLOOKUP($A299,'Orçamento Sintético'!$A:$H,4,0)</f>
        <v>TOMADA BAIXA DE EMBUTIR (1 MÓDULO), 2P+T 10 A, INCLUINDO SUPORTE E PLACA - FORNECIMENTO E INSTALAÇÃO. AF_12/2015</v>
      </c>
      <c r="C299" s="194">
        <f ca="1">ROUND(C300/$G$376,4)</f>
        <v>2.9999999999999997E-4</v>
      </c>
      <c r="D299" s="194"/>
      <c r="E299" s="194"/>
      <c r="F299" s="194">
        <v>0.3</v>
      </c>
      <c r="G299" s="194">
        <v>0.7</v>
      </c>
    </row>
    <row r="300" spans="1:7" ht="13.9" customHeight="1">
      <c r="A300" s="315"/>
      <c r="B300" s="317"/>
      <c r="C300" s="195">
        <f ca="1">VLOOKUP($A299,'Orçamento Sintético'!$A:$H,8,0)</f>
        <v>310.57</v>
      </c>
      <c r="D300" s="195"/>
      <c r="E300" s="195"/>
      <c r="F300" s="195">
        <f>ROUND($C300*F299,2)</f>
        <v>93.17</v>
      </c>
      <c r="G300" s="195">
        <f>ROUND($C300*G299,2)</f>
        <v>217.4</v>
      </c>
    </row>
    <row r="301" spans="1:7" ht="13.9" customHeight="1">
      <c r="A301" s="315" t="s">
        <v>1311</v>
      </c>
      <c r="B301" s="316" t="str">
        <f ca="1">VLOOKUP($A301,'Orçamento Sintético'!$A:$H,4,0)</f>
        <v>SENSOR DE PRESENÇA COM FOTOCÉLULA, FIXAÇÃO EM TETO - FORNECIMENTO E INSTALAÇÃO. AF_02/2020</v>
      </c>
      <c r="C301" s="194">
        <f ca="1">ROUND(C302/$G$376,4)</f>
        <v>1.2999999999999999E-3</v>
      </c>
      <c r="D301" s="194"/>
      <c r="E301" s="194"/>
      <c r="F301" s="194">
        <v>0.3</v>
      </c>
      <c r="G301" s="194">
        <v>0.7</v>
      </c>
    </row>
    <row r="302" spans="1:7" ht="13.9" customHeight="1">
      <c r="A302" s="315"/>
      <c r="B302" s="317"/>
      <c r="C302" s="195">
        <f ca="1">VLOOKUP($A301,'Orçamento Sintético'!$A:$H,8,0)</f>
        <v>1161.1600000000001</v>
      </c>
      <c r="D302" s="195"/>
      <c r="E302" s="195"/>
      <c r="F302" s="195">
        <f>ROUND($C302*F301,2)</f>
        <v>348.35</v>
      </c>
      <c r="G302" s="195">
        <f>ROUND($C302*G301,2)</f>
        <v>812.81</v>
      </c>
    </row>
    <row r="303" spans="1:7" ht="13.9" customHeight="1">
      <c r="A303" s="315" t="s">
        <v>1312</v>
      </c>
      <c r="B303" s="316" t="str">
        <f ca="1">VLOOKUP($A303,'Orçamento Sintético'!$A:$H,4,0)</f>
        <v>TOMADA ALTA DE EMBUTIR (1 MÓDULO), 2P+T 20 A, INCLUINDO SUPORTE E PLACA - FORNECIMENTO E INSTALAÇÃO. AF_12/2015</v>
      </c>
      <c r="C303" s="194">
        <f ca="1">ROUND(C304/$G$376,4)</f>
        <v>2.0000000000000001E-4</v>
      </c>
      <c r="D303" s="194"/>
      <c r="E303" s="194"/>
      <c r="F303" s="194">
        <v>0.3</v>
      </c>
      <c r="G303" s="194">
        <v>0.7</v>
      </c>
    </row>
    <row r="304" spans="1:7" ht="13.9" customHeight="1">
      <c r="A304" s="315"/>
      <c r="B304" s="317"/>
      <c r="C304" s="195">
        <f ca="1">VLOOKUP($A303,'Orçamento Sintético'!$A:$H,8,0)</f>
        <v>185.05</v>
      </c>
      <c r="D304" s="195"/>
      <c r="E304" s="195"/>
      <c r="F304" s="195">
        <f>ROUND($C304*F303,2)</f>
        <v>55.52</v>
      </c>
      <c r="G304" s="195">
        <f>ROUND($C304*G303,2)</f>
        <v>129.54</v>
      </c>
    </row>
    <row r="305" spans="1:7" ht="13.9" customHeight="1">
      <c r="A305" s="315" t="s">
        <v>1313</v>
      </c>
      <c r="B305" s="316" t="str">
        <f ca="1">VLOOKUP($A305,'Orçamento Sintético'!$A:$H,4,0)</f>
        <v>ELETRODUTO RÍGIDO ROSCÁVEL, PVC, DN 25 MM (3/4"), PARA CIRCUITOS TERMINAIS, INSTALADO EM FORRO - FORNECIMENTO E INSTALAÇÃO. AF_12/2015</v>
      </c>
      <c r="C305" s="194">
        <f ca="1">ROUND(C306/$G$376,4)</f>
        <v>2.0000000000000001E-4</v>
      </c>
      <c r="D305" s="194"/>
      <c r="E305" s="194">
        <v>1</v>
      </c>
      <c r="F305" s="194"/>
      <c r="G305" s="194"/>
    </row>
    <row r="306" spans="1:7" ht="13.9" customHeight="1">
      <c r="A306" s="315"/>
      <c r="B306" s="317"/>
      <c r="C306" s="195">
        <f ca="1">VLOOKUP($A305,'Orçamento Sintético'!$A:$H,8,0)</f>
        <v>137.93</v>
      </c>
      <c r="D306" s="195"/>
      <c r="E306" s="195">
        <f>ROUND($C306*E305,2)</f>
        <v>137.93</v>
      </c>
      <c r="F306" s="195"/>
      <c r="G306" s="195"/>
    </row>
    <row r="307" spans="1:7" ht="13.9" customHeight="1">
      <c r="A307" s="315" t="s">
        <v>1314</v>
      </c>
      <c r="B307" s="316" t="str">
        <f ca="1">VLOOKUP($A307,'Orçamento Sintético'!$A:$H,4,0)</f>
        <v>CURVA 90 GRAUS PARA ELETRODUTO, PVC, ROSCÁVEL, DN 25 MM (3/4"), PARA CIRCUITOS TERMINAIS, INSTALADA EM LAJE - FORNECIMENTO E INSTALAÇÃO. AF_12/2015</v>
      </c>
      <c r="C307" s="194">
        <f ca="1">ROUND(C308/$G$376,4)</f>
        <v>0</v>
      </c>
      <c r="D307" s="194"/>
      <c r="E307" s="194">
        <v>1</v>
      </c>
      <c r="F307" s="194"/>
      <c r="G307" s="194"/>
    </row>
    <row r="308" spans="1:7" ht="13.9" customHeight="1">
      <c r="A308" s="315"/>
      <c r="B308" s="317"/>
      <c r="C308" s="195">
        <f ca="1">VLOOKUP($A307,'Orçamento Sintético'!$A:$H,8,0)</f>
        <v>22.14</v>
      </c>
      <c r="D308" s="195"/>
      <c r="E308" s="195">
        <f>ROUND($C308*E307,2)</f>
        <v>22.14</v>
      </c>
      <c r="F308" s="195"/>
      <c r="G308" s="195"/>
    </row>
    <row r="309" spans="1:7" ht="13.9" customHeight="1">
      <c r="A309" s="315" t="s">
        <v>1315</v>
      </c>
      <c r="B309" s="316" t="str">
        <f ca="1">VLOOKUP($A309,'Orçamento Sintético'!$A:$H,4,0)</f>
        <v>ELETRODUTO RÍGIDO ROSCÁVEL, PVC, DN 32 MM (1"), PARA CIRCUITOS TERMINAIS, INSTALADO EM FORRO - FORNECIMENTO E INSTALAÇÃO. AF_12/2015</v>
      </c>
      <c r="C309" s="194">
        <f ca="1">ROUND(C310/$G$376,4)</f>
        <v>1.2999999999999999E-3</v>
      </c>
      <c r="D309" s="194"/>
      <c r="E309" s="194">
        <v>1</v>
      </c>
      <c r="F309" s="194"/>
      <c r="G309" s="194"/>
    </row>
    <row r="310" spans="1:7" ht="13.9" customHeight="1">
      <c r="A310" s="315"/>
      <c r="B310" s="317"/>
      <c r="C310" s="195">
        <f ca="1">VLOOKUP($A309,'Orçamento Sintético'!$A:$H,8,0)</f>
        <v>1130.4000000000001</v>
      </c>
      <c r="D310" s="195"/>
      <c r="E310" s="195">
        <f>ROUND($C310*E309,2)</f>
        <v>1130.4000000000001</v>
      </c>
      <c r="F310" s="195"/>
      <c r="G310" s="195"/>
    </row>
    <row r="311" spans="1:7" ht="13.9" customHeight="1">
      <c r="A311" s="315" t="s">
        <v>1316</v>
      </c>
      <c r="B311" s="316" t="str">
        <f ca="1">VLOOKUP($A311,'Orçamento Sintético'!$A:$H,4,0)</f>
        <v>Copia da SETOP (ELE-CAL-005) - Eletrocalha perfurada, chapa mínima de 20, tipo "C", 50x50mm, inclusive conexões e fixações, fab. Mopa</v>
      </c>
      <c r="C311" s="194">
        <f ca="1">ROUND(C312/$G$376,4)</f>
        <v>1.1999999999999999E-3</v>
      </c>
      <c r="D311" s="194"/>
      <c r="E311" s="194">
        <v>1</v>
      </c>
      <c r="F311" s="194"/>
      <c r="G311" s="194"/>
    </row>
    <row r="312" spans="1:7" ht="13.9" customHeight="1">
      <c r="A312" s="315"/>
      <c r="B312" s="317"/>
      <c r="C312" s="195">
        <f ca="1">VLOOKUP($A311,'Orçamento Sintético'!$A:$H,8,0)</f>
        <v>1063.52</v>
      </c>
      <c r="D312" s="195"/>
      <c r="E312" s="195">
        <f>ROUND($C312*E311,2)</f>
        <v>1063.52</v>
      </c>
      <c r="F312" s="195"/>
      <c r="G312" s="195"/>
    </row>
    <row r="313" spans="1:7" ht="14.45" customHeight="1">
      <c r="A313" s="315" t="s">
        <v>1317</v>
      </c>
      <c r="B313" s="316" t="str">
        <f ca="1">VLOOKUP($A313,'Orçamento Sintético'!$A:$H,4,0)</f>
        <v>Copia da SBC (063214) - Cabo Elétrico CC, 6mm², de cobre flexível, têmpera mole, encordoamento classe 5, isolação termofixa antichama sem chumbo, tensão de operação 1,8kV, temperatura de operação de 90°C (mínimo). Fabricação Prysmian linha Afumex Solar</v>
      </c>
      <c r="C313" s="194">
        <f ca="1">ROUND(C314/$G$376,4)</f>
        <v>3.3E-3</v>
      </c>
      <c r="D313" s="194"/>
      <c r="E313" s="194">
        <v>0.2</v>
      </c>
      <c r="F313" s="194">
        <v>0.3</v>
      </c>
      <c r="G313" s="194">
        <v>0.5</v>
      </c>
    </row>
    <row r="314" spans="1:7" ht="16.149999999999999" customHeight="1">
      <c r="A314" s="315"/>
      <c r="B314" s="317"/>
      <c r="C314" s="195">
        <f ca="1">VLOOKUP($A313,'Orçamento Sintético'!$A:$H,8,0)</f>
        <v>2995.2</v>
      </c>
      <c r="D314" s="195"/>
      <c r="E314" s="195">
        <f>ROUND($C314*E313,2)</f>
        <v>599.04</v>
      </c>
      <c r="F314" s="195">
        <f>ROUND($C314*F313,2)</f>
        <v>898.56</v>
      </c>
      <c r="G314" s="195">
        <f>ROUND($C314*G313,2)</f>
        <v>1497.6</v>
      </c>
    </row>
    <row r="315" spans="1:7" ht="13.9" customHeight="1">
      <c r="A315" s="315" t="s">
        <v>1318</v>
      </c>
      <c r="B315" s="316" t="str">
        <f ca="1">VLOOKUP($A315,'Orçamento Sintético'!$A:$H,4,0)</f>
        <v>DISJUNTOR MONOPOLAR TIPO DIN, CORRENTE NOMINAL DE 32A - FORNECIMENTO E INSTALAÇÃO. AF_10/2020</v>
      </c>
      <c r="C315" s="194">
        <f ca="1">ROUND(C316/$G$376,4)</f>
        <v>1E-4</v>
      </c>
      <c r="D315" s="194"/>
      <c r="E315" s="194">
        <v>0.5</v>
      </c>
      <c r="F315" s="194">
        <v>0.5</v>
      </c>
      <c r="G315" s="194"/>
    </row>
    <row r="316" spans="1:7" ht="13.9" customHeight="1">
      <c r="A316" s="315"/>
      <c r="B316" s="317"/>
      <c r="C316" s="195">
        <f ca="1">VLOOKUP($A315,'Orçamento Sintético'!$A:$H,8,0)</f>
        <v>77.5</v>
      </c>
      <c r="D316" s="195"/>
      <c r="E316" s="195">
        <f>ROUND($C316*E315,2)</f>
        <v>38.75</v>
      </c>
      <c r="F316" s="195">
        <f>ROUND($C316*F315,2)</f>
        <v>38.75</v>
      </c>
      <c r="G316" s="195"/>
    </row>
    <row r="317" spans="1:7" ht="13.9" customHeight="1">
      <c r="A317" s="315" t="s">
        <v>1319</v>
      </c>
      <c r="B317" s="316" t="str">
        <f ca="1">VLOOKUP($A317,'Orçamento Sintético'!$A:$H,4,0)</f>
        <v>Cópia da Orse (7871) - Dispositivo / disjuntor de proteção diferencial residual - 40mA/ 240V - bipolar - 30A</v>
      </c>
      <c r="C317" s="194">
        <f ca="1">ROUND(C318/$G$376,4)</f>
        <v>1E-4</v>
      </c>
      <c r="D317" s="194"/>
      <c r="E317" s="194">
        <v>1</v>
      </c>
      <c r="F317" s="194"/>
      <c r="G317" s="194"/>
    </row>
    <row r="318" spans="1:7" ht="13.9" customHeight="1">
      <c r="A318" s="315"/>
      <c r="B318" s="317"/>
      <c r="C318" s="195">
        <f ca="1">VLOOKUP($A317,'Orçamento Sintético'!$A:$H,8,0)</f>
        <v>85.65</v>
      </c>
      <c r="D318" s="195"/>
      <c r="E318" s="195">
        <f>ROUND($C318*E317,2)</f>
        <v>85.65</v>
      </c>
      <c r="F318" s="195"/>
      <c r="G318" s="195"/>
    </row>
    <row r="319" spans="1:7" ht="13.9" customHeight="1">
      <c r="A319" s="315" t="s">
        <v>1320</v>
      </c>
      <c r="B319" s="316" t="str">
        <f ca="1">VLOOKUP($A319,'Orçamento Sintético'!$A:$H,4,0)</f>
        <v>CONDULETE DE PVC, TIPO LL, PARA ELETRODUTO DE PVC SOLDÁVEL DN 32 MM (1''), APARENTE - FORNECIMENTO E INSTALAÇÃO. AF_11/2016</v>
      </c>
      <c r="C319" s="194">
        <f ca="1">ROUND(C320/$G$376,4)</f>
        <v>2.0000000000000001E-4</v>
      </c>
      <c r="D319" s="194"/>
      <c r="E319" s="194">
        <v>1</v>
      </c>
      <c r="F319" s="194"/>
      <c r="G319" s="194"/>
    </row>
    <row r="320" spans="1:7" ht="13.9" customHeight="1">
      <c r="A320" s="315"/>
      <c r="B320" s="317"/>
      <c r="C320" s="195">
        <f ca="1">VLOOKUP($A319,'Orçamento Sintético'!$A:$H,8,0)</f>
        <v>167.46</v>
      </c>
      <c r="D320" s="195"/>
      <c r="E320" s="195">
        <f>ROUND($C320*E319,2)</f>
        <v>167.46</v>
      </c>
      <c r="F320" s="195"/>
      <c r="G320" s="195"/>
    </row>
    <row r="321" spans="1:7" ht="13.9" customHeight="1">
      <c r="A321" s="315" t="s">
        <v>1321</v>
      </c>
      <c r="B321" s="316" t="str">
        <f ca="1">VLOOKUP($A321,'Orçamento Sintético'!$A:$H,4,0)</f>
        <v>CONDULETE DE PVC, TIPO TB, PARA ELETRODUTO DE PVC SOLDÁVEL DN 32 MM (1''), APARENTE - FORNECIMENTO E INSTALAÇÃO. AF_11/2016</v>
      </c>
      <c r="C321" s="194">
        <f ca="1">ROUND(C322/$G$376,4)</f>
        <v>0</v>
      </c>
      <c r="D321" s="194"/>
      <c r="E321" s="194">
        <v>1</v>
      </c>
      <c r="F321" s="194"/>
      <c r="G321" s="194"/>
    </row>
    <row r="322" spans="1:7" ht="13.9" customHeight="1">
      <c r="A322" s="315"/>
      <c r="B322" s="317"/>
      <c r="C322" s="195">
        <f ca="1">VLOOKUP($A321,'Orçamento Sintético'!$A:$H,8,0)</f>
        <v>43.02</v>
      </c>
      <c r="D322" s="195"/>
      <c r="E322" s="195">
        <f>ROUND($C322*E321,2)</f>
        <v>43.02</v>
      </c>
      <c r="F322" s="195"/>
      <c r="G322" s="195"/>
    </row>
    <row r="323" spans="1:7" ht="13.9" customHeight="1">
      <c r="A323" s="315" t="s">
        <v>1322</v>
      </c>
      <c r="B323" s="316" t="str">
        <f ca="1">VLOOKUP($A323,'Orçamento Sintético'!$A:$H,4,0)</f>
        <v>CURVA 90 GRAUS PARA ELETRODUTO, PVC, ROSCÁVEL, DN 25 MM (3/4"), PARA CIRCUITOS TERMINAIS, INSTALADA EM FORRO - FORNECIMENTO E INSTALAÇÃO. AF_12/2015</v>
      </c>
      <c r="C323" s="194">
        <f ca="1">ROUND(C324/$G$376,4)</f>
        <v>0</v>
      </c>
      <c r="D323" s="194"/>
      <c r="E323" s="194">
        <v>1</v>
      </c>
      <c r="F323" s="194"/>
      <c r="G323" s="194"/>
    </row>
    <row r="324" spans="1:7" ht="13.9" customHeight="1">
      <c r="A324" s="315"/>
      <c r="B324" s="317"/>
      <c r="C324" s="195">
        <f ca="1">VLOOKUP($A323,'Orçamento Sintético'!$A:$H,8,0)</f>
        <v>18.54</v>
      </c>
      <c r="D324" s="195"/>
      <c r="E324" s="195">
        <f>ROUND($C324*E323,2)</f>
        <v>18.54</v>
      </c>
      <c r="F324" s="195"/>
      <c r="G324" s="195"/>
    </row>
    <row r="325" spans="1:7" ht="13.9" customHeight="1">
      <c r="A325" s="315" t="s">
        <v>1323</v>
      </c>
      <c r="B325" s="316" t="str">
        <f ca="1">VLOOKUP($A325,'Orçamento Sintético'!$A:$H,4,0)</f>
        <v>Luminária circular de embutir, com difusor translúcido recuado, refletor multifacetado em alumínio anodizado  alto brilho LED EF45-E12000840, cor alumínio - Lumicenter LED Solution</v>
      </c>
      <c r="C325" s="194">
        <f ca="1">ROUND(C326/$G$376,4)</f>
        <v>3.7999999999999999E-2</v>
      </c>
      <c r="D325" s="194"/>
      <c r="E325" s="194"/>
      <c r="F325" s="194">
        <v>0.3</v>
      </c>
      <c r="G325" s="194">
        <v>0.7</v>
      </c>
    </row>
    <row r="326" spans="1:7" ht="13.9" customHeight="1">
      <c r="A326" s="315"/>
      <c r="B326" s="317"/>
      <c r="C326" s="195">
        <f ca="1">VLOOKUP($A325,'Orçamento Sintético'!$A:$H,8,0)</f>
        <v>34296.9</v>
      </c>
      <c r="D326" s="195"/>
      <c r="E326" s="195"/>
      <c r="F326" s="195">
        <f>ROUND($C326*F325,2)</f>
        <v>10289.07</v>
      </c>
      <c r="G326" s="195">
        <f>ROUND($C326*G325,2)</f>
        <v>24007.83</v>
      </c>
    </row>
    <row r="327" spans="1:7" ht="13.9" customHeight="1">
      <c r="A327" s="315" t="s">
        <v>1324</v>
      </c>
      <c r="B327" s="316" t="str">
        <f ca="1">VLOOKUP($A327,'Orçamento Sintético'!$A:$H,4,0)</f>
        <v>CURVA 90 GRAUS PARA ELETRODUTO, PVC, ROSCÁVEL, DN 32 MM (1"), PARA CIRCUITOS TERMINAIS, INSTALADA EM PAREDE - FORNECIMENTO E INSTALAÇÃO. AF_12/2015</v>
      </c>
      <c r="C327" s="194">
        <f ca="1">ROUND(C328/$G$376,4)</f>
        <v>1E-4</v>
      </c>
      <c r="D327" s="194"/>
      <c r="E327" s="194">
        <v>1</v>
      </c>
      <c r="F327" s="194"/>
      <c r="G327" s="194"/>
    </row>
    <row r="328" spans="1:7" ht="13.9" customHeight="1">
      <c r="A328" s="315"/>
      <c r="B328" s="317"/>
      <c r="C328" s="195">
        <f ca="1">VLOOKUP($A327,'Orçamento Sintético'!$A:$H,8,0)</f>
        <v>92.16</v>
      </c>
      <c r="D328" s="195"/>
      <c r="E328" s="195">
        <f>ROUND($C328*E327,2)</f>
        <v>92.16</v>
      </c>
      <c r="F328" s="195"/>
      <c r="G328" s="195"/>
    </row>
    <row r="329" spans="1:7" ht="13.9" customHeight="1">
      <c r="A329" s="321" t="s">
        <v>1249</v>
      </c>
      <c r="B329" s="322" t="str">
        <f ca="1">VLOOKUP($A329,'Orçamento Sintético'!$A:$H,4,0)</f>
        <v>INSTALAÇÕES MECÂNICAS E DE UTILIDADES</v>
      </c>
      <c r="C329" s="188">
        <f ca="1">ROUND(C330/$G$376,4)</f>
        <v>5.8999999999999999E-3</v>
      </c>
      <c r="D329" s="189">
        <f>ROUND(D330/$C330,4)</f>
        <v>0.1356</v>
      </c>
      <c r="E329" s="189">
        <f>ROUND(E330/$C330,4)</f>
        <v>0.64439999999999997</v>
      </c>
      <c r="F329" s="189">
        <f>ROUND(F330/$C330,4)</f>
        <v>9.7100000000000006E-2</v>
      </c>
      <c r="G329" s="189">
        <f>ROUND(G330/$C330,4)</f>
        <v>0.1229</v>
      </c>
    </row>
    <row r="330" spans="1:7" ht="13.9" customHeight="1">
      <c r="A330" s="321"/>
      <c r="B330" s="322"/>
      <c r="C330" s="190">
        <f ca="1">VLOOKUP($A329,'Orçamento Sintético'!$A:$H,8,0)</f>
        <v>5333.66</v>
      </c>
      <c r="D330" s="191">
        <f>D332</f>
        <v>723.38</v>
      </c>
      <c r="E330" s="191">
        <f>E332</f>
        <v>3437.09</v>
      </c>
      <c r="F330" s="191">
        <f>F332</f>
        <v>517.76</v>
      </c>
      <c r="G330" s="191">
        <f>G332</f>
        <v>655.4</v>
      </c>
    </row>
    <row r="331" spans="1:7" ht="13.9" customHeight="1">
      <c r="A331" s="323" t="s">
        <v>1251</v>
      </c>
      <c r="B331" s="324" t="str">
        <f ca="1">VLOOKUP($A331,'Orçamento Sintético'!$A:$H,4,0)</f>
        <v>VENTILAÇÃO MECÂNICA</v>
      </c>
      <c r="C331" s="192">
        <f ca="1">ROUND(C332/$G$376,4)</f>
        <v>5.8999999999999999E-3</v>
      </c>
      <c r="D331" s="192">
        <f>ROUND(D332/$C332,4)</f>
        <v>0.1356</v>
      </c>
      <c r="E331" s="192">
        <f>ROUND(E332/$C332,4)</f>
        <v>0.64439999999999997</v>
      </c>
      <c r="F331" s="192">
        <f>ROUND(F332/$C332,4)</f>
        <v>9.7100000000000006E-2</v>
      </c>
      <c r="G331" s="192">
        <f>ROUND(G332/$C332,4)</f>
        <v>0.1229</v>
      </c>
    </row>
    <row r="332" spans="1:7" ht="13.9" customHeight="1">
      <c r="A332" s="323"/>
      <c r="B332" s="324"/>
      <c r="C332" s="193">
        <f ca="1">VLOOKUP($A331,'Orçamento Sintético'!$A:$H,8,0)</f>
        <v>5333.66</v>
      </c>
      <c r="D332" s="193">
        <f>D334+D338+D344</f>
        <v>723.38</v>
      </c>
      <c r="E332" s="193">
        <f>E334+E338+E344</f>
        <v>3437.09</v>
      </c>
      <c r="F332" s="193">
        <f>F334+F338+F344</f>
        <v>517.76</v>
      </c>
      <c r="G332" s="193">
        <f>G334+G338+G344</f>
        <v>655.4</v>
      </c>
    </row>
    <row r="333" spans="1:7" ht="13.9" customHeight="1">
      <c r="A333" s="319" t="s">
        <v>1253</v>
      </c>
      <c r="B333" s="318" t="str">
        <f ca="1">VLOOKUP($A333,'Orçamento Sintético'!$A:$H,4,0)</f>
        <v>Ventiladores</v>
      </c>
      <c r="C333" s="196">
        <f ca="1">ROUND(C334/$G$376,4)</f>
        <v>1E-3</v>
      </c>
      <c r="D333" s="197">
        <f>ROUND(D334/$C334,4)</f>
        <v>0</v>
      </c>
      <c r="E333" s="197">
        <f>ROUND(E334/$C334,4)</f>
        <v>0.3</v>
      </c>
      <c r="F333" s="197">
        <f>ROUND(F334/$C334,4)</f>
        <v>0</v>
      </c>
      <c r="G333" s="197">
        <f>ROUND(G334/$C334,4)</f>
        <v>0.7</v>
      </c>
    </row>
    <row r="334" spans="1:7" ht="13.9" customHeight="1">
      <c r="A334" s="320"/>
      <c r="B334" s="318"/>
      <c r="C334" s="198">
        <f ca="1">VLOOKUP($A333,'Orçamento Sintético'!$A:$H,8,0)</f>
        <v>936.28</v>
      </c>
      <c r="D334" s="199">
        <f>D336</f>
        <v>0</v>
      </c>
      <c r="E334" s="199">
        <f>E336</f>
        <v>280.88</v>
      </c>
      <c r="F334" s="199">
        <f>F336</f>
        <v>0</v>
      </c>
      <c r="G334" s="199">
        <f>G336</f>
        <v>655.4</v>
      </c>
    </row>
    <row r="335" spans="1:7" ht="31.15" customHeight="1">
      <c r="A335" s="315" t="s">
        <v>1255</v>
      </c>
      <c r="B335" s="316" t="str">
        <f ca="1">VLOOKUP($A335,'Orçamento Sintético'!$A:$H,4,0)</f>
        <v>Ventilador helicocentrífugo com isolamento fono-absorvente, construído em material plástico, desmontável, motor regulável 60 Hz, 220V, potência 37W, rotação 2540rpm,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C335" s="194">
        <f ca="1">ROUND(C336/$G$376,4)</f>
        <v>1E-3</v>
      </c>
      <c r="D335" s="194"/>
      <c r="E335" s="194">
        <v>0.3</v>
      </c>
      <c r="F335" s="194"/>
      <c r="G335" s="194">
        <v>0.7</v>
      </c>
    </row>
    <row r="336" spans="1:7" ht="29.45" customHeight="1">
      <c r="A336" s="315"/>
      <c r="B336" s="317"/>
      <c r="C336" s="195">
        <f ca="1">VLOOKUP($A335,'Orçamento Sintético'!$A:$H,8,0)</f>
        <v>936.28</v>
      </c>
      <c r="D336" s="195"/>
      <c r="E336" s="195">
        <f>ROUND($C336*E335,2)</f>
        <v>280.88</v>
      </c>
      <c r="F336" s="195"/>
      <c r="G336" s="195">
        <f>ROUND($C336*G335,2)</f>
        <v>655.4</v>
      </c>
    </row>
    <row r="337" spans="1:7" ht="13.9" customHeight="1">
      <c r="A337" s="319" t="s">
        <v>1258</v>
      </c>
      <c r="B337" s="318" t="str">
        <f ca="1">VLOOKUP($A337,'Orçamento Sintético'!$A:$H,4,0)</f>
        <v>Redes de Dutos</v>
      </c>
      <c r="C337" s="196">
        <f ca="1">ROUND(C338/$G$376,4)</f>
        <v>2E-3</v>
      </c>
      <c r="D337" s="197">
        <f>ROUND(D338/$C338,4)</f>
        <v>0.4</v>
      </c>
      <c r="E337" s="197">
        <f>ROUND(E338/$C338,4)</f>
        <v>0.6</v>
      </c>
      <c r="F337" s="197">
        <f>ROUND(F338/$C338,4)</f>
        <v>0</v>
      </c>
      <c r="G337" s="197">
        <f>ROUND(G338/$C338,4)</f>
        <v>0</v>
      </c>
    </row>
    <row r="338" spans="1:7" ht="13.9" customHeight="1">
      <c r="A338" s="320"/>
      <c r="B338" s="318"/>
      <c r="C338" s="198">
        <f ca="1">VLOOKUP($A337,'Orçamento Sintético'!$A:$H,8,0)</f>
        <v>1808.46</v>
      </c>
      <c r="D338" s="199">
        <f>D340+D342</f>
        <v>723.38</v>
      </c>
      <c r="E338" s="199">
        <f>E340+E342</f>
        <v>1085.08</v>
      </c>
      <c r="F338" s="199">
        <f>F340+F342</f>
        <v>0</v>
      </c>
      <c r="G338" s="199">
        <f>G340+G342</f>
        <v>0</v>
      </c>
    </row>
    <row r="339" spans="1:7" ht="13.9" customHeight="1">
      <c r="A339" s="315" t="s">
        <v>1260</v>
      </c>
      <c r="B339" s="316" t="str">
        <f ca="1">VLOOKUP($A339,'Orçamento Sintético'!$A:$H,4,0)</f>
        <v>Copia da ORSE (11501) - Duto em chapa de aço galvanizado nº. 24, para ar condicionado. Fornecimento, montagem e instalação</v>
      </c>
      <c r="C339" s="194">
        <f ca="1">ROUND(C340/$G$376,4)</f>
        <v>1.8E-3</v>
      </c>
      <c r="D339" s="194">
        <v>0.4</v>
      </c>
      <c r="E339" s="194">
        <v>0.6</v>
      </c>
      <c r="F339" s="194"/>
      <c r="G339" s="194"/>
    </row>
    <row r="340" spans="1:7" ht="13.9" customHeight="1">
      <c r="A340" s="315"/>
      <c r="B340" s="317"/>
      <c r="C340" s="195">
        <f ca="1">VLOOKUP($A339,'Orçamento Sintético'!$A:$H,8,0)</f>
        <v>1660.68</v>
      </c>
      <c r="D340" s="195">
        <f>ROUND($C340*D339,2)</f>
        <v>664.27</v>
      </c>
      <c r="E340" s="195">
        <f>ROUND($C340*E339,2)</f>
        <v>996.41</v>
      </c>
      <c r="F340" s="195"/>
      <c r="G340" s="195"/>
    </row>
    <row r="341" spans="1:7" ht="13.9" customHeight="1">
      <c r="A341" s="315" t="s">
        <v>1263</v>
      </c>
      <c r="B341" s="316" t="str">
        <f ca="1">VLOOKUP($A341,'Orçamento Sintético'!$A:$H,4,0)</f>
        <v>Cópia da SBC (070473) - Duto flexível #100 para ventilação ou exaustão, fabricado em alumínio e poliéster com espiral de arame de aço bronzeado, anticorrosivo e indeformável.  Modelo de referência: Multivac Aludec 60 CO2</v>
      </c>
      <c r="C341" s="194">
        <f ca="1">ROUND(C342/$G$376,4)</f>
        <v>2.0000000000000001E-4</v>
      </c>
      <c r="D341" s="194">
        <v>0.4</v>
      </c>
      <c r="E341" s="194">
        <v>0.6</v>
      </c>
      <c r="F341" s="194"/>
      <c r="G341" s="194"/>
    </row>
    <row r="342" spans="1:7" ht="18" customHeight="1">
      <c r="A342" s="315"/>
      <c r="B342" s="317"/>
      <c r="C342" s="195">
        <f ca="1">VLOOKUP($A341,'Orçamento Sintético'!$A:$H,8,0)</f>
        <v>147.78</v>
      </c>
      <c r="D342" s="195">
        <f>ROUND($C342*D341,2)</f>
        <v>59.11</v>
      </c>
      <c r="E342" s="195">
        <f>ROUND($C342*E341,2)</f>
        <v>88.67</v>
      </c>
      <c r="F342" s="195"/>
      <c r="G342" s="195"/>
    </row>
    <row r="343" spans="1:7" ht="13.9" customHeight="1">
      <c r="A343" s="319" t="s">
        <v>1266</v>
      </c>
      <c r="B343" s="318" t="str">
        <f ca="1">VLOOKUP($A343,'Orçamento Sintético'!$A:$H,4,0)</f>
        <v>Acessórios</v>
      </c>
      <c r="C343" s="196">
        <f ca="1">ROUND(C344/$G$376,4)</f>
        <v>2.8999999999999998E-3</v>
      </c>
      <c r="D343" s="197">
        <f>ROUND(D344/$C344,4)</f>
        <v>0</v>
      </c>
      <c r="E343" s="197">
        <f>ROUND(E344/$C344,4)</f>
        <v>0.8</v>
      </c>
      <c r="F343" s="197">
        <f>ROUND(F344/$C344,4)</f>
        <v>0.2</v>
      </c>
      <c r="G343" s="197">
        <f>ROUND(G344/$C344,4)</f>
        <v>0</v>
      </c>
    </row>
    <row r="344" spans="1:7" ht="13.9" customHeight="1">
      <c r="A344" s="320"/>
      <c r="B344" s="318"/>
      <c r="C344" s="198">
        <f ca="1">VLOOKUP($A343,'Orçamento Sintético'!$A:$H,8,0)</f>
        <v>2588.9199999999996</v>
      </c>
      <c r="D344" s="199">
        <f>D346+D348+D350</f>
        <v>0</v>
      </c>
      <c r="E344" s="199">
        <f>E346+E348+E350</f>
        <v>2071.13</v>
      </c>
      <c r="F344" s="199">
        <f>F346+F348+F350</f>
        <v>517.76</v>
      </c>
      <c r="G344" s="199">
        <f>G346+G348+G350</f>
        <v>0</v>
      </c>
    </row>
    <row r="345" spans="1:7" ht="13.9" customHeight="1">
      <c r="A345" s="315" t="s">
        <v>1267</v>
      </c>
      <c r="B345" s="316" t="str">
        <f ca="1">VLOOKUP($A345,'Orçamento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C345" s="194">
        <f ca="1">ROUND(C346/$G$376,4)</f>
        <v>4.0000000000000002E-4</v>
      </c>
      <c r="D345" s="194"/>
      <c r="E345" s="194">
        <v>0.8</v>
      </c>
      <c r="F345" s="194">
        <v>0.2</v>
      </c>
      <c r="G345" s="194"/>
    </row>
    <row r="346" spans="1:7" ht="20.45" customHeight="1">
      <c r="A346" s="315"/>
      <c r="B346" s="317"/>
      <c r="C346" s="195">
        <f ca="1">VLOOKUP($A345,'Orçamento Sintético'!$A:$H,8,0)</f>
        <v>385.44</v>
      </c>
      <c r="D346" s="195"/>
      <c r="E346" s="195">
        <f>TRUNC($C346*E345,2)</f>
        <v>308.35000000000002</v>
      </c>
      <c r="F346" s="195">
        <f>TRUNC($C346*F345,2)</f>
        <v>77.08</v>
      </c>
      <c r="G346" s="195"/>
    </row>
    <row r="347" spans="1:7" ht="13.9" customHeight="1">
      <c r="A347" s="315" t="s">
        <v>1270</v>
      </c>
      <c r="B347" s="316" t="str">
        <f ca="1">VLOOKUP($A347,'Orçamento Sintético'!$A:$H,4,0)</f>
        <v>Grelha de exaustão, dimensões 325x225mm, aletas verticais ajustadas individualmente, fabricada com perfis de alumínio extrudado, anodizado, na cor natural, incluindo registro de lâminas opostas e dupla deflexão. Modelo de referência: TROX AR-AG</v>
      </c>
      <c r="C347" s="194">
        <f ca="1">ROUND(C348/$G$376,4)</f>
        <v>2.3E-3</v>
      </c>
      <c r="D347" s="194"/>
      <c r="E347" s="194">
        <v>0.8</v>
      </c>
      <c r="F347" s="194">
        <v>0.2</v>
      </c>
      <c r="G347" s="194"/>
    </row>
    <row r="348" spans="1:7" ht="16.899999999999999" customHeight="1">
      <c r="A348" s="315"/>
      <c r="B348" s="317"/>
      <c r="C348" s="195">
        <f ca="1">VLOOKUP($A347,'Orçamento Sintético'!$A:$H,8,0)</f>
        <v>2098.2399999999998</v>
      </c>
      <c r="D348" s="195"/>
      <c r="E348" s="195">
        <f>TRUNC($C348*E347,2)</f>
        <v>1678.59</v>
      </c>
      <c r="F348" s="195">
        <f>TRUNC($C348*F347,2)</f>
        <v>419.64</v>
      </c>
      <c r="G348" s="195"/>
    </row>
    <row r="349" spans="1:7" ht="13.9" customHeight="1">
      <c r="A349" s="315" t="s">
        <v>1273</v>
      </c>
      <c r="B349" s="316" t="str">
        <f ca="1">VLOOKUP($A349,'Orçamento Sintético'!$A:$H,4,0)</f>
        <v>Cópia da SBC (073893) - G3 - Grelha de exaustão de plástico para duto flexível diâmetro 100mm, com lâminas inclinadas. Modelo de referência: Soler&amp;Palau OTAM GR-100 ou similar equivalente.</v>
      </c>
      <c r="C349" s="194">
        <f ca="1">ROUND(C350/$G$376,4)</f>
        <v>1E-4</v>
      </c>
      <c r="D349" s="194"/>
      <c r="E349" s="194">
        <v>0.8</v>
      </c>
      <c r="F349" s="194">
        <v>0.2</v>
      </c>
      <c r="G349" s="194"/>
    </row>
    <row r="350" spans="1:7" ht="13.9" customHeight="1">
      <c r="A350" s="315"/>
      <c r="B350" s="317"/>
      <c r="C350" s="195">
        <f ca="1">VLOOKUP($A349,'Orçamento Sintético'!$A:$H,8,0)</f>
        <v>105.24</v>
      </c>
      <c r="D350" s="195"/>
      <c r="E350" s="195">
        <f>TRUNC($C350*E349,2)</f>
        <v>84.19</v>
      </c>
      <c r="F350" s="195">
        <f>TRUNC($C350*F349,2)</f>
        <v>21.04</v>
      </c>
      <c r="G350" s="195"/>
    </row>
    <row r="351" spans="1:7" ht="13.9" customHeight="1">
      <c r="A351" s="321" t="s">
        <v>1276</v>
      </c>
      <c r="B351" s="322" t="str">
        <f ca="1">VLOOKUP($A351,'Orçamento Sintético'!$A:$H,4,0)</f>
        <v>SERVIÇOS COMPLEMENTARES</v>
      </c>
      <c r="C351" s="188">
        <f ca="1">ROUND(C352/$G$376,4)</f>
        <v>1.2800000000000001E-2</v>
      </c>
      <c r="D351" s="189">
        <f>ROUND(D352/$C352,4)</f>
        <v>0.1757</v>
      </c>
      <c r="E351" s="189">
        <f>ROUND(E352/$C352,4)</f>
        <v>0.43740000000000001</v>
      </c>
      <c r="F351" s="189">
        <f>ROUND(F352/$C352,4)</f>
        <v>0.12330000000000001</v>
      </c>
      <c r="G351" s="189">
        <f>ROUND(G352/$C352,4)</f>
        <v>0.2636</v>
      </c>
    </row>
    <row r="352" spans="1:7" ht="13.9" customHeight="1">
      <c r="A352" s="321"/>
      <c r="B352" s="322"/>
      <c r="C352" s="190">
        <f ca="1">VLOOKUP($A351,'Orçamento Sintético'!$A:$H,8,0)</f>
        <v>11546.89</v>
      </c>
      <c r="D352" s="191">
        <f>D354</f>
        <v>2028.3799999999999</v>
      </c>
      <c r="E352" s="191">
        <f>E354</f>
        <v>5050.49</v>
      </c>
      <c r="F352" s="191">
        <f>F354</f>
        <v>1423.96</v>
      </c>
      <c r="G352" s="191">
        <f>G354</f>
        <v>3044.0499999999997</v>
      </c>
    </row>
    <row r="353" spans="1:7" ht="13.9" customHeight="1">
      <c r="A353" s="323" t="s">
        <v>1278</v>
      </c>
      <c r="B353" s="324" t="str">
        <f ca="1">VLOOKUP($A353,'Orçamento Sintético'!$A:$H,4,0)</f>
        <v>Limpeza de obra</v>
      </c>
      <c r="C353" s="192">
        <f ca="1">ROUND(C354/$G$376,4)</f>
        <v>1.2800000000000001E-2</v>
      </c>
      <c r="D353" s="192">
        <f>ROUND(D354/$C354,4)</f>
        <v>0.1757</v>
      </c>
      <c r="E353" s="192">
        <f>ROUND(E354/$C354,4)</f>
        <v>0.43740000000000001</v>
      </c>
      <c r="F353" s="192">
        <f>ROUND(F354/$C354,4)</f>
        <v>0.12330000000000001</v>
      </c>
      <c r="G353" s="192">
        <f>ROUND(G354/$C354,4)</f>
        <v>0.2636</v>
      </c>
    </row>
    <row r="354" spans="1:7" ht="13.9" customHeight="1">
      <c r="A354" s="323"/>
      <c r="B354" s="324"/>
      <c r="C354" s="193">
        <f ca="1">VLOOKUP($A353,'Orçamento Sintético'!$A:$H,8,0)</f>
        <v>11546.89</v>
      </c>
      <c r="D354" s="193">
        <f>D356+D358+D360+D362</f>
        <v>2028.3799999999999</v>
      </c>
      <c r="E354" s="193">
        <f>E356+E358+E360+E362</f>
        <v>5050.49</v>
      </c>
      <c r="F354" s="193">
        <f>F356+F358+F360+F362</f>
        <v>1423.96</v>
      </c>
      <c r="G354" s="193">
        <f>G356+G358+G360+G362</f>
        <v>3044.0499999999997</v>
      </c>
    </row>
    <row r="355" spans="1:7" ht="13.9" customHeight="1">
      <c r="A355" s="315" t="s">
        <v>1280</v>
      </c>
      <c r="B355" s="316" t="str">
        <f ca="1">VLOOKUP($A355,'Orçamento Sintético'!$A:$H,4,0)</f>
        <v>LIMPEZA DE CONTRAPISO COM VASSOURA A SECO. AF_04/2019</v>
      </c>
      <c r="C355" s="194">
        <f ca="1">ROUND(C356/$G$376,4)</f>
        <v>4.4999999999999997E-3</v>
      </c>
      <c r="D355" s="194">
        <v>0.2</v>
      </c>
      <c r="E355" s="194">
        <v>0.2</v>
      </c>
      <c r="F355" s="194">
        <v>0.2</v>
      </c>
      <c r="G355" s="194">
        <v>0.4</v>
      </c>
    </row>
    <row r="356" spans="1:7" ht="13.9" customHeight="1">
      <c r="A356" s="315"/>
      <c r="B356" s="317"/>
      <c r="C356" s="195">
        <f ca="1">VLOOKUP($A355,'Orçamento Sintético'!$A:$H,8,0)</f>
        <v>4097.7</v>
      </c>
      <c r="D356" s="195">
        <f>TRUNC($C356*D355,2)</f>
        <v>819.54</v>
      </c>
      <c r="E356" s="195">
        <f>TRUNC($C356*E355,2)</f>
        <v>819.54</v>
      </c>
      <c r="F356" s="195">
        <f>TRUNC($C356*F355,2)</f>
        <v>819.54</v>
      </c>
      <c r="G356" s="195">
        <f>TRUNC($C356*G355,2)</f>
        <v>1639.08</v>
      </c>
    </row>
    <row r="357" spans="1:7" ht="13.9" customHeight="1">
      <c r="A357" s="315" t="s">
        <v>1283</v>
      </c>
      <c r="B357" s="316" t="str">
        <f ca="1">VLOOKUP($A357,'Orçamento Sintético'!$A:$H,4,0)</f>
        <v>LIMPEZA DE PISO CERÂMICO OU COM PEDRAS RÚSTICAS UTILIZANDO ÁCIDO MURIÁTICO. AF_04/2019</v>
      </c>
      <c r="C357" s="194">
        <f ca="1">ROUND(C358/$G$376,4)</f>
        <v>1.5E-3</v>
      </c>
      <c r="D357" s="194"/>
      <c r="E357" s="194"/>
      <c r="F357" s="194"/>
      <c r="G357" s="194">
        <v>1</v>
      </c>
    </row>
    <row r="358" spans="1:7" ht="13.9" customHeight="1">
      <c r="A358" s="315"/>
      <c r="B358" s="317"/>
      <c r="C358" s="195">
        <f ca="1">VLOOKUP($A357,'Orçamento Sintético'!$A:$H,8,0)</f>
        <v>1309.77</v>
      </c>
      <c r="D358" s="195"/>
      <c r="E358" s="195"/>
      <c r="F358" s="195"/>
      <c r="G358" s="195">
        <f>TRUNC($C358*G357,2)</f>
        <v>1309.77</v>
      </c>
    </row>
    <row r="359" spans="1:7" ht="13.9" customHeight="1">
      <c r="A359" s="315" t="s">
        <v>1286</v>
      </c>
      <c r="B359" s="316" t="str">
        <f ca="1">VLOOKUP($A359,'Orçamento Sintético'!$A:$H,4,0)</f>
        <v>LIMPEZA DE REVESTIMENTO CERÂMICO EM PAREDE COM PANO ÚMIDO AF_04/2019</v>
      </c>
      <c r="C359" s="194">
        <f ca="1">ROUND(C360/$G$376,4)</f>
        <v>1E-4</v>
      </c>
      <c r="D359" s="194"/>
      <c r="E359" s="194"/>
      <c r="F359" s="194"/>
      <c r="G359" s="194">
        <v>1</v>
      </c>
    </row>
    <row r="360" spans="1:7" ht="13.9" customHeight="1">
      <c r="A360" s="315"/>
      <c r="B360" s="317"/>
      <c r="C360" s="195">
        <f ca="1">VLOOKUP($A359,'Orçamento Sintético'!$A:$H,8,0)</f>
        <v>95.2</v>
      </c>
      <c r="D360" s="195"/>
      <c r="E360" s="195"/>
      <c r="F360" s="195"/>
      <c r="G360" s="195">
        <f>TRUNC($C360*G359,2)</f>
        <v>95.2</v>
      </c>
    </row>
    <row r="361" spans="1:7" ht="13.9" customHeight="1">
      <c r="A361" s="315" t="s">
        <v>1289</v>
      </c>
      <c r="B361" s="316" t="str">
        <f ca="1">VLOOKUP($A361,'Orçamento Sintético'!$A:$H,4,0)</f>
        <v>Transporte de material – bota-fora, D.M.T = 80,0 km</v>
      </c>
      <c r="C361" s="194">
        <f ca="1">ROUND(C362/$G$376,4)</f>
        <v>6.7000000000000002E-3</v>
      </c>
      <c r="D361" s="194">
        <v>0.2</v>
      </c>
      <c r="E361" s="194">
        <v>0.7</v>
      </c>
      <c r="F361" s="194">
        <v>0.1</v>
      </c>
      <c r="G361" s="194"/>
    </row>
    <row r="362" spans="1:7" ht="13.9" customHeight="1">
      <c r="A362" s="315"/>
      <c r="B362" s="317"/>
      <c r="C362" s="195">
        <f ca="1">VLOOKUP($A361,'Orçamento Sintético'!$A:$H,8,0)</f>
        <v>6044.22</v>
      </c>
      <c r="D362" s="195">
        <f>TRUNC($C362*D361,2)</f>
        <v>1208.8399999999999</v>
      </c>
      <c r="E362" s="195">
        <f>TRUNC($C362*E361,2)</f>
        <v>4230.95</v>
      </c>
      <c r="F362" s="195">
        <f>TRUNC($C362*F361,2)</f>
        <v>604.41999999999996</v>
      </c>
      <c r="G362" s="195"/>
    </row>
    <row r="363" spans="1:7" ht="13.9" customHeight="1">
      <c r="A363" s="321" t="s">
        <v>1292</v>
      </c>
      <c r="B363" s="322" t="str">
        <f ca="1">VLOOKUP($A363,'Orçamento Sintético'!$A:$H,4,0)</f>
        <v>SERVIÇOS AUXILIARES E ADMINISTRATIVOS</v>
      </c>
      <c r="C363" s="188">
        <f ca="1">ROUND(C364/$G$376,4)</f>
        <v>2.5899999999999999E-2</v>
      </c>
      <c r="D363" s="189">
        <f>ROUND(D364/$C364,4)</f>
        <v>0.1186</v>
      </c>
      <c r="E363" s="189">
        <f>ROUND(E364/$C364,4)</f>
        <v>0.14829999999999999</v>
      </c>
      <c r="F363" s="189">
        <f>ROUND(F364/$C364,4)</f>
        <v>0.25929999999999997</v>
      </c>
      <c r="G363" s="189">
        <f>ROUND(G364/$C364,4)</f>
        <v>0.47370000000000001</v>
      </c>
    </row>
    <row r="364" spans="1:7" ht="13.9" customHeight="1">
      <c r="A364" s="321"/>
      <c r="B364" s="322"/>
      <c r="C364" s="190">
        <f ca="1">VLOOKUP($A363,'Orçamento Sintético'!$A:$H,8,0)</f>
        <v>23365.9</v>
      </c>
      <c r="D364" s="191">
        <f>D366</f>
        <v>2772.2</v>
      </c>
      <c r="E364" s="191">
        <f>E366</f>
        <v>3465.25</v>
      </c>
      <c r="F364" s="191">
        <f>F366</f>
        <v>6059.2800000000007</v>
      </c>
      <c r="G364" s="191">
        <f>G366</f>
        <v>11069.17</v>
      </c>
    </row>
    <row r="365" spans="1:7" ht="13.9" customHeight="1">
      <c r="A365" s="323" t="s">
        <v>1294</v>
      </c>
      <c r="B365" s="324" t="str">
        <f ca="1">VLOOKUP($A365,'Orçamento Sintético'!$A:$H,4,0)</f>
        <v>Pessoal</v>
      </c>
      <c r="C365" s="192">
        <f ca="1">ROUND(C366/$G$376,4)</f>
        <v>2.5899999999999999E-2</v>
      </c>
      <c r="D365" s="192">
        <f>ROUND(D366/$C366,4)</f>
        <v>0.1186</v>
      </c>
      <c r="E365" s="192">
        <f>ROUND(E366/$C366,4)</f>
        <v>0.14829999999999999</v>
      </c>
      <c r="F365" s="192">
        <f>ROUND(F366/$C366,4)</f>
        <v>0.25929999999999997</v>
      </c>
      <c r="G365" s="192">
        <f>ROUND(G366/$C366,4)</f>
        <v>0.47370000000000001</v>
      </c>
    </row>
    <row r="366" spans="1:7" ht="13.9" customHeight="1">
      <c r="A366" s="323"/>
      <c r="B366" s="324"/>
      <c r="C366" s="193">
        <f ca="1">VLOOKUP($A365,'Orçamento Sintético'!$A:$H,8,0)</f>
        <v>23365.9</v>
      </c>
      <c r="D366" s="193">
        <f>D368+D370</f>
        <v>2772.2</v>
      </c>
      <c r="E366" s="193">
        <f>E368+E370</f>
        <v>3465.25</v>
      </c>
      <c r="F366" s="193">
        <f>F368+F370</f>
        <v>6059.2800000000007</v>
      </c>
      <c r="G366" s="193">
        <f>G368+G370</f>
        <v>11069.17</v>
      </c>
    </row>
    <row r="367" spans="1:7" ht="13.9" customHeight="1">
      <c r="A367" s="315" t="s">
        <v>1296</v>
      </c>
      <c r="B367" s="316" t="str">
        <f ca="1">VLOOKUP($A367,'Orçamento Sintético'!$A:$H,4,0)</f>
        <v>ENCARREGADO GERAL DE OBRAS COM ENCARGOS COMPLEMENTARES</v>
      </c>
      <c r="C367" s="194">
        <f ca="1">ROUND(C368/$G$376,4)</f>
        <v>1.54E-2</v>
      </c>
      <c r="D367" s="194">
        <v>0.2</v>
      </c>
      <c r="E367" s="194">
        <v>0.25</v>
      </c>
      <c r="F367" s="194">
        <v>0.3</v>
      </c>
      <c r="G367" s="194">
        <v>0.25</v>
      </c>
    </row>
    <row r="368" spans="1:7" ht="13.9" customHeight="1">
      <c r="A368" s="315"/>
      <c r="B368" s="317"/>
      <c r="C368" s="195">
        <f ca="1">VLOOKUP($A367,'Orçamento Sintético'!$A:$H,8,0)</f>
        <v>13861</v>
      </c>
      <c r="D368" s="195">
        <f>TRUNC($C368*D367,2)</f>
        <v>2772.2</v>
      </c>
      <c r="E368" s="195">
        <f>TRUNC($C368*E367,2)</f>
        <v>3465.25</v>
      </c>
      <c r="F368" s="195">
        <f>TRUNC($C368*F367,2)</f>
        <v>4158.3</v>
      </c>
      <c r="G368" s="195">
        <f>TRUNC($C368*G367,2)</f>
        <v>3465.25</v>
      </c>
    </row>
    <row r="369" spans="1:7" ht="13.9" customHeight="1">
      <c r="A369" s="315" t="s">
        <v>1300</v>
      </c>
      <c r="B369" s="316" t="str">
        <f ca="1">VLOOKUP($A369,'Orçamento Sintético'!$A:$H,4,0)</f>
        <v>ENGENHEIRO CIVIL DE OBRA PLENO COM ENCARGOS COMPLEMENTARES</v>
      </c>
      <c r="C369" s="194">
        <f ca="1">ROUND(C370/$G$376,4)</f>
        <v>1.0500000000000001E-2</v>
      </c>
      <c r="D369" s="194"/>
      <c r="E369" s="194"/>
      <c r="F369" s="194">
        <v>0.2</v>
      </c>
      <c r="G369" s="194">
        <v>0.8</v>
      </c>
    </row>
    <row r="370" spans="1:7" ht="13.9" customHeight="1">
      <c r="A370" s="315"/>
      <c r="B370" s="317"/>
      <c r="C370" s="195">
        <f ca="1">VLOOKUP($A369,'Orçamento Sintético'!$A:$H,8,0)</f>
        <v>9504.9</v>
      </c>
      <c r="D370" s="195"/>
      <c r="E370" s="195"/>
      <c r="F370" s="195">
        <f>TRUNC($C370*F369,2)</f>
        <v>1900.98</v>
      </c>
      <c r="G370" s="195">
        <f>TRUNC($C370*G369,2)</f>
        <v>7603.92</v>
      </c>
    </row>
    <row r="371" spans="1:7" ht="13.9" customHeight="1">
      <c r="A371" s="326" t="s">
        <v>1334</v>
      </c>
      <c r="B371" s="326"/>
      <c r="C371" s="178"/>
      <c r="D371" s="179">
        <f>ROUND(D372/$G$376,4)</f>
        <v>0.1331</v>
      </c>
      <c r="E371" s="179">
        <f>ROUND(E372/$G$376,4)</f>
        <v>0.39689999999999998</v>
      </c>
      <c r="F371" s="179">
        <f>ROUND(F372/$G$376,4)</f>
        <v>0.31719999999999998</v>
      </c>
      <c r="G371" s="179">
        <f>ROUND(G372/$G$376,4)</f>
        <v>0.15290000000000001</v>
      </c>
    </row>
    <row r="372" spans="1:7" ht="13.9" customHeight="1">
      <c r="A372" s="327" t="s">
        <v>1335</v>
      </c>
      <c r="B372" s="327"/>
      <c r="C372" s="178"/>
      <c r="D372" s="180">
        <f>D10+D16+D60+D218+D290+D330+D352+D364</f>
        <v>120096.23999999999</v>
      </c>
      <c r="E372" s="180">
        <f>E10+E16+E60+E218+E290+E330+E352+E364</f>
        <v>358236.95999999996</v>
      </c>
      <c r="F372" s="180">
        <f>F10+F16+F60+F218+F290+F330+F352+F364</f>
        <v>286260.85000000009</v>
      </c>
      <c r="G372" s="180">
        <f>G10+G16+G60+G218+G290+G330+G352+G364</f>
        <v>137984.01</v>
      </c>
    </row>
    <row r="373" spans="1:7" ht="13.9" customHeight="1">
      <c r="A373" s="325" t="s">
        <v>279</v>
      </c>
      <c r="B373" s="325"/>
      <c r="C373" s="178"/>
      <c r="D373" s="177">
        <f ca="1">TRUNC(D372*'Composição de BDI'!$D$23,2)</f>
        <v>26565.279999999999</v>
      </c>
      <c r="E373" s="177">
        <f ca="1">TRUNC(E372*'Composição de BDI'!$D$23,2)</f>
        <v>79242.009999999995</v>
      </c>
      <c r="F373" s="177">
        <f ca="1">TRUNC(F372*'Composição de BDI'!$D$23,2)</f>
        <v>63320.9</v>
      </c>
      <c r="G373" s="177">
        <f ca="1">TRUNC(G372*'Composição de BDI'!$D$23,2)</f>
        <v>30522.06</v>
      </c>
    </row>
    <row r="374" spans="1:7" ht="13.9" customHeight="1">
      <c r="A374" s="328" t="s">
        <v>439</v>
      </c>
      <c r="B374" s="329"/>
      <c r="C374" s="200"/>
      <c r="D374" s="201">
        <f>TRUNC(SUM(D372:D373),2)</f>
        <v>146661.51999999999</v>
      </c>
      <c r="E374" s="201">
        <f>TRUNC(SUM(E372:E373),2)</f>
        <v>437478.97</v>
      </c>
      <c r="F374" s="201">
        <f>TRUNC(SUM(F372:F373),2)</f>
        <v>349581.75</v>
      </c>
      <c r="G374" s="201">
        <f>TRUNC(SUM(G372:G373),2)</f>
        <v>168506.07</v>
      </c>
    </row>
    <row r="375" spans="1:7" ht="13.9" customHeight="1">
      <c r="A375" s="326" t="s">
        <v>1336</v>
      </c>
      <c r="B375" s="326"/>
      <c r="C375" s="178"/>
      <c r="D375" s="179">
        <f>D371</f>
        <v>0.1331</v>
      </c>
      <c r="E375" s="179">
        <f t="shared" ref="E375:G376" si="0">D375+E371</f>
        <v>0.53</v>
      </c>
      <c r="F375" s="179">
        <f t="shared" si="0"/>
        <v>0.84719999999999995</v>
      </c>
      <c r="G375" s="179">
        <f t="shared" si="0"/>
        <v>1.0001</v>
      </c>
    </row>
    <row r="376" spans="1:7" ht="13.9" customHeight="1">
      <c r="A376" s="325" t="s">
        <v>1337</v>
      </c>
      <c r="B376" s="325"/>
      <c r="C376" s="178"/>
      <c r="D376" s="180">
        <f>D372</f>
        <v>120096.23999999999</v>
      </c>
      <c r="E376" s="180">
        <f t="shared" si="0"/>
        <v>478333.19999999995</v>
      </c>
      <c r="F376" s="180">
        <f t="shared" si="0"/>
        <v>764594.05</v>
      </c>
      <c r="G376" s="180">
        <f t="shared" si="0"/>
        <v>902578.06</v>
      </c>
    </row>
    <row r="377" spans="1:7" ht="13.9" customHeight="1">
      <c r="A377" s="328" t="s">
        <v>345</v>
      </c>
      <c r="B377" s="329"/>
      <c r="C377" s="200"/>
      <c r="D377" s="201">
        <f>D374</f>
        <v>146661.51999999999</v>
      </c>
      <c r="E377" s="201">
        <f>D377+E374</f>
        <v>584140.49</v>
      </c>
      <c r="F377" s="201">
        <f>E377+F374</f>
        <v>933722.24</v>
      </c>
      <c r="G377" s="201">
        <f>F377+G374</f>
        <v>1102228.31</v>
      </c>
    </row>
    <row r="380" spans="1:7">
      <c r="D380" s="171"/>
      <c r="E380" s="171"/>
      <c r="F380" s="171"/>
      <c r="G380" s="171"/>
    </row>
    <row r="381" spans="1:7">
      <c r="D381" s="171"/>
      <c r="E381" s="171"/>
      <c r="F381" s="171"/>
      <c r="G381" s="171"/>
    </row>
    <row r="382" spans="1:7">
      <c r="D382" s="172"/>
      <c r="E382" s="172"/>
      <c r="F382" s="172"/>
      <c r="G382" s="172"/>
    </row>
    <row r="383" spans="1:7">
      <c r="D383" s="171"/>
      <c r="E383" s="171"/>
      <c r="F383" s="171"/>
      <c r="G383" s="171"/>
    </row>
    <row r="384" spans="1:7">
      <c r="D384" s="171"/>
      <c r="E384" s="171"/>
      <c r="F384" s="171"/>
      <c r="G384" s="171"/>
    </row>
    <row r="385" spans="4:7">
      <c r="D385" s="173"/>
      <c r="E385" s="173"/>
      <c r="F385" s="173"/>
      <c r="G385" s="173"/>
    </row>
  </sheetData>
  <sheetCalcPr fullCalcOnLoad="1"/>
  <mergeCells count="372">
    <mergeCell ref="A363:A364"/>
    <mergeCell ref="A365:A366"/>
    <mergeCell ref="B363:B364"/>
    <mergeCell ref="B365:B366"/>
    <mergeCell ref="A377:B377"/>
    <mergeCell ref="A367:A368"/>
    <mergeCell ref="A369:A370"/>
    <mergeCell ref="B367:B368"/>
    <mergeCell ref="B369:B370"/>
    <mergeCell ref="A373:B373"/>
    <mergeCell ref="B359:B360"/>
    <mergeCell ref="B361:B362"/>
    <mergeCell ref="A355:A356"/>
    <mergeCell ref="A357:A358"/>
    <mergeCell ref="A359:A360"/>
    <mergeCell ref="A361:A362"/>
    <mergeCell ref="A351:A352"/>
    <mergeCell ref="A353:A354"/>
    <mergeCell ref="B351:B352"/>
    <mergeCell ref="B353:B354"/>
    <mergeCell ref="B355:B356"/>
    <mergeCell ref="B357:B358"/>
    <mergeCell ref="B335:B336"/>
    <mergeCell ref="B339:B340"/>
    <mergeCell ref="B341:B342"/>
    <mergeCell ref="B345:B346"/>
    <mergeCell ref="A341:A342"/>
    <mergeCell ref="A345:A346"/>
    <mergeCell ref="B347:B348"/>
    <mergeCell ref="B349:B350"/>
    <mergeCell ref="A337:A338"/>
    <mergeCell ref="A343:A344"/>
    <mergeCell ref="B337:B338"/>
    <mergeCell ref="B343:B344"/>
    <mergeCell ref="A347:A348"/>
    <mergeCell ref="A349:A350"/>
    <mergeCell ref="B327:B328"/>
    <mergeCell ref="A329:A330"/>
    <mergeCell ref="A331:A332"/>
    <mergeCell ref="A333:A334"/>
    <mergeCell ref="B329:B330"/>
    <mergeCell ref="B331:B332"/>
    <mergeCell ref="B333:B334"/>
    <mergeCell ref="A335:A336"/>
    <mergeCell ref="A339:A340"/>
    <mergeCell ref="A313:A314"/>
    <mergeCell ref="A315:A316"/>
    <mergeCell ref="A317:A318"/>
    <mergeCell ref="A319:A320"/>
    <mergeCell ref="A321:A322"/>
    <mergeCell ref="A323:A324"/>
    <mergeCell ref="A325:A326"/>
    <mergeCell ref="A327:A328"/>
    <mergeCell ref="B303:B304"/>
    <mergeCell ref="B305:B306"/>
    <mergeCell ref="B307:B308"/>
    <mergeCell ref="B309:B310"/>
    <mergeCell ref="B295:B296"/>
    <mergeCell ref="B297:B298"/>
    <mergeCell ref="B299:B300"/>
    <mergeCell ref="B301:B302"/>
    <mergeCell ref="B319:B320"/>
    <mergeCell ref="B321:B322"/>
    <mergeCell ref="B323:B324"/>
    <mergeCell ref="B325:B326"/>
    <mergeCell ref="B311:B312"/>
    <mergeCell ref="B313:B314"/>
    <mergeCell ref="B315:B316"/>
    <mergeCell ref="B317:B318"/>
    <mergeCell ref="A303:A304"/>
    <mergeCell ref="A305:A306"/>
    <mergeCell ref="A307:A308"/>
    <mergeCell ref="A309:A310"/>
    <mergeCell ref="A295:A296"/>
    <mergeCell ref="A297:A298"/>
    <mergeCell ref="A299:A300"/>
    <mergeCell ref="A301:A302"/>
    <mergeCell ref="A311:A312"/>
    <mergeCell ref="B255:B256"/>
    <mergeCell ref="B267:B268"/>
    <mergeCell ref="B275:B276"/>
    <mergeCell ref="B273:B274"/>
    <mergeCell ref="B277:B278"/>
    <mergeCell ref="B279:B280"/>
    <mergeCell ref="B281:B282"/>
    <mergeCell ref="B283:B284"/>
    <mergeCell ref="B285:B286"/>
    <mergeCell ref="A253:A254"/>
    <mergeCell ref="B253:B254"/>
    <mergeCell ref="A293:A294"/>
    <mergeCell ref="B293:B294"/>
    <mergeCell ref="A291:A292"/>
    <mergeCell ref="B291:B292"/>
    <mergeCell ref="B289:B290"/>
    <mergeCell ref="A289:A290"/>
    <mergeCell ref="B269:B270"/>
    <mergeCell ref="B271:B272"/>
    <mergeCell ref="B287:B288"/>
    <mergeCell ref="A269:A270"/>
    <mergeCell ref="A271:A272"/>
    <mergeCell ref="A273:A274"/>
    <mergeCell ref="A277:A278"/>
    <mergeCell ref="A279:A280"/>
    <mergeCell ref="A281:A282"/>
    <mergeCell ref="A283:A284"/>
    <mergeCell ref="A285:A286"/>
    <mergeCell ref="A287:A288"/>
    <mergeCell ref="A251:A252"/>
    <mergeCell ref="A217:A218"/>
    <mergeCell ref="A219:A220"/>
    <mergeCell ref="A267:A268"/>
    <mergeCell ref="A275:A276"/>
    <mergeCell ref="A261:A262"/>
    <mergeCell ref="A263:A264"/>
    <mergeCell ref="A265:A266"/>
    <mergeCell ref="A229:A230"/>
    <mergeCell ref="A233:A234"/>
    <mergeCell ref="A255:A256"/>
    <mergeCell ref="B217:B218"/>
    <mergeCell ref="B219:B220"/>
    <mergeCell ref="A257:A258"/>
    <mergeCell ref="A259:A260"/>
    <mergeCell ref="B257:B258"/>
    <mergeCell ref="B259:B260"/>
    <mergeCell ref="A245:A246"/>
    <mergeCell ref="A247:A248"/>
    <mergeCell ref="A249:A250"/>
    <mergeCell ref="B225:B226"/>
    <mergeCell ref="B227:B228"/>
    <mergeCell ref="B229:B230"/>
    <mergeCell ref="B261:B262"/>
    <mergeCell ref="B263:B264"/>
    <mergeCell ref="B265:B266"/>
    <mergeCell ref="B245:B246"/>
    <mergeCell ref="B247:B248"/>
    <mergeCell ref="B249:B250"/>
    <mergeCell ref="B233:B234"/>
    <mergeCell ref="B235:B236"/>
    <mergeCell ref="B237:B238"/>
    <mergeCell ref="B239:B240"/>
    <mergeCell ref="B251:B252"/>
    <mergeCell ref="A221:A222"/>
    <mergeCell ref="A231:A232"/>
    <mergeCell ref="A243:A244"/>
    <mergeCell ref="B221:B222"/>
    <mergeCell ref="B231:B232"/>
    <mergeCell ref="B243:B244"/>
    <mergeCell ref="A223:A224"/>
    <mergeCell ref="A225:A226"/>
    <mergeCell ref="A227:A228"/>
    <mergeCell ref="A241:A242"/>
    <mergeCell ref="B103:B104"/>
    <mergeCell ref="B105:B106"/>
    <mergeCell ref="B107:B108"/>
    <mergeCell ref="B109:B110"/>
    <mergeCell ref="B111:B112"/>
    <mergeCell ref="A103:A104"/>
    <mergeCell ref="A105:A106"/>
    <mergeCell ref="B241:B242"/>
    <mergeCell ref="B223:B224"/>
    <mergeCell ref="A107:A108"/>
    <mergeCell ref="A109:A110"/>
    <mergeCell ref="A111:A112"/>
    <mergeCell ref="A101:A102"/>
    <mergeCell ref="A237:A238"/>
    <mergeCell ref="A239:A240"/>
    <mergeCell ref="A235:A236"/>
    <mergeCell ref="B101:B102"/>
    <mergeCell ref="A91:A92"/>
    <mergeCell ref="A93:A94"/>
    <mergeCell ref="A95:A96"/>
    <mergeCell ref="A97:A98"/>
    <mergeCell ref="A99:A100"/>
    <mergeCell ref="B91:B92"/>
    <mergeCell ref="B93:B94"/>
    <mergeCell ref="B95:B96"/>
    <mergeCell ref="B97:B98"/>
    <mergeCell ref="B99:B100"/>
    <mergeCell ref="A79:A80"/>
    <mergeCell ref="B79:B80"/>
    <mergeCell ref="A85:A86"/>
    <mergeCell ref="A89:A90"/>
    <mergeCell ref="B85:B86"/>
    <mergeCell ref="B89:B90"/>
    <mergeCell ref="A81:A82"/>
    <mergeCell ref="A83:A84"/>
    <mergeCell ref="A87:A88"/>
    <mergeCell ref="B81:B82"/>
    <mergeCell ref="B83:B84"/>
    <mergeCell ref="B87:B88"/>
    <mergeCell ref="B67:B68"/>
    <mergeCell ref="B69:B70"/>
    <mergeCell ref="B71:B72"/>
    <mergeCell ref="B73:B74"/>
    <mergeCell ref="B75:B76"/>
    <mergeCell ref="B77:B78"/>
    <mergeCell ref="A67:A68"/>
    <mergeCell ref="A69:A70"/>
    <mergeCell ref="A71:A72"/>
    <mergeCell ref="A17:A18"/>
    <mergeCell ref="A49:A50"/>
    <mergeCell ref="A51:A52"/>
    <mergeCell ref="A53:A54"/>
    <mergeCell ref="A23:A24"/>
    <mergeCell ref="A65:A66"/>
    <mergeCell ref="B17:B18"/>
    <mergeCell ref="A19:A20"/>
    <mergeCell ref="B19:B20"/>
    <mergeCell ref="A57:A58"/>
    <mergeCell ref="A39:A40"/>
    <mergeCell ref="A37:A38"/>
    <mergeCell ref="B37:B38"/>
    <mergeCell ref="B49:B50"/>
    <mergeCell ref="B51:B52"/>
    <mergeCell ref="B53:B54"/>
    <mergeCell ref="B39:B40"/>
    <mergeCell ref="E1:F1"/>
    <mergeCell ref="E4:F4"/>
    <mergeCell ref="A7:G7"/>
    <mergeCell ref="A9:A10"/>
    <mergeCell ref="B9:B10"/>
    <mergeCell ref="A11:A12"/>
    <mergeCell ref="B11:B12"/>
    <mergeCell ref="B13:B14"/>
    <mergeCell ref="A13:A14"/>
    <mergeCell ref="A15:A16"/>
    <mergeCell ref="B15:B16"/>
    <mergeCell ref="A376:B376"/>
    <mergeCell ref="A375:B375"/>
    <mergeCell ref="A371:B371"/>
    <mergeCell ref="A372:B372"/>
    <mergeCell ref="A374:B374"/>
    <mergeCell ref="A21:A22"/>
    <mergeCell ref="B21:B22"/>
    <mergeCell ref="B27:B28"/>
    <mergeCell ref="A25:A26"/>
    <mergeCell ref="B25:B26"/>
    <mergeCell ref="B29:B30"/>
    <mergeCell ref="B31:B32"/>
    <mergeCell ref="A27:A28"/>
    <mergeCell ref="A29:A30"/>
    <mergeCell ref="A31:A32"/>
    <mergeCell ref="B41:B42"/>
    <mergeCell ref="B23:B24"/>
    <mergeCell ref="A33:A34"/>
    <mergeCell ref="A35:A36"/>
    <mergeCell ref="A55:A56"/>
    <mergeCell ref="B43:B44"/>
    <mergeCell ref="B45:B46"/>
    <mergeCell ref="B47:B48"/>
    <mergeCell ref="B33:B34"/>
    <mergeCell ref="B35:B36"/>
    <mergeCell ref="B63:B64"/>
    <mergeCell ref="A115:A116"/>
    <mergeCell ref="A113:A114"/>
    <mergeCell ref="B113:B114"/>
    <mergeCell ref="A41:A42"/>
    <mergeCell ref="A43:A44"/>
    <mergeCell ref="A45:A46"/>
    <mergeCell ref="A47:A48"/>
    <mergeCell ref="B55:B56"/>
    <mergeCell ref="B57:B58"/>
    <mergeCell ref="A73:A74"/>
    <mergeCell ref="A75:A76"/>
    <mergeCell ref="A77:A78"/>
    <mergeCell ref="A117:A118"/>
    <mergeCell ref="B65:B66"/>
    <mergeCell ref="A59:A60"/>
    <mergeCell ref="B59:B60"/>
    <mergeCell ref="A61:A62"/>
    <mergeCell ref="B61:B62"/>
    <mergeCell ref="A63:A64"/>
    <mergeCell ref="B115:B116"/>
    <mergeCell ref="B117:B118"/>
    <mergeCell ref="A129:A130"/>
    <mergeCell ref="A131:A132"/>
    <mergeCell ref="A133:A134"/>
    <mergeCell ref="A135:A136"/>
    <mergeCell ref="A121:A122"/>
    <mergeCell ref="A123:A124"/>
    <mergeCell ref="A125:A126"/>
    <mergeCell ref="A127:A128"/>
    <mergeCell ref="B121:B122"/>
    <mergeCell ref="B123:B124"/>
    <mergeCell ref="B125:B126"/>
    <mergeCell ref="B127:B128"/>
    <mergeCell ref="A119:A120"/>
    <mergeCell ref="B119:B120"/>
    <mergeCell ref="A143:A144"/>
    <mergeCell ref="A145:A146"/>
    <mergeCell ref="A149:A150"/>
    <mergeCell ref="B129:B130"/>
    <mergeCell ref="B131:B132"/>
    <mergeCell ref="B133:B134"/>
    <mergeCell ref="B135:B136"/>
    <mergeCell ref="B161:B162"/>
    <mergeCell ref="A159:A160"/>
    <mergeCell ref="A137:A138"/>
    <mergeCell ref="A141:A142"/>
    <mergeCell ref="A147:A148"/>
    <mergeCell ref="A151:A152"/>
    <mergeCell ref="A153:A154"/>
    <mergeCell ref="A155:A156"/>
    <mergeCell ref="A157:A158"/>
    <mergeCell ref="A139:A140"/>
    <mergeCell ref="B153:B154"/>
    <mergeCell ref="B155:B156"/>
    <mergeCell ref="B157:B158"/>
    <mergeCell ref="B159:B160"/>
    <mergeCell ref="B137:B138"/>
    <mergeCell ref="B141:B142"/>
    <mergeCell ref="B147:B148"/>
    <mergeCell ref="A163:A164"/>
    <mergeCell ref="A165:A166"/>
    <mergeCell ref="A167:A168"/>
    <mergeCell ref="A169:A170"/>
    <mergeCell ref="A161:A162"/>
    <mergeCell ref="B139:B140"/>
    <mergeCell ref="B143:B144"/>
    <mergeCell ref="B145:B146"/>
    <mergeCell ref="B149:B150"/>
    <mergeCell ref="B151:B152"/>
    <mergeCell ref="A181:A182"/>
    <mergeCell ref="A183:A184"/>
    <mergeCell ref="A185:A186"/>
    <mergeCell ref="B179:B180"/>
    <mergeCell ref="A171:A172"/>
    <mergeCell ref="A173:A174"/>
    <mergeCell ref="A175:A176"/>
    <mergeCell ref="A177:A178"/>
    <mergeCell ref="A191:A192"/>
    <mergeCell ref="A193:A194"/>
    <mergeCell ref="B187:B188"/>
    <mergeCell ref="B189:B190"/>
    <mergeCell ref="B191:B192"/>
    <mergeCell ref="B193:B194"/>
    <mergeCell ref="B163:B164"/>
    <mergeCell ref="B165:B166"/>
    <mergeCell ref="B167:B168"/>
    <mergeCell ref="B169:B170"/>
    <mergeCell ref="A187:A188"/>
    <mergeCell ref="A189:A190"/>
    <mergeCell ref="A179:A180"/>
    <mergeCell ref="B181:B182"/>
    <mergeCell ref="B183:B184"/>
    <mergeCell ref="B185:B186"/>
    <mergeCell ref="B205:B206"/>
    <mergeCell ref="B207:B208"/>
    <mergeCell ref="B171:B172"/>
    <mergeCell ref="B173:B174"/>
    <mergeCell ref="B175:B176"/>
    <mergeCell ref="B177:B178"/>
    <mergeCell ref="A211:A212"/>
    <mergeCell ref="A213:A214"/>
    <mergeCell ref="B215:B216"/>
    <mergeCell ref="B209:B210"/>
    <mergeCell ref="A209:A210"/>
    <mergeCell ref="B195:B196"/>
    <mergeCell ref="B197:B198"/>
    <mergeCell ref="B199:B200"/>
    <mergeCell ref="B201:B202"/>
    <mergeCell ref="B203:B204"/>
    <mergeCell ref="A215:A216"/>
    <mergeCell ref="A195:A196"/>
    <mergeCell ref="A197:A198"/>
    <mergeCell ref="B211:B212"/>
    <mergeCell ref="B213:B214"/>
    <mergeCell ref="A199:A200"/>
    <mergeCell ref="A201:A202"/>
    <mergeCell ref="A203:A204"/>
    <mergeCell ref="A205:A206"/>
    <mergeCell ref="A207:A208"/>
  </mergeCells>
  <phoneticPr fontId="5" type="noConversion"/>
  <conditionalFormatting sqref="D11">
    <cfRule type="cellIs" dxfId="2416" priority="2537" operator="equal">
      <formula>0</formula>
    </cfRule>
  </conditionalFormatting>
  <conditionalFormatting sqref="D12">
    <cfRule type="cellIs" dxfId="2415" priority="2536" operator="equal">
      <formula>0</formula>
    </cfRule>
  </conditionalFormatting>
  <conditionalFormatting sqref="D13">
    <cfRule type="cellIs" dxfId="2414" priority="2535" operator="equal">
      <formula>0</formula>
    </cfRule>
  </conditionalFormatting>
  <conditionalFormatting sqref="D13">
    <cfRule type="cellIs" dxfId="2413" priority="2534" operator="notEqual">
      <formula>0</formula>
    </cfRule>
  </conditionalFormatting>
  <conditionalFormatting sqref="D14">
    <cfRule type="cellIs" dxfId="2412" priority="2533" operator="equal">
      <formula>0</formula>
    </cfRule>
  </conditionalFormatting>
  <conditionalFormatting sqref="D14">
    <cfRule type="cellIs" dxfId="2411" priority="2532" operator="notEqual">
      <formula>0</formula>
    </cfRule>
  </conditionalFormatting>
  <conditionalFormatting sqref="D9:D10">
    <cfRule type="cellIs" dxfId="2410" priority="2531" operator="equal">
      <formula>0</formula>
    </cfRule>
  </conditionalFormatting>
  <conditionalFormatting sqref="E13">
    <cfRule type="cellIs" dxfId="2409" priority="2526" operator="equal">
      <formula>0</formula>
    </cfRule>
  </conditionalFormatting>
  <conditionalFormatting sqref="E13">
    <cfRule type="cellIs" dxfId="2408" priority="2525" operator="notEqual">
      <formula>0</formula>
    </cfRule>
  </conditionalFormatting>
  <conditionalFormatting sqref="E14">
    <cfRule type="cellIs" dxfId="2407" priority="2524" operator="equal">
      <formula>0</formula>
    </cfRule>
  </conditionalFormatting>
  <conditionalFormatting sqref="E14">
    <cfRule type="cellIs" dxfId="2406" priority="2523" operator="notEqual">
      <formula>0</formula>
    </cfRule>
  </conditionalFormatting>
  <conditionalFormatting sqref="F13">
    <cfRule type="cellIs" dxfId="2405" priority="2518" operator="equal">
      <formula>0</formula>
    </cfRule>
  </conditionalFormatting>
  <conditionalFormatting sqref="F13">
    <cfRule type="cellIs" dxfId="2404" priority="2517" operator="notEqual">
      <formula>0</formula>
    </cfRule>
  </conditionalFormatting>
  <conditionalFormatting sqref="F14">
    <cfRule type="cellIs" dxfId="2403" priority="2516" operator="equal">
      <formula>0</formula>
    </cfRule>
  </conditionalFormatting>
  <conditionalFormatting sqref="F14">
    <cfRule type="cellIs" dxfId="2402" priority="2515" operator="notEqual">
      <formula>0</formula>
    </cfRule>
  </conditionalFormatting>
  <conditionalFormatting sqref="G13">
    <cfRule type="cellIs" dxfId="2401" priority="2510" operator="equal">
      <formula>0</formula>
    </cfRule>
  </conditionalFormatting>
  <conditionalFormatting sqref="G13">
    <cfRule type="cellIs" dxfId="2400" priority="2509" operator="notEqual">
      <formula>0</formula>
    </cfRule>
  </conditionalFormatting>
  <conditionalFormatting sqref="G14">
    <cfRule type="cellIs" dxfId="2399" priority="2508" operator="equal">
      <formula>0</formula>
    </cfRule>
  </conditionalFormatting>
  <conditionalFormatting sqref="G14">
    <cfRule type="cellIs" dxfId="2398" priority="2507" operator="notEqual">
      <formula>0</formula>
    </cfRule>
  </conditionalFormatting>
  <conditionalFormatting sqref="D27">
    <cfRule type="cellIs" dxfId="2397" priority="2504" operator="equal">
      <formula>0</formula>
    </cfRule>
  </conditionalFormatting>
  <conditionalFormatting sqref="D27">
    <cfRule type="cellIs" dxfId="2396" priority="2503" operator="notEqual">
      <formula>0</formula>
    </cfRule>
  </conditionalFormatting>
  <conditionalFormatting sqref="D28">
    <cfRule type="cellIs" dxfId="2395" priority="2502" operator="equal">
      <formula>0</formula>
    </cfRule>
  </conditionalFormatting>
  <conditionalFormatting sqref="D28">
    <cfRule type="cellIs" dxfId="2394" priority="2501" operator="notEqual">
      <formula>0</formula>
    </cfRule>
  </conditionalFormatting>
  <conditionalFormatting sqref="E27">
    <cfRule type="cellIs" dxfId="2393" priority="2500" operator="equal">
      <formula>0</formula>
    </cfRule>
  </conditionalFormatting>
  <conditionalFormatting sqref="E27">
    <cfRule type="cellIs" dxfId="2392" priority="2499" operator="notEqual">
      <formula>0</formula>
    </cfRule>
  </conditionalFormatting>
  <conditionalFormatting sqref="E28">
    <cfRule type="cellIs" dxfId="2391" priority="2498" operator="equal">
      <formula>0</formula>
    </cfRule>
  </conditionalFormatting>
  <conditionalFormatting sqref="E28">
    <cfRule type="cellIs" dxfId="2390" priority="2497" operator="notEqual">
      <formula>0</formula>
    </cfRule>
  </conditionalFormatting>
  <conditionalFormatting sqref="F27">
    <cfRule type="cellIs" dxfId="2389" priority="2496" operator="equal">
      <formula>0</formula>
    </cfRule>
  </conditionalFormatting>
  <conditionalFormatting sqref="F27">
    <cfRule type="cellIs" dxfId="2388" priority="2495" operator="notEqual">
      <formula>0</formula>
    </cfRule>
  </conditionalFormatting>
  <conditionalFormatting sqref="F28">
    <cfRule type="cellIs" dxfId="2387" priority="2494" operator="equal">
      <formula>0</formula>
    </cfRule>
  </conditionalFormatting>
  <conditionalFormatting sqref="F28">
    <cfRule type="cellIs" dxfId="2386" priority="2493" operator="notEqual">
      <formula>0</formula>
    </cfRule>
  </conditionalFormatting>
  <conditionalFormatting sqref="G27">
    <cfRule type="cellIs" dxfId="2385" priority="2492" operator="equal">
      <formula>0</formula>
    </cfRule>
  </conditionalFormatting>
  <conditionalFormatting sqref="G27">
    <cfRule type="cellIs" dxfId="2384" priority="2491" operator="notEqual">
      <formula>0</formula>
    </cfRule>
  </conditionalFormatting>
  <conditionalFormatting sqref="G28">
    <cfRule type="cellIs" dxfId="2383" priority="2490" operator="equal">
      <formula>0</formula>
    </cfRule>
  </conditionalFormatting>
  <conditionalFormatting sqref="G28">
    <cfRule type="cellIs" dxfId="2382" priority="2489" operator="notEqual">
      <formula>0</formula>
    </cfRule>
  </conditionalFormatting>
  <conditionalFormatting sqref="D29">
    <cfRule type="cellIs" dxfId="2381" priority="2488" operator="equal">
      <formula>0</formula>
    </cfRule>
  </conditionalFormatting>
  <conditionalFormatting sqref="D29">
    <cfRule type="cellIs" dxfId="2380" priority="2487" operator="notEqual">
      <formula>0</formula>
    </cfRule>
  </conditionalFormatting>
  <conditionalFormatting sqref="D30">
    <cfRule type="cellIs" dxfId="2379" priority="2486" operator="equal">
      <formula>0</formula>
    </cfRule>
  </conditionalFormatting>
  <conditionalFormatting sqref="D30">
    <cfRule type="cellIs" dxfId="2378" priority="2485" operator="notEqual">
      <formula>0</formula>
    </cfRule>
  </conditionalFormatting>
  <conditionalFormatting sqref="E29">
    <cfRule type="cellIs" dxfId="2377" priority="2484" operator="equal">
      <formula>0</formula>
    </cfRule>
  </conditionalFormatting>
  <conditionalFormatting sqref="E29">
    <cfRule type="cellIs" dxfId="2376" priority="2483" operator="notEqual">
      <formula>0</formula>
    </cfRule>
  </conditionalFormatting>
  <conditionalFormatting sqref="E30">
    <cfRule type="cellIs" dxfId="2375" priority="2482" operator="equal">
      <formula>0</formula>
    </cfRule>
  </conditionalFormatting>
  <conditionalFormatting sqref="E30">
    <cfRule type="cellIs" dxfId="2374" priority="2481" operator="notEqual">
      <formula>0</formula>
    </cfRule>
  </conditionalFormatting>
  <conditionalFormatting sqref="F29">
    <cfRule type="cellIs" dxfId="2373" priority="2480" operator="equal">
      <formula>0</formula>
    </cfRule>
  </conditionalFormatting>
  <conditionalFormatting sqref="F29">
    <cfRule type="cellIs" dxfId="2372" priority="2479" operator="notEqual">
      <formula>0</formula>
    </cfRule>
  </conditionalFormatting>
  <conditionalFormatting sqref="F30">
    <cfRule type="cellIs" dxfId="2371" priority="2478" operator="equal">
      <formula>0</formula>
    </cfRule>
  </conditionalFormatting>
  <conditionalFormatting sqref="F30">
    <cfRule type="cellIs" dxfId="2370" priority="2477" operator="notEqual">
      <formula>0</formula>
    </cfRule>
  </conditionalFormatting>
  <conditionalFormatting sqref="G29">
    <cfRule type="cellIs" dxfId="2369" priority="2476" operator="equal">
      <formula>0</formula>
    </cfRule>
  </conditionalFormatting>
  <conditionalFormatting sqref="G29">
    <cfRule type="cellIs" dxfId="2368" priority="2475" operator="notEqual">
      <formula>0</formula>
    </cfRule>
  </conditionalFormatting>
  <conditionalFormatting sqref="G30">
    <cfRule type="cellIs" dxfId="2367" priority="2474" operator="equal">
      <formula>0</formula>
    </cfRule>
  </conditionalFormatting>
  <conditionalFormatting sqref="G30">
    <cfRule type="cellIs" dxfId="2366" priority="2473" operator="notEqual">
      <formula>0</formula>
    </cfRule>
  </conditionalFormatting>
  <conditionalFormatting sqref="D31">
    <cfRule type="cellIs" dxfId="2365" priority="2472" operator="equal">
      <formula>0</formula>
    </cfRule>
  </conditionalFormatting>
  <conditionalFormatting sqref="D31">
    <cfRule type="cellIs" dxfId="2364" priority="2471" operator="notEqual">
      <formula>0</formula>
    </cfRule>
  </conditionalFormatting>
  <conditionalFormatting sqref="D32">
    <cfRule type="cellIs" dxfId="2363" priority="2470" operator="equal">
      <formula>0</formula>
    </cfRule>
  </conditionalFormatting>
  <conditionalFormatting sqref="D32">
    <cfRule type="cellIs" dxfId="2362" priority="2469" operator="notEqual">
      <formula>0</formula>
    </cfRule>
  </conditionalFormatting>
  <conditionalFormatting sqref="E31">
    <cfRule type="cellIs" dxfId="2361" priority="2468" operator="equal">
      <formula>0</formula>
    </cfRule>
  </conditionalFormatting>
  <conditionalFormatting sqref="E31">
    <cfRule type="cellIs" dxfId="2360" priority="2467" operator="notEqual">
      <formula>0</formula>
    </cfRule>
  </conditionalFormatting>
  <conditionalFormatting sqref="E32">
    <cfRule type="cellIs" dxfId="2359" priority="2466" operator="equal">
      <formula>0</formula>
    </cfRule>
  </conditionalFormatting>
  <conditionalFormatting sqref="E32">
    <cfRule type="cellIs" dxfId="2358" priority="2465" operator="notEqual">
      <formula>0</formula>
    </cfRule>
  </conditionalFormatting>
  <conditionalFormatting sqref="F31">
    <cfRule type="cellIs" dxfId="2357" priority="2464" operator="equal">
      <formula>0</formula>
    </cfRule>
  </conditionalFormatting>
  <conditionalFormatting sqref="F31">
    <cfRule type="cellIs" dxfId="2356" priority="2463" operator="notEqual">
      <formula>0</formula>
    </cfRule>
  </conditionalFormatting>
  <conditionalFormatting sqref="F32">
    <cfRule type="cellIs" dxfId="2355" priority="2462" operator="equal">
      <formula>0</formula>
    </cfRule>
  </conditionalFormatting>
  <conditionalFormatting sqref="F32">
    <cfRule type="cellIs" dxfId="2354" priority="2461" operator="notEqual">
      <formula>0</formula>
    </cfRule>
  </conditionalFormatting>
  <conditionalFormatting sqref="G31">
    <cfRule type="cellIs" dxfId="2353" priority="2460" operator="equal">
      <formula>0</formula>
    </cfRule>
  </conditionalFormatting>
  <conditionalFormatting sqref="G31">
    <cfRule type="cellIs" dxfId="2352" priority="2459" operator="notEqual">
      <formula>0</formula>
    </cfRule>
  </conditionalFormatting>
  <conditionalFormatting sqref="G32">
    <cfRule type="cellIs" dxfId="2351" priority="2458" operator="equal">
      <formula>0</formula>
    </cfRule>
  </conditionalFormatting>
  <conditionalFormatting sqref="G32">
    <cfRule type="cellIs" dxfId="2350" priority="2457" operator="notEqual">
      <formula>0</formula>
    </cfRule>
  </conditionalFormatting>
  <conditionalFormatting sqref="D33">
    <cfRule type="cellIs" dxfId="2349" priority="2456" operator="equal">
      <formula>0</formula>
    </cfRule>
  </conditionalFormatting>
  <conditionalFormatting sqref="D33">
    <cfRule type="cellIs" dxfId="2348" priority="2455" operator="notEqual">
      <formula>0</formula>
    </cfRule>
  </conditionalFormatting>
  <conditionalFormatting sqref="D34">
    <cfRule type="cellIs" dxfId="2347" priority="2454" operator="equal">
      <formula>0</formula>
    </cfRule>
  </conditionalFormatting>
  <conditionalFormatting sqref="D34">
    <cfRule type="cellIs" dxfId="2346" priority="2453" operator="notEqual">
      <formula>0</formula>
    </cfRule>
  </conditionalFormatting>
  <conditionalFormatting sqref="E33">
    <cfRule type="cellIs" dxfId="2345" priority="2452" operator="equal">
      <formula>0</formula>
    </cfRule>
  </conditionalFormatting>
  <conditionalFormatting sqref="E33">
    <cfRule type="cellIs" dxfId="2344" priority="2451" operator="notEqual">
      <formula>0</formula>
    </cfRule>
  </conditionalFormatting>
  <conditionalFormatting sqref="E34">
    <cfRule type="cellIs" dxfId="2343" priority="2450" operator="equal">
      <formula>0</formula>
    </cfRule>
  </conditionalFormatting>
  <conditionalFormatting sqref="E34">
    <cfRule type="cellIs" dxfId="2342" priority="2449" operator="notEqual">
      <formula>0</formula>
    </cfRule>
  </conditionalFormatting>
  <conditionalFormatting sqref="F33">
    <cfRule type="cellIs" dxfId="2341" priority="2448" operator="equal">
      <formula>0</formula>
    </cfRule>
  </conditionalFormatting>
  <conditionalFormatting sqref="F33">
    <cfRule type="cellIs" dxfId="2340" priority="2447" operator="notEqual">
      <formula>0</formula>
    </cfRule>
  </conditionalFormatting>
  <conditionalFormatting sqref="F34">
    <cfRule type="cellIs" dxfId="2339" priority="2446" operator="equal">
      <formula>0</formula>
    </cfRule>
  </conditionalFormatting>
  <conditionalFormatting sqref="F34">
    <cfRule type="cellIs" dxfId="2338" priority="2445" operator="notEqual">
      <formula>0</formula>
    </cfRule>
  </conditionalFormatting>
  <conditionalFormatting sqref="G33">
    <cfRule type="cellIs" dxfId="2337" priority="2444" operator="equal">
      <formula>0</formula>
    </cfRule>
  </conditionalFormatting>
  <conditionalFormatting sqref="G33">
    <cfRule type="cellIs" dxfId="2336" priority="2443" operator="notEqual">
      <formula>0</formula>
    </cfRule>
  </conditionalFormatting>
  <conditionalFormatting sqref="G34">
    <cfRule type="cellIs" dxfId="2335" priority="2442" operator="equal">
      <formula>0</formula>
    </cfRule>
  </conditionalFormatting>
  <conditionalFormatting sqref="G34">
    <cfRule type="cellIs" dxfId="2334" priority="2441" operator="notEqual">
      <formula>0</formula>
    </cfRule>
  </conditionalFormatting>
  <conditionalFormatting sqref="D35">
    <cfRule type="cellIs" dxfId="2333" priority="2440" operator="equal">
      <formula>0</formula>
    </cfRule>
  </conditionalFormatting>
  <conditionalFormatting sqref="D35">
    <cfRule type="cellIs" dxfId="2332" priority="2439" operator="notEqual">
      <formula>0</formula>
    </cfRule>
  </conditionalFormatting>
  <conditionalFormatting sqref="D36">
    <cfRule type="cellIs" dxfId="2331" priority="2438" operator="equal">
      <formula>0</formula>
    </cfRule>
  </conditionalFormatting>
  <conditionalFormatting sqref="D36">
    <cfRule type="cellIs" dxfId="2330" priority="2437" operator="notEqual">
      <formula>0</formula>
    </cfRule>
  </conditionalFormatting>
  <conditionalFormatting sqref="E35">
    <cfRule type="cellIs" dxfId="2329" priority="2436" operator="equal">
      <formula>0</formula>
    </cfRule>
  </conditionalFormatting>
  <conditionalFormatting sqref="E35">
    <cfRule type="cellIs" dxfId="2328" priority="2435" operator="notEqual">
      <formula>0</formula>
    </cfRule>
  </conditionalFormatting>
  <conditionalFormatting sqref="E36">
    <cfRule type="cellIs" dxfId="2327" priority="2434" operator="equal">
      <formula>0</formula>
    </cfRule>
  </conditionalFormatting>
  <conditionalFormatting sqref="E36">
    <cfRule type="cellIs" dxfId="2326" priority="2433" operator="notEqual">
      <formula>0</formula>
    </cfRule>
  </conditionalFormatting>
  <conditionalFormatting sqref="F35">
    <cfRule type="cellIs" dxfId="2325" priority="2432" operator="equal">
      <formula>0</formula>
    </cfRule>
  </conditionalFormatting>
  <conditionalFormatting sqref="F35">
    <cfRule type="cellIs" dxfId="2324" priority="2431" operator="notEqual">
      <formula>0</formula>
    </cfRule>
  </conditionalFormatting>
  <conditionalFormatting sqref="F36">
    <cfRule type="cellIs" dxfId="2323" priority="2430" operator="equal">
      <formula>0</formula>
    </cfRule>
  </conditionalFormatting>
  <conditionalFormatting sqref="F36">
    <cfRule type="cellIs" dxfId="2322" priority="2429" operator="notEqual">
      <formula>0</formula>
    </cfRule>
  </conditionalFormatting>
  <conditionalFormatting sqref="G35">
    <cfRule type="cellIs" dxfId="2321" priority="2428" operator="equal">
      <formula>0</formula>
    </cfRule>
  </conditionalFormatting>
  <conditionalFormatting sqref="G35">
    <cfRule type="cellIs" dxfId="2320" priority="2427" operator="notEqual">
      <formula>0</formula>
    </cfRule>
  </conditionalFormatting>
  <conditionalFormatting sqref="G36">
    <cfRule type="cellIs" dxfId="2319" priority="2426" operator="equal">
      <formula>0</formula>
    </cfRule>
  </conditionalFormatting>
  <conditionalFormatting sqref="G36">
    <cfRule type="cellIs" dxfId="2318" priority="2425" operator="notEqual">
      <formula>0</formula>
    </cfRule>
  </conditionalFormatting>
  <conditionalFormatting sqref="D21">
    <cfRule type="cellIs" dxfId="2317" priority="2424" operator="equal">
      <formula>0</formula>
    </cfRule>
  </conditionalFormatting>
  <conditionalFormatting sqref="D21">
    <cfRule type="cellIs" dxfId="2316" priority="2423" operator="notEqual">
      <formula>0</formula>
    </cfRule>
  </conditionalFormatting>
  <conditionalFormatting sqref="D22">
    <cfRule type="cellIs" dxfId="2315" priority="2422" operator="equal">
      <formula>0</formula>
    </cfRule>
  </conditionalFormatting>
  <conditionalFormatting sqref="D22">
    <cfRule type="cellIs" dxfId="2314" priority="2421" operator="notEqual">
      <formula>0</formula>
    </cfRule>
  </conditionalFormatting>
  <conditionalFormatting sqref="E21">
    <cfRule type="cellIs" dxfId="2313" priority="2420" operator="equal">
      <formula>0</formula>
    </cfRule>
  </conditionalFormatting>
  <conditionalFormatting sqref="E21">
    <cfRule type="cellIs" dxfId="2312" priority="2419" operator="notEqual">
      <formula>0</formula>
    </cfRule>
  </conditionalFormatting>
  <conditionalFormatting sqref="E22">
    <cfRule type="cellIs" dxfId="2311" priority="2418" operator="equal">
      <formula>0</formula>
    </cfRule>
  </conditionalFormatting>
  <conditionalFormatting sqref="E22">
    <cfRule type="cellIs" dxfId="2310" priority="2417" operator="notEqual">
      <formula>0</formula>
    </cfRule>
  </conditionalFormatting>
  <conditionalFormatting sqref="F21">
    <cfRule type="cellIs" dxfId="2309" priority="2416" operator="equal">
      <formula>0</formula>
    </cfRule>
  </conditionalFormatting>
  <conditionalFormatting sqref="F21">
    <cfRule type="cellIs" dxfId="2308" priority="2415" operator="notEqual">
      <formula>0</formula>
    </cfRule>
  </conditionalFormatting>
  <conditionalFormatting sqref="F22">
    <cfRule type="cellIs" dxfId="2307" priority="2414" operator="equal">
      <formula>0</formula>
    </cfRule>
  </conditionalFormatting>
  <conditionalFormatting sqref="F22">
    <cfRule type="cellIs" dxfId="2306" priority="2413" operator="notEqual">
      <formula>0</formula>
    </cfRule>
  </conditionalFormatting>
  <conditionalFormatting sqref="G21">
    <cfRule type="cellIs" dxfId="2305" priority="2412" operator="equal">
      <formula>0</formula>
    </cfRule>
  </conditionalFormatting>
  <conditionalFormatting sqref="G21">
    <cfRule type="cellIs" dxfId="2304" priority="2411" operator="notEqual">
      <formula>0</formula>
    </cfRule>
  </conditionalFormatting>
  <conditionalFormatting sqref="G22">
    <cfRule type="cellIs" dxfId="2303" priority="2410" operator="equal">
      <formula>0</formula>
    </cfRule>
  </conditionalFormatting>
  <conditionalFormatting sqref="G22">
    <cfRule type="cellIs" dxfId="2302" priority="2409" operator="notEqual">
      <formula>0</formula>
    </cfRule>
  </conditionalFormatting>
  <conditionalFormatting sqref="D17">
    <cfRule type="cellIs" dxfId="2301" priority="2408" operator="equal">
      <formula>0</formula>
    </cfRule>
  </conditionalFormatting>
  <conditionalFormatting sqref="D18">
    <cfRule type="cellIs" dxfId="2300" priority="2407" operator="equal">
      <formula>0</formula>
    </cfRule>
  </conditionalFormatting>
  <conditionalFormatting sqref="C24">
    <cfRule type="cellIs" dxfId="2299" priority="2388" operator="equal">
      <formula>0</formula>
    </cfRule>
  </conditionalFormatting>
  <conditionalFormatting sqref="D23">
    <cfRule type="cellIs" dxfId="2298" priority="2387" operator="equal">
      <formula>0</formula>
    </cfRule>
  </conditionalFormatting>
  <conditionalFormatting sqref="D19:D20">
    <cfRule type="cellIs" dxfId="2297" priority="2400" operator="equal">
      <formula>0</formula>
    </cfRule>
  </conditionalFormatting>
  <conditionalFormatting sqref="D15:D16">
    <cfRule type="cellIs" dxfId="2296" priority="2396" operator="equal">
      <formula>0</formula>
    </cfRule>
  </conditionalFormatting>
  <conditionalFormatting sqref="D25:D26">
    <cfRule type="cellIs" dxfId="2295" priority="2389" operator="equal">
      <formula>0</formula>
    </cfRule>
  </conditionalFormatting>
  <conditionalFormatting sqref="D24">
    <cfRule type="cellIs" dxfId="2294" priority="2386" operator="equal">
      <formula>0</formula>
    </cfRule>
  </conditionalFormatting>
  <conditionalFormatting sqref="D39">
    <cfRule type="cellIs" dxfId="2293" priority="2376" operator="equal">
      <formula>0</formula>
    </cfRule>
  </conditionalFormatting>
  <conditionalFormatting sqref="D39">
    <cfRule type="cellIs" dxfId="2292" priority="2375" operator="notEqual">
      <formula>0</formula>
    </cfRule>
  </conditionalFormatting>
  <conditionalFormatting sqref="D40">
    <cfRule type="cellIs" dxfId="2291" priority="2374" operator="equal">
      <formula>0</formula>
    </cfRule>
  </conditionalFormatting>
  <conditionalFormatting sqref="D40">
    <cfRule type="cellIs" dxfId="2290" priority="2373" operator="notEqual">
      <formula>0</formula>
    </cfRule>
  </conditionalFormatting>
  <conditionalFormatting sqref="D41">
    <cfRule type="cellIs" dxfId="2289" priority="2372" operator="equal">
      <formula>0</formula>
    </cfRule>
  </conditionalFormatting>
  <conditionalFormatting sqref="D41">
    <cfRule type="cellIs" dxfId="2288" priority="2371" operator="notEqual">
      <formula>0</formula>
    </cfRule>
  </conditionalFormatting>
  <conditionalFormatting sqref="D42">
    <cfRule type="cellIs" dxfId="2287" priority="2370" operator="equal">
      <formula>0</formula>
    </cfRule>
  </conditionalFormatting>
  <conditionalFormatting sqref="D42">
    <cfRule type="cellIs" dxfId="2286" priority="2369" operator="notEqual">
      <formula>0</formula>
    </cfRule>
  </conditionalFormatting>
  <conditionalFormatting sqref="D43">
    <cfRule type="cellIs" dxfId="2285" priority="2368" operator="equal">
      <formula>0</formula>
    </cfRule>
  </conditionalFormatting>
  <conditionalFormatting sqref="D43">
    <cfRule type="cellIs" dxfId="2284" priority="2367" operator="notEqual">
      <formula>0</formula>
    </cfRule>
  </conditionalFormatting>
  <conditionalFormatting sqref="D44">
    <cfRule type="cellIs" dxfId="2283" priority="2366" operator="equal">
      <formula>0</formula>
    </cfRule>
  </conditionalFormatting>
  <conditionalFormatting sqref="D44">
    <cfRule type="cellIs" dxfId="2282" priority="2365" operator="notEqual">
      <formula>0</formula>
    </cfRule>
  </conditionalFormatting>
  <conditionalFormatting sqref="D45">
    <cfRule type="cellIs" dxfId="2281" priority="2364" operator="equal">
      <formula>0</formula>
    </cfRule>
  </conditionalFormatting>
  <conditionalFormatting sqref="D45">
    <cfRule type="cellIs" dxfId="2280" priority="2363" operator="notEqual">
      <formula>0</formula>
    </cfRule>
  </conditionalFormatting>
  <conditionalFormatting sqref="D46">
    <cfRule type="cellIs" dxfId="2279" priority="2362" operator="equal">
      <formula>0</formula>
    </cfRule>
  </conditionalFormatting>
  <conditionalFormatting sqref="D46">
    <cfRule type="cellIs" dxfId="2278" priority="2361" operator="notEqual">
      <formula>0</formula>
    </cfRule>
  </conditionalFormatting>
  <conditionalFormatting sqref="D47">
    <cfRule type="cellIs" dxfId="2277" priority="2360" operator="equal">
      <formula>0</formula>
    </cfRule>
  </conditionalFormatting>
  <conditionalFormatting sqref="D47">
    <cfRule type="cellIs" dxfId="2276" priority="2359" operator="notEqual">
      <formula>0</formula>
    </cfRule>
  </conditionalFormatting>
  <conditionalFormatting sqref="D48">
    <cfRule type="cellIs" dxfId="2275" priority="2358" operator="equal">
      <formula>0</formula>
    </cfRule>
  </conditionalFormatting>
  <conditionalFormatting sqref="D48">
    <cfRule type="cellIs" dxfId="2274" priority="2357" operator="notEqual">
      <formula>0</formula>
    </cfRule>
  </conditionalFormatting>
  <conditionalFormatting sqref="D49">
    <cfRule type="cellIs" dxfId="2273" priority="2356" operator="equal">
      <formula>0</formula>
    </cfRule>
  </conditionalFormatting>
  <conditionalFormatting sqref="D49">
    <cfRule type="cellIs" dxfId="2272" priority="2355" operator="notEqual">
      <formula>0</formula>
    </cfRule>
  </conditionalFormatting>
  <conditionalFormatting sqref="D50">
    <cfRule type="cellIs" dxfId="2271" priority="2354" operator="equal">
      <formula>0</formula>
    </cfRule>
  </conditionalFormatting>
  <conditionalFormatting sqref="D50">
    <cfRule type="cellIs" dxfId="2270" priority="2353" operator="notEqual">
      <formula>0</formula>
    </cfRule>
  </conditionalFormatting>
  <conditionalFormatting sqref="D51">
    <cfRule type="cellIs" dxfId="2269" priority="2352" operator="equal">
      <formula>0</formula>
    </cfRule>
  </conditionalFormatting>
  <conditionalFormatting sqref="D51">
    <cfRule type="cellIs" dxfId="2268" priority="2351" operator="notEqual">
      <formula>0</formula>
    </cfRule>
  </conditionalFormatting>
  <conditionalFormatting sqref="D52">
    <cfRule type="cellIs" dxfId="2267" priority="2350" operator="equal">
      <formula>0</formula>
    </cfRule>
  </conditionalFormatting>
  <conditionalFormatting sqref="D52">
    <cfRule type="cellIs" dxfId="2266" priority="2349" operator="notEqual">
      <formula>0</formula>
    </cfRule>
  </conditionalFormatting>
  <conditionalFormatting sqref="D53">
    <cfRule type="cellIs" dxfId="2265" priority="2348" operator="equal">
      <formula>0</formula>
    </cfRule>
  </conditionalFormatting>
  <conditionalFormatting sqref="D53">
    <cfRule type="cellIs" dxfId="2264" priority="2347" operator="notEqual">
      <formula>0</formula>
    </cfRule>
  </conditionalFormatting>
  <conditionalFormatting sqref="D54">
    <cfRule type="cellIs" dxfId="2263" priority="2346" operator="equal">
      <formula>0</formula>
    </cfRule>
  </conditionalFormatting>
  <conditionalFormatting sqref="D54">
    <cfRule type="cellIs" dxfId="2262" priority="2345" operator="notEqual">
      <formula>0</formula>
    </cfRule>
  </conditionalFormatting>
  <conditionalFormatting sqref="D55">
    <cfRule type="cellIs" dxfId="2261" priority="2344" operator="equal">
      <formula>0</formula>
    </cfRule>
  </conditionalFormatting>
  <conditionalFormatting sqref="D55">
    <cfRule type="cellIs" dxfId="2260" priority="2343" operator="notEqual">
      <formula>0</formula>
    </cfRule>
  </conditionalFormatting>
  <conditionalFormatting sqref="D56">
    <cfRule type="cellIs" dxfId="2259" priority="2342" operator="equal">
      <formula>0</formula>
    </cfRule>
  </conditionalFormatting>
  <conditionalFormatting sqref="D56">
    <cfRule type="cellIs" dxfId="2258" priority="2341" operator="notEqual">
      <formula>0</formula>
    </cfRule>
  </conditionalFormatting>
  <conditionalFormatting sqref="D57">
    <cfRule type="cellIs" dxfId="2257" priority="2340" operator="equal">
      <formula>0</formula>
    </cfRule>
  </conditionalFormatting>
  <conditionalFormatting sqref="D57">
    <cfRule type="cellIs" dxfId="2256" priority="2339" operator="notEqual">
      <formula>0</formula>
    </cfRule>
  </conditionalFormatting>
  <conditionalFormatting sqref="D58">
    <cfRule type="cellIs" dxfId="2255" priority="2338" operator="equal">
      <formula>0</formula>
    </cfRule>
  </conditionalFormatting>
  <conditionalFormatting sqref="D58">
    <cfRule type="cellIs" dxfId="2254" priority="2337" operator="notEqual">
      <formula>0</formula>
    </cfRule>
  </conditionalFormatting>
  <conditionalFormatting sqref="D37:D38">
    <cfRule type="cellIs" dxfId="2253" priority="2336" operator="equal">
      <formula>0</formula>
    </cfRule>
  </conditionalFormatting>
  <conditionalFormatting sqref="E39">
    <cfRule type="cellIs" dxfId="2252" priority="2324" operator="equal">
      <formula>0</formula>
    </cfRule>
  </conditionalFormatting>
  <conditionalFormatting sqref="E39">
    <cfRule type="cellIs" dxfId="2251" priority="2323" operator="notEqual">
      <formula>0</formula>
    </cfRule>
  </conditionalFormatting>
  <conditionalFormatting sqref="E40">
    <cfRule type="cellIs" dxfId="2250" priority="2322" operator="equal">
      <formula>0</formula>
    </cfRule>
  </conditionalFormatting>
  <conditionalFormatting sqref="E40">
    <cfRule type="cellIs" dxfId="2249" priority="2321" operator="notEqual">
      <formula>0</formula>
    </cfRule>
  </conditionalFormatting>
  <conditionalFormatting sqref="F39">
    <cfRule type="cellIs" dxfId="2248" priority="2320" operator="equal">
      <formula>0</formula>
    </cfRule>
  </conditionalFormatting>
  <conditionalFormatting sqref="F39">
    <cfRule type="cellIs" dxfId="2247" priority="2319" operator="notEqual">
      <formula>0</formula>
    </cfRule>
  </conditionalFormatting>
  <conditionalFormatting sqref="F40">
    <cfRule type="cellIs" dxfId="2246" priority="2318" operator="equal">
      <formula>0</formula>
    </cfRule>
  </conditionalFormatting>
  <conditionalFormatting sqref="F40">
    <cfRule type="cellIs" dxfId="2245" priority="2317" operator="notEqual">
      <formula>0</formula>
    </cfRule>
  </conditionalFormatting>
  <conditionalFormatting sqref="G39">
    <cfRule type="cellIs" dxfId="2244" priority="2316" operator="equal">
      <formula>0</formula>
    </cfRule>
  </conditionalFormatting>
  <conditionalFormatting sqref="G39">
    <cfRule type="cellIs" dxfId="2243" priority="2315" operator="notEqual">
      <formula>0</formula>
    </cfRule>
  </conditionalFormatting>
  <conditionalFormatting sqref="G40">
    <cfRule type="cellIs" dxfId="2242" priority="2314" operator="equal">
      <formula>0</formula>
    </cfRule>
  </conditionalFormatting>
  <conditionalFormatting sqref="G40">
    <cfRule type="cellIs" dxfId="2241" priority="2313" operator="notEqual">
      <formula>0</formula>
    </cfRule>
  </conditionalFormatting>
  <conditionalFormatting sqref="E41">
    <cfRule type="cellIs" dxfId="2240" priority="2312" operator="equal">
      <formula>0</formula>
    </cfRule>
  </conditionalFormatting>
  <conditionalFormatting sqref="E41">
    <cfRule type="cellIs" dxfId="2239" priority="2311" operator="notEqual">
      <formula>0</formula>
    </cfRule>
  </conditionalFormatting>
  <conditionalFormatting sqref="E42">
    <cfRule type="cellIs" dxfId="2238" priority="2310" operator="equal">
      <formula>0</formula>
    </cfRule>
  </conditionalFormatting>
  <conditionalFormatting sqref="E42">
    <cfRule type="cellIs" dxfId="2237" priority="2309" operator="notEqual">
      <formula>0</formula>
    </cfRule>
  </conditionalFormatting>
  <conditionalFormatting sqref="F41">
    <cfRule type="cellIs" dxfId="2236" priority="2308" operator="equal">
      <formula>0</formula>
    </cfRule>
  </conditionalFormatting>
  <conditionalFormatting sqref="F41">
    <cfRule type="cellIs" dxfId="2235" priority="2307" operator="notEqual">
      <formula>0</formula>
    </cfRule>
  </conditionalFormatting>
  <conditionalFormatting sqref="F42">
    <cfRule type="cellIs" dxfId="2234" priority="2306" operator="equal">
      <formula>0</formula>
    </cfRule>
  </conditionalFormatting>
  <conditionalFormatting sqref="F42">
    <cfRule type="cellIs" dxfId="2233" priority="2305" operator="notEqual">
      <formula>0</formula>
    </cfRule>
  </conditionalFormatting>
  <conditionalFormatting sqref="G41">
    <cfRule type="cellIs" dxfId="2232" priority="2304" operator="equal">
      <formula>0</formula>
    </cfRule>
  </conditionalFormatting>
  <conditionalFormatting sqref="G41">
    <cfRule type="cellIs" dxfId="2231" priority="2303" operator="notEqual">
      <formula>0</formula>
    </cfRule>
  </conditionalFormatting>
  <conditionalFormatting sqref="G42">
    <cfRule type="cellIs" dxfId="2230" priority="2302" operator="equal">
      <formula>0</formula>
    </cfRule>
  </conditionalFormatting>
  <conditionalFormatting sqref="G42">
    <cfRule type="cellIs" dxfId="2229" priority="2301" operator="notEqual">
      <formula>0</formula>
    </cfRule>
  </conditionalFormatting>
  <conditionalFormatting sqref="E43">
    <cfRule type="cellIs" dxfId="2228" priority="2300" operator="equal">
      <formula>0</formula>
    </cfRule>
  </conditionalFormatting>
  <conditionalFormatting sqref="E43">
    <cfRule type="cellIs" dxfId="2227" priority="2299" operator="notEqual">
      <formula>0</formula>
    </cfRule>
  </conditionalFormatting>
  <conditionalFormatting sqref="E44">
    <cfRule type="cellIs" dxfId="2226" priority="2298" operator="equal">
      <formula>0</formula>
    </cfRule>
  </conditionalFormatting>
  <conditionalFormatting sqref="E44">
    <cfRule type="cellIs" dxfId="2225" priority="2297" operator="notEqual">
      <formula>0</formula>
    </cfRule>
  </conditionalFormatting>
  <conditionalFormatting sqref="F43">
    <cfRule type="cellIs" dxfId="2224" priority="2296" operator="equal">
      <formula>0</formula>
    </cfRule>
  </conditionalFormatting>
  <conditionalFormatting sqref="F43">
    <cfRule type="cellIs" dxfId="2223" priority="2295" operator="notEqual">
      <formula>0</formula>
    </cfRule>
  </conditionalFormatting>
  <conditionalFormatting sqref="F44">
    <cfRule type="cellIs" dxfId="2222" priority="2294" operator="equal">
      <formula>0</formula>
    </cfRule>
  </conditionalFormatting>
  <conditionalFormatting sqref="F44">
    <cfRule type="cellIs" dxfId="2221" priority="2293" operator="notEqual">
      <formula>0</formula>
    </cfRule>
  </conditionalFormatting>
  <conditionalFormatting sqref="G43">
    <cfRule type="cellIs" dxfId="2220" priority="2292" operator="equal">
      <formula>0</formula>
    </cfRule>
  </conditionalFormatting>
  <conditionalFormatting sqref="G43">
    <cfRule type="cellIs" dxfId="2219" priority="2291" operator="notEqual">
      <formula>0</formula>
    </cfRule>
  </conditionalFormatting>
  <conditionalFormatting sqref="G44">
    <cfRule type="cellIs" dxfId="2218" priority="2290" operator="equal">
      <formula>0</formula>
    </cfRule>
  </conditionalFormatting>
  <conditionalFormatting sqref="G44">
    <cfRule type="cellIs" dxfId="2217" priority="2289" operator="notEqual">
      <formula>0</formula>
    </cfRule>
  </conditionalFormatting>
  <conditionalFormatting sqref="E45">
    <cfRule type="cellIs" dxfId="2216" priority="2288" operator="equal">
      <formula>0</formula>
    </cfRule>
  </conditionalFormatting>
  <conditionalFormatting sqref="E45">
    <cfRule type="cellIs" dxfId="2215" priority="2287" operator="notEqual">
      <formula>0</formula>
    </cfRule>
  </conditionalFormatting>
  <conditionalFormatting sqref="E46">
    <cfRule type="cellIs" dxfId="2214" priority="2286" operator="equal">
      <formula>0</formula>
    </cfRule>
  </conditionalFormatting>
  <conditionalFormatting sqref="E46">
    <cfRule type="cellIs" dxfId="2213" priority="2285" operator="notEqual">
      <formula>0</formula>
    </cfRule>
  </conditionalFormatting>
  <conditionalFormatting sqref="F45">
    <cfRule type="cellIs" dxfId="2212" priority="2284" operator="equal">
      <formula>0</formula>
    </cfRule>
  </conditionalFormatting>
  <conditionalFormatting sqref="F45">
    <cfRule type="cellIs" dxfId="2211" priority="2283" operator="notEqual">
      <formula>0</formula>
    </cfRule>
  </conditionalFormatting>
  <conditionalFormatting sqref="F46">
    <cfRule type="cellIs" dxfId="2210" priority="2282" operator="equal">
      <formula>0</formula>
    </cfRule>
  </conditionalFormatting>
  <conditionalFormatting sqref="F46">
    <cfRule type="cellIs" dxfId="2209" priority="2281" operator="notEqual">
      <formula>0</formula>
    </cfRule>
  </conditionalFormatting>
  <conditionalFormatting sqref="G45">
    <cfRule type="cellIs" dxfId="2208" priority="2280" operator="equal">
      <formula>0</formula>
    </cfRule>
  </conditionalFormatting>
  <conditionalFormatting sqref="G45">
    <cfRule type="cellIs" dxfId="2207" priority="2279" operator="notEqual">
      <formula>0</formula>
    </cfRule>
  </conditionalFormatting>
  <conditionalFormatting sqref="G46">
    <cfRule type="cellIs" dxfId="2206" priority="2278" operator="equal">
      <formula>0</formula>
    </cfRule>
  </conditionalFormatting>
  <conditionalFormatting sqref="G46">
    <cfRule type="cellIs" dxfId="2205" priority="2277" operator="notEqual">
      <formula>0</formula>
    </cfRule>
  </conditionalFormatting>
  <conditionalFormatting sqref="E47">
    <cfRule type="cellIs" dxfId="2204" priority="2276" operator="equal">
      <formula>0</formula>
    </cfRule>
  </conditionalFormatting>
  <conditionalFormatting sqref="E47">
    <cfRule type="cellIs" dxfId="2203" priority="2275" operator="notEqual">
      <formula>0</formula>
    </cfRule>
  </conditionalFormatting>
  <conditionalFormatting sqref="E48">
    <cfRule type="cellIs" dxfId="2202" priority="2274" operator="equal">
      <formula>0</formula>
    </cfRule>
  </conditionalFormatting>
  <conditionalFormatting sqref="E48">
    <cfRule type="cellIs" dxfId="2201" priority="2273" operator="notEqual">
      <formula>0</formula>
    </cfRule>
  </conditionalFormatting>
  <conditionalFormatting sqref="F47">
    <cfRule type="cellIs" dxfId="2200" priority="2272" operator="equal">
      <formula>0</formula>
    </cfRule>
  </conditionalFormatting>
  <conditionalFormatting sqref="F47">
    <cfRule type="cellIs" dxfId="2199" priority="2271" operator="notEqual">
      <formula>0</formula>
    </cfRule>
  </conditionalFormatting>
  <conditionalFormatting sqref="F48">
    <cfRule type="cellIs" dxfId="2198" priority="2270" operator="equal">
      <formula>0</formula>
    </cfRule>
  </conditionalFormatting>
  <conditionalFormatting sqref="F48">
    <cfRule type="cellIs" dxfId="2197" priority="2269" operator="notEqual">
      <formula>0</formula>
    </cfRule>
  </conditionalFormatting>
  <conditionalFormatting sqref="G47">
    <cfRule type="cellIs" dxfId="2196" priority="2268" operator="equal">
      <formula>0</formula>
    </cfRule>
  </conditionalFormatting>
  <conditionalFormatting sqref="G47">
    <cfRule type="cellIs" dxfId="2195" priority="2267" operator="notEqual">
      <formula>0</formula>
    </cfRule>
  </conditionalFormatting>
  <conditionalFormatting sqref="G48">
    <cfRule type="cellIs" dxfId="2194" priority="2266" operator="equal">
      <formula>0</formula>
    </cfRule>
  </conditionalFormatting>
  <conditionalFormatting sqref="G48">
    <cfRule type="cellIs" dxfId="2193" priority="2265" operator="notEqual">
      <formula>0</formula>
    </cfRule>
  </conditionalFormatting>
  <conditionalFormatting sqref="E49">
    <cfRule type="cellIs" dxfId="2192" priority="2264" operator="equal">
      <formula>0</formula>
    </cfRule>
  </conditionalFormatting>
  <conditionalFormatting sqref="E49">
    <cfRule type="cellIs" dxfId="2191" priority="2263" operator="notEqual">
      <formula>0</formula>
    </cfRule>
  </conditionalFormatting>
  <conditionalFormatting sqref="E50">
    <cfRule type="cellIs" dxfId="2190" priority="2262" operator="equal">
      <formula>0</formula>
    </cfRule>
  </conditionalFormatting>
  <conditionalFormatting sqref="E50">
    <cfRule type="cellIs" dxfId="2189" priority="2261" operator="notEqual">
      <formula>0</formula>
    </cfRule>
  </conditionalFormatting>
  <conditionalFormatting sqref="F49">
    <cfRule type="cellIs" dxfId="2188" priority="2260" operator="equal">
      <formula>0</formula>
    </cfRule>
  </conditionalFormatting>
  <conditionalFormatting sqref="F49">
    <cfRule type="cellIs" dxfId="2187" priority="2259" operator="notEqual">
      <formula>0</formula>
    </cfRule>
  </conditionalFormatting>
  <conditionalFormatting sqref="F50">
    <cfRule type="cellIs" dxfId="2186" priority="2258" operator="equal">
      <formula>0</formula>
    </cfRule>
  </conditionalFormatting>
  <conditionalFormatting sqref="F50">
    <cfRule type="cellIs" dxfId="2185" priority="2257" operator="notEqual">
      <formula>0</formula>
    </cfRule>
  </conditionalFormatting>
  <conditionalFormatting sqref="G49">
    <cfRule type="cellIs" dxfId="2184" priority="2256" operator="equal">
      <formula>0</formula>
    </cfRule>
  </conditionalFormatting>
  <conditionalFormatting sqref="G49">
    <cfRule type="cellIs" dxfId="2183" priority="2255" operator="notEqual">
      <formula>0</formula>
    </cfRule>
  </conditionalFormatting>
  <conditionalFormatting sqref="G50">
    <cfRule type="cellIs" dxfId="2182" priority="2254" operator="equal">
      <formula>0</formula>
    </cfRule>
  </conditionalFormatting>
  <conditionalFormatting sqref="G50">
    <cfRule type="cellIs" dxfId="2181" priority="2253" operator="notEqual">
      <formula>0</formula>
    </cfRule>
  </conditionalFormatting>
  <conditionalFormatting sqref="E51">
    <cfRule type="cellIs" dxfId="2180" priority="2252" operator="equal">
      <formula>0</formula>
    </cfRule>
  </conditionalFormatting>
  <conditionalFormatting sqref="E51">
    <cfRule type="cellIs" dxfId="2179" priority="2251" operator="notEqual">
      <formula>0</formula>
    </cfRule>
  </conditionalFormatting>
  <conditionalFormatting sqref="E52">
    <cfRule type="cellIs" dxfId="2178" priority="2250" operator="equal">
      <formula>0</formula>
    </cfRule>
  </conditionalFormatting>
  <conditionalFormatting sqref="E52">
    <cfRule type="cellIs" dxfId="2177" priority="2249" operator="notEqual">
      <formula>0</formula>
    </cfRule>
  </conditionalFormatting>
  <conditionalFormatting sqref="F51">
    <cfRule type="cellIs" dxfId="2176" priority="2248" operator="equal">
      <formula>0</formula>
    </cfRule>
  </conditionalFormatting>
  <conditionalFormatting sqref="F51">
    <cfRule type="cellIs" dxfId="2175" priority="2247" operator="notEqual">
      <formula>0</formula>
    </cfRule>
  </conditionalFormatting>
  <conditionalFormatting sqref="F52">
    <cfRule type="cellIs" dxfId="2174" priority="2246" operator="equal">
      <formula>0</formula>
    </cfRule>
  </conditionalFormatting>
  <conditionalFormatting sqref="F52">
    <cfRule type="cellIs" dxfId="2173" priority="2245" operator="notEqual">
      <formula>0</formula>
    </cfRule>
  </conditionalFormatting>
  <conditionalFormatting sqref="G51">
    <cfRule type="cellIs" dxfId="2172" priority="2244" operator="equal">
      <formula>0</formula>
    </cfRule>
  </conditionalFormatting>
  <conditionalFormatting sqref="G51">
    <cfRule type="cellIs" dxfId="2171" priority="2243" operator="notEqual">
      <formula>0</formula>
    </cfRule>
  </conditionalFormatting>
  <conditionalFormatting sqref="G52">
    <cfRule type="cellIs" dxfId="2170" priority="2242" operator="equal">
      <formula>0</formula>
    </cfRule>
  </conditionalFormatting>
  <conditionalFormatting sqref="G52">
    <cfRule type="cellIs" dxfId="2169" priority="2241" operator="notEqual">
      <formula>0</formula>
    </cfRule>
  </conditionalFormatting>
  <conditionalFormatting sqref="E53">
    <cfRule type="cellIs" dxfId="2168" priority="2240" operator="equal">
      <formula>0</formula>
    </cfRule>
  </conditionalFormatting>
  <conditionalFormatting sqref="E53">
    <cfRule type="cellIs" dxfId="2167" priority="2239" operator="notEqual">
      <formula>0</formula>
    </cfRule>
  </conditionalFormatting>
  <conditionalFormatting sqref="E54">
    <cfRule type="cellIs" dxfId="2166" priority="2238" operator="equal">
      <formula>0</formula>
    </cfRule>
  </conditionalFormatting>
  <conditionalFormatting sqref="E54">
    <cfRule type="cellIs" dxfId="2165" priority="2237" operator="notEqual">
      <formula>0</formula>
    </cfRule>
  </conditionalFormatting>
  <conditionalFormatting sqref="F53">
    <cfRule type="cellIs" dxfId="2164" priority="2236" operator="equal">
      <formula>0</formula>
    </cfRule>
  </conditionalFormatting>
  <conditionalFormatting sqref="F53">
    <cfRule type="cellIs" dxfId="2163" priority="2235" operator="notEqual">
      <formula>0</formula>
    </cfRule>
  </conditionalFormatting>
  <conditionalFormatting sqref="F54">
    <cfRule type="cellIs" dxfId="2162" priority="2234" operator="equal">
      <formula>0</formula>
    </cfRule>
  </conditionalFormatting>
  <conditionalFormatting sqref="F54">
    <cfRule type="cellIs" dxfId="2161" priority="2233" operator="notEqual">
      <formula>0</formula>
    </cfRule>
  </conditionalFormatting>
  <conditionalFormatting sqref="G53">
    <cfRule type="cellIs" dxfId="2160" priority="2232" operator="equal">
      <formula>0</formula>
    </cfRule>
  </conditionalFormatting>
  <conditionalFormatting sqref="G53">
    <cfRule type="cellIs" dxfId="2159" priority="2231" operator="notEqual">
      <formula>0</formula>
    </cfRule>
  </conditionalFormatting>
  <conditionalFormatting sqref="G54">
    <cfRule type="cellIs" dxfId="2158" priority="2230" operator="equal">
      <formula>0</formula>
    </cfRule>
  </conditionalFormatting>
  <conditionalFormatting sqref="G54">
    <cfRule type="cellIs" dxfId="2157" priority="2229" operator="notEqual">
      <formula>0</formula>
    </cfRule>
  </conditionalFormatting>
  <conditionalFormatting sqref="E55">
    <cfRule type="cellIs" dxfId="2156" priority="2228" operator="equal">
      <formula>0</formula>
    </cfRule>
  </conditionalFormatting>
  <conditionalFormatting sqref="E55">
    <cfRule type="cellIs" dxfId="2155" priority="2227" operator="notEqual">
      <formula>0</formula>
    </cfRule>
  </conditionalFormatting>
  <conditionalFormatting sqref="E56">
    <cfRule type="cellIs" dxfId="2154" priority="2226" operator="equal">
      <formula>0</formula>
    </cfRule>
  </conditionalFormatting>
  <conditionalFormatting sqref="E56">
    <cfRule type="cellIs" dxfId="2153" priority="2225" operator="notEqual">
      <formula>0</formula>
    </cfRule>
  </conditionalFormatting>
  <conditionalFormatting sqref="F55">
    <cfRule type="cellIs" dxfId="2152" priority="2224" operator="equal">
      <formula>0</formula>
    </cfRule>
  </conditionalFormatting>
  <conditionalFormatting sqref="F55">
    <cfRule type="cellIs" dxfId="2151" priority="2223" operator="notEqual">
      <formula>0</formula>
    </cfRule>
  </conditionalFormatting>
  <conditionalFormatting sqref="F56">
    <cfRule type="cellIs" dxfId="2150" priority="2222" operator="equal">
      <formula>0</formula>
    </cfRule>
  </conditionalFormatting>
  <conditionalFormatting sqref="F56">
    <cfRule type="cellIs" dxfId="2149" priority="2221" operator="notEqual">
      <formula>0</formula>
    </cfRule>
  </conditionalFormatting>
  <conditionalFormatting sqref="G55">
    <cfRule type="cellIs" dxfId="2148" priority="2220" operator="equal">
      <formula>0</formula>
    </cfRule>
  </conditionalFormatting>
  <conditionalFormatting sqref="G55">
    <cfRule type="cellIs" dxfId="2147" priority="2219" operator="notEqual">
      <formula>0</formula>
    </cfRule>
  </conditionalFormatting>
  <conditionalFormatting sqref="G56">
    <cfRule type="cellIs" dxfId="2146" priority="2218" operator="equal">
      <formula>0</formula>
    </cfRule>
  </conditionalFormatting>
  <conditionalFormatting sqref="G56">
    <cfRule type="cellIs" dxfId="2145" priority="2217" operator="notEqual">
      <formula>0</formula>
    </cfRule>
  </conditionalFormatting>
  <conditionalFormatting sqref="E57">
    <cfRule type="cellIs" dxfId="2144" priority="2216" operator="equal">
      <formula>0</formula>
    </cfRule>
  </conditionalFormatting>
  <conditionalFormatting sqref="E57">
    <cfRule type="cellIs" dxfId="2143" priority="2215" operator="notEqual">
      <formula>0</formula>
    </cfRule>
  </conditionalFormatting>
  <conditionalFormatting sqref="E58">
    <cfRule type="cellIs" dxfId="2142" priority="2214" operator="equal">
      <formula>0</formula>
    </cfRule>
  </conditionalFormatting>
  <conditionalFormatting sqref="E58">
    <cfRule type="cellIs" dxfId="2141" priority="2213" operator="notEqual">
      <formula>0</formula>
    </cfRule>
  </conditionalFormatting>
  <conditionalFormatting sqref="F57">
    <cfRule type="cellIs" dxfId="2140" priority="2212" operator="equal">
      <formula>0</formula>
    </cfRule>
  </conditionalFormatting>
  <conditionalFormatting sqref="F57">
    <cfRule type="cellIs" dxfId="2139" priority="2211" operator="notEqual">
      <formula>0</formula>
    </cfRule>
  </conditionalFormatting>
  <conditionalFormatting sqref="F58">
    <cfRule type="cellIs" dxfId="2138" priority="2210" operator="equal">
      <formula>0</formula>
    </cfRule>
  </conditionalFormatting>
  <conditionalFormatting sqref="F58">
    <cfRule type="cellIs" dxfId="2137" priority="2209" operator="notEqual">
      <formula>0</formula>
    </cfRule>
  </conditionalFormatting>
  <conditionalFormatting sqref="G57">
    <cfRule type="cellIs" dxfId="2136" priority="2208" operator="equal">
      <formula>0</formula>
    </cfRule>
  </conditionalFormatting>
  <conditionalFormatting sqref="G57">
    <cfRule type="cellIs" dxfId="2135" priority="2207" operator="notEqual">
      <formula>0</formula>
    </cfRule>
  </conditionalFormatting>
  <conditionalFormatting sqref="G58">
    <cfRule type="cellIs" dxfId="2134" priority="2206" operator="equal">
      <formula>0</formula>
    </cfRule>
  </conditionalFormatting>
  <conditionalFormatting sqref="G58">
    <cfRule type="cellIs" dxfId="2133" priority="2205" operator="notEqual">
      <formula>0</formula>
    </cfRule>
  </conditionalFormatting>
  <conditionalFormatting sqref="C62">
    <cfRule type="cellIs" dxfId="2132" priority="2204" operator="equal">
      <formula>0</formula>
    </cfRule>
  </conditionalFormatting>
  <conditionalFormatting sqref="D65">
    <cfRule type="cellIs" dxfId="2131" priority="2184" operator="equal">
      <formula>0</formula>
    </cfRule>
  </conditionalFormatting>
  <conditionalFormatting sqref="D65">
    <cfRule type="cellIs" dxfId="2130" priority="2183" operator="notEqual">
      <formula>0</formula>
    </cfRule>
  </conditionalFormatting>
  <conditionalFormatting sqref="E65">
    <cfRule type="cellIs" dxfId="2129" priority="2180" operator="equal">
      <formula>0</formula>
    </cfRule>
  </conditionalFormatting>
  <conditionalFormatting sqref="E65">
    <cfRule type="cellIs" dxfId="2128" priority="2179" operator="notEqual">
      <formula>0</formula>
    </cfRule>
  </conditionalFormatting>
  <conditionalFormatting sqref="D66:E66">
    <cfRule type="cellIs" dxfId="2127" priority="2168" operator="equal">
      <formula>0</formula>
    </cfRule>
  </conditionalFormatting>
  <conditionalFormatting sqref="D66:E66">
    <cfRule type="cellIs" dxfId="2126" priority="2167" operator="notEqual">
      <formula>0</formula>
    </cfRule>
  </conditionalFormatting>
  <conditionalFormatting sqref="F65">
    <cfRule type="cellIs" dxfId="2125" priority="2166" operator="equal">
      <formula>0</formula>
    </cfRule>
  </conditionalFormatting>
  <conditionalFormatting sqref="F65">
    <cfRule type="cellIs" dxfId="2124" priority="2165" operator="notEqual">
      <formula>0</formula>
    </cfRule>
  </conditionalFormatting>
  <conditionalFormatting sqref="F66">
    <cfRule type="cellIs" dxfId="2123" priority="2164" operator="equal">
      <formula>0</formula>
    </cfRule>
  </conditionalFormatting>
  <conditionalFormatting sqref="F66">
    <cfRule type="cellIs" dxfId="2122" priority="2163" operator="notEqual">
      <formula>0</formula>
    </cfRule>
  </conditionalFormatting>
  <conditionalFormatting sqref="G65">
    <cfRule type="cellIs" dxfId="2121" priority="2162" operator="equal">
      <formula>0</formula>
    </cfRule>
  </conditionalFormatting>
  <conditionalFormatting sqref="G65">
    <cfRule type="cellIs" dxfId="2120" priority="2161" operator="notEqual">
      <formula>0</formula>
    </cfRule>
  </conditionalFormatting>
  <conditionalFormatting sqref="G66">
    <cfRule type="cellIs" dxfId="2119" priority="2160" operator="equal">
      <formula>0</formula>
    </cfRule>
  </conditionalFormatting>
  <conditionalFormatting sqref="G66">
    <cfRule type="cellIs" dxfId="2118" priority="2159" operator="notEqual">
      <formula>0</formula>
    </cfRule>
  </conditionalFormatting>
  <conditionalFormatting sqref="D67">
    <cfRule type="cellIs" dxfId="2117" priority="2158" operator="equal">
      <formula>0</formula>
    </cfRule>
  </conditionalFormatting>
  <conditionalFormatting sqref="D67">
    <cfRule type="cellIs" dxfId="2116" priority="2157" operator="notEqual">
      <formula>0</formula>
    </cfRule>
  </conditionalFormatting>
  <conditionalFormatting sqref="D68">
    <cfRule type="cellIs" dxfId="2115" priority="2156" operator="equal">
      <formula>0</formula>
    </cfRule>
  </conditionalFormatting>
  <conditionalFormatting sqref="D68">
    <cfRule type="cellIs" dxfId="2114" priority="2155" operator="notEqual">
      <formula>0</formula>
    </cfRule>
  </conditionalFormatting>
  <conditionalFormatting sqref="E67">
    <cfRule type="cellIs" dxfId="2113" priority="2154" operator="equal">
      <formula>0</formula>
    </cfRule>
  </conditionalFormatting>
  <conditionalFormatting sqref="E67">
    <cfRule type="cellIs" dxfId="2112" priority="2153" operator="notEqual">
      <formula>0</formula>
    </cfRule>
  </conditionalFormatting>
  <conditionalFormatting sqref="E68">
    <cfRule type="cellIs" dxfId="2111" priority="2152" operator="equal">
      <formula>0</formula>
    </cfRule>
  </conditionalFormatting>
  <conditionalFormatting sqref="E68">
    <cfRule type="cellIs" dxfId="2110" priority="2151" operator="notEqual">
      <formula>0</formula>
    </cfRule>
  </conditionalFormatting>
  <conditionalFormatting sqref="D69">
    <cfRule type="cellIs" dxfId="2109" priority="2150" operator="equal">
      <formula>0</formula>
    </cfRule>
  </conditionalFormatting>
  <conditionalFormatting sqref="D69">
    <cfRule type="cellIs" dxfId="2108" priority="2149" operator="notEqual">
      <formula>0</formula>
    </cfRule>
  </conditionalFormatting>
  <conditionalFormatting sqref="D70">
    <cfRule type="cellIs" dxfId="2107" priority="2148" operator="equal">
      <formula>0</formula>
    </cfRule>
  </conditionalFormatting>
  <conditionalFormatting sqref="D70">
    <cfRule type="cellIs" dxfId="2106" priority="2147" operator="notEqual">
      <formula>0</formula>
    </cfRule>
  </conditionalFormatting>
  <conditionalFormatting sqref="E69">
    <cfRule type="cellIs" dxfId="2105" priority="2146" operator="equal">
      <formula>0</formula>
    </cfRule>
  </conditionalFormatting>
  <conditionalFormatting sqref="E69">
    <cfRule type="cellIs" dxfId="2104" priority="2145" operator="notEqual">
      <formula>0</formula>
    </cfRule>
  </conditionalFormatting>
  <conditionalFormatting sqref="E70">
    <cfRule type="cellIs" dxfId="2103" priority="2144" operator="equal">
      <formula>0</formula>
    </cfRule>
  </conditionalFormatting>
  <conditionalFormatting sqref="E70">
    <cfRule type="cellIs" dxfId="2102" priority="2143" operator="notEqual">
      <formula>0</formula>
    </cfRule>
  </conditionalFormatting>
  <conditionalFormatting sqref="F67">
    <cfRule type="cellIs" dxfId="2101" priority="2142" operator="equal">
      <formula>0</formula>
    </cfRule>
  </conditionalFormatting>
  <conditionalFormatting sqref="F67">
    <cfRule type="cellIs" dxfId="2100" priority="2141" operator="notEqual">
      <formula>0</formula>
    </cfRule>
  </conditionalFormatting>
  <conditionalFormatting sqref="F68">
    <cfRule type="cellIs" dxfId="2099" priority="2140" operator="equal">
      <formula>0</formula>
    </cfRule>
  </conditionalFormatting>
  <conditionalFormatting sqref="F68">
    <cfRule type="cellIs" dxfId="2098" priority="2139" operator="notEqual">
      <formula>0</formula>
    </cfRule>
  </conditionalFormatting>
  <conditionalFormatting sqref="G67">
    <cfRule type="cellIs" dxfId="2097" priority="2138" operator="equal">
      <formula>0</formula>
    </cfRule>
  </conditionalFormatting>
  <conditionalFormatting sqref="G67">
    <cfRule type="cellIs" dxfId="2096" priority="2137" operator="notEqual">
      <formula>0</formula>
    </cfRule>
  </conditionalFormatting>
  <conditionalFormatting sqref="G68">
    <cfRule type="cellIs" dxfId="2095" priority="2136" operator="equal">
      <formula>0</formula>
    </cfRule>
  </conditionalFormatting>
  <conditionalFormatting sqref="G68">
    <cfRule type="cellIs" dxfId="2094" priority="2135" operator="notEqual">
      <formula>0</formula>
    </cfRule>
  </conditionalFormatting>
  <conditionalFormatting sqref="F69">
    <cfRule type="cellIs" dxfId="2093" priority="2134" operator="equal">
      <formula>0</formula>
    </cfRule>
  </conditionalFormatting>
  <conditionalFormatting sqref="F69">
    <cfRule type="cellIs" dxfId="2092" priority="2133" operator="notEqual">
      <formula>0</formula>
    </cfRule>
  </conditionalFormatting>
  <conditionalFormatting sqref="F70">
    <cfRule type="cellIs" dxfId="2091" priority="2132" operator="equal">
      <formula>0</formula>
    </cfRule>
  </conditionalFormatting>
  <conditionalFormatting sqref="F70">
    <cfRule type="cellIs" dxfId="2090" priority="2131" operator="notEqual">
      <formula>0</formula>
    </cfRule>
  </conditionalFormatting>
  <conditionalFormatting sqref="G69">
    <cfRule type="cellIs" dxfId="2089" priority="2130" operator="equal">
      <formula>0</formula>
    </cfRule>
  </conditionalFormatting>
  <conditionalFormatting sqref="G69">
    <cfRule type="cellIs" dxfId="2088" priority="2129" operator="notEqual">
      <formula>0</formula>
    </cfRule>
  </conditionalFormatting>
  <conditionalFormatting sqref="G70">
    <cfRule type="cellIs" dxfId="2087" priority="2128" operator="equal">
      <formula>0</formula>
    </cfRule>
  </conditionalFormatting>
  <conditionalFormatting sqref="G70">
    <cfRule type="cellIs" dxfId="2086" priority="2127" operator="notEqual">
      <formula>0</formula>
    </cfRule>
  </conditionalFormatting>
  <conditionalFormatting sqref="F71">
    <cfRule type="cellIs" dxfId="2085" priority="2126" operator="equal">
      <formula>0</formula>
    </cfRule>
  </conditionalFormatting>
  <conditionalFormatting sqref="F71">
    <cfRule type="cellIs" dxfId="2084" priority="2125" operator="notEqual">
      <formula>0</formula>
    </cfRule>
  </conditionalFormatting>
  <conditionalFormatting sqref="F72">
    <cfRule type="cellIs" dxfId="2083" priority="2124" operator="equal">
      <formula>0</formula>
    </cfRule>
  </conditionalFormatting>
  <conditionalFormatting sqref="F72">
    <cfRule type="cellIs" dxfId="2082" priority="2123" operator="notEqual">
      <formula>0</formula>
    </cfRule>
  </conditionalFormatting>
  <conditionalFormatting sqref="G71">
    <cfRule type="cellIs" dxfId="2081" priority="2122" operator="equal">
      <formula>0</formula>
    </cfRule>
  </conditionalFormatting>
  <conditionalFormatting sqref="G71">
    <cfRule type="cellIs" dxfId="2080" priority="2121" operator="notEqual">
      <formula>0</formula>
    </cfRule>
  </conditionalFormatting>
  <conditionalFormatting sqref="G72">
    <cfRule type="cellIs" dxfId="2079" priority="2120" operator="equal">
      <formula>0</formula>
    </cfRule>
  </conditionalFormatting>
  <conditionalFormatting sqref="G72">
    <cfRule type="cellIs" dxfId="2078" priority="2119" operator="notEqual">
      <formula>0</formula>
    </cfRule>
  </conditionalFormatting>
  <conditionalFormatting sqref="F73">
    <cfRule type="cellIs" dxfId="2077" priority="2118" operator="equal">
      <formula>0</formula>
    </cfRule>
  </conditionalFormatting>
  <conditionalFormatting sqref="F73">
    <cfRule type="cellIs" dxfId="2076" priority="2117" operator="notEqual">
      <formula>0</formula>
    </cfRule>
  </conditionalFormatting>
  <conditionalFormatting sqref="F74">
    <cfRule type="cellIs" dxfId="2075" priority="2116" operator="equal">
      <formula>0</formula>
    </cfRule>
  </conditionalFormatting>
  <conditionalFormatting sqref="F74">
    <cfRule type="cellIs" dxfId="2074" priority="2115" operator="notEqual">
      <formula>0</formula>
    </cfRule>
  </conditionalFormatting>
  <conditionalFormatting sqref="G73">
    <cfRule type="cellIs" dxfId="2073" priority="2114" operator="equal">
      <formula>0</formula>
    </cfRule>
  </conditionalFormatting>
  <conditionalFormatting sqref="G73">
    <cfRule type="cellIs" dxfId="2072" priority="2113" operator="notEqual">
      <formula>0</formula>
    </cfRule>
  </conditionalFormatting>
  <conditionalFormatting sqref="G74">
    <cfRule type="cellIs" dxfId="2071" priority="2112" operator="equal">
      <formula>0</formula>
    </cfRule>
  </conditionalFormatting>
  <conditionalFormatting sqref="G74">
    <cfRule type="cellIs" dxfId="2070" priority="2111" operator="notEqual">
      <formula>0</formula>
    </cfRule>
  </conditionalFormatting>
  <conditionalFormatting sqref="F75">
    <cfRule type="cellIs" dxfId="2069" priority="2110" operator="equal">
      <formula>0</formula>
    </cfRule>
  </conditionalFormatting>
  <conditionalFormatting sqref="F75">
    <cfRule type="cellIs" dxfId="2068" priority="2109" operator="notEqual">
      <formula>0</formula>
    </cfRule>
  </conditionalFormatting>
  <conditionalFormatting sqref="F76">
    <cfRule type="cellIs" dxfId="2067" priority="2108" operator="equal">
      <formula>0</formula>
    </cfRule>
  </conditionalFormatting>
  <conditionalFormatting sqref="F76">
    <cfRule type="cellIs" dxfId="2066" priority="2107" operator="notEqual">
      <formula>0</formula>
    </cfRule>
  </conditionalFormatting>
  <conditionalFormatting sqref="G75">
    <cfRule type="cellIs" dxfId="2065" priority="2106" operator="equal">
      <formula>0</formula>
    </cfRule>
  </conditionalFormatting>
  <conditionalFormatting sqref="G75">
    <cfRule type="cellIs" dxfId="2064" priority="2105" operator="notEqual">
      <formula>0</formula>
    </cfRule>
  </conditionalFormatting>
  <conditionalFormatting sqref="G76">
    <cfRule type="cellIs" dxfId="2063" priority="2104" operator="equal">
      <formula>0</formula>
    </cfRule>
  </conditionalFormatting>
  <conditionalFormatting sqref="G76">
    <cfRule type="cellIs" dxfId="2062" priority="2103" operator="notEqual">
      <formula>0</formula>
    </cfRule>
  </conditionalFormatting>
  <conditionalFormatting sqref="D71">
    <cfRule type="cellIs" dxfId="2061" priority="2102" operator="equal">
      <formula>0</formula>
    </cfRule>
  </conditionalFormatting>
  <conditionalFormatting sqref="D71">
    <cfRule type="cellIs" dxfId="2060" priority="2101" operator="notEqual">
      <formula>0</formula>
    </cfRule>
  </conditionalFormatting>
  <conditionalFormatting sqref="D72">
    <cfRule type="cellIs" dxfId="2059" priority="2100" operator="equal">
      <formula>0</formula>
    </cfRule>
  </conditionalFormatting>
  <conditionalFormatting sqref="D72">
    <cfRule type="cellIs" dxfId="2058" priority="2099" operator="notEqual">
      <formula>0</formula>
    </cfRule>
  </conditionalFormatting>
  <conditionalFormatting sqref="E71">
    <cfRule type="cellIs" dxfId="2057" priority="2098" operator="equal">
      <formula>0</formula>
    </cfRule>
  </conditionalFormatting>
  <conditionalFormatting sqref="E71">
    <cfRule type="cellIs" dxfId="2056" priority="2097" operator="notEqual">
      <formula>0</formula>
    </cfRule>
  </conditionalFormatting>
  <conditionalFormatting sqref="E72">
    <cfRule type="cellIs" dxfId="2055" priority="2096" operator="equal">
      <formula>0</formula>
    </cfRule>
  </conditionalFormatting>
  <conditionalFormatting sqref="E72">
    <cfRule type="cellIs" dxfId="2054" priority="2095" operator="notEqual">
      <formula>0</formula>
    </cfRule>
  </conditionalFormatting>
  <conditionalFormatting sqref="D73">
    <cfRule type="cellIs" dxfId="2053" priority="2094" operator="equal">
      <formula>0</formula>
    </cfRule>
  </conditionalFormatting>
  <conditionalFormatting sqref="D73">
    <cfRule type="cellIs" dxfId="2052" priority="2093" operator="notEqual">
      <formula>0</formula>
    </cfRule>
  </conditionalFormatting>
  <conditionalFormatting sqref="D74">
    <cfRule type="cellIs" dxfId="2051" priority="2092" operator="equal">
      <formula>0</formula>
    </cfRule>
  </conditionalFormatting>
  <conditionalFormatting sqref="D74">
    <cfRule type="cellIs" dxfId="2050" priority="2091" operator="notEqual">
      <formula>0</formula>
    </cfRule>
  </conditionalFormatting>
  <conditionalFormatting sqref="D75">
    <cfRule type="cellIs" dxfId="2049" priority="2090" operator="equal">
      <formula>0</formula>
    </cfRule>
  </conditionalFormatting>
  <conditionalFormatting sqref="D75">
    <cfRule type="cellIs" dxfId="2048" priority="2089" operator="notEqual">
      <formula>0</formula>
    </cfRule>
  </conditionalFormatting>
  <conditionalFormatting sqref="E75">
    <cfRule type="cellIs" dxfId="2047" priority="2088" operator="equal">
      <formula>0</formula>
    </cfRule>
  </conditionalFormatting>
  <conditionalFormatting sqref="E75">
    <cfRule type="cellIs" dxfId="2046" priority="2087" operator="notEqual">
      <formula>0</formula>
    </cfRule>
  </conditionalFormatting>
  <conditionalFormatting sqref="D76:E76">
    <cfRule type="cellIs" dxfId="2045" priority="2086" operator="equal">
      <formula>0</formula>
    </cfRule>
  </conditionalFormatting>
  <conditionalFormatting sqref="D76:E76">
    <cfRule type="cellIs" dxfId="2044" priority="2085" operator="notEqual">
      <formula>0</formula>
    </cfRule>
  </conditionalFormatting>
  <conditionalFormatting sqref="D77">
    <cfRule type="cellIs" dxfId="2043" priority="2084" operator="equal">
      <formula>0</formula>
    </cfRule>
  </conditionalFormatting>
  <conditionalFormatting sqref="D77">
    <cfRule type="cellIs" dxfId="2042" priority="2083" operator="notEqual">
      <formula>0</formula>
    </cfRule>
  </conditionalFormatting>
  <conditionalFormatting sqref="E77">
    <cfRule type="cellIs" dxfId="2041" priority="2082" operator="equal">
      <formula>0</formula>
    </cfRule>
  </conditionalFormatting>
  <conditionalFormatting sqref="E77">
    <cfRule type="cellIs" dxfId="2040" priority="2081" operator="notEqual">
      <formula>0</formula>
    </cfRule>
  </conditionalFormatting>
  <conditionalFormatting sqref="D78:E78">
    <cfRule type="cellIs" dxfId="2039" priority="2080" operator="equal">
      <formula>0</formula>
    </cfRule>
  </conditionalFormatting>
  <conditionalFormatting sqref="D78:E78">
    <cfRule type="cellIs" dxfId="2038" priority="2079" operator="notEqual">
      <formula>0</formula>
    </cfRule>
  </conditionalFormatting>
  <conditionalFormatting sqref="F77">
    <cfRule type="cellIs" dxfId="2037" priority="2078" operator="equal">
      <formula>0</formula>
    </cfRule>
  </conditionalFormatting>
  <conditionalFormatting sqref="F77">
    <cfRule type="cellIs" dxfId="2036" priority="2077" operator="notEqual">
      <formula>0</formula>
    </cfRule>
  </conditionalFormatting>
  <conditionalFormatting sqref="F78">
    <cfRule type="cellIs" dxfId="2035" priority="2076" operator="equal">
      <formula>0</formula>
    </cfRule>
  </conditionalFormatting>
  <conditionalFormatting sqref="F78">
    <cfRule type="cellIs" dxfId="2034" priority="2075" operator="notEqual">
      <formula>0</formula>
    </cfRule>
  </conditionalFormatting>
  <conditionalFormatting sqref="G77">
    <cfRule type="cellIs" dxfId="2033" priority="2074" operator="equal">
      <formula>0</formula>
    </cfRule>
  </conditionalFormatting>
  <conditionalFormatting sqref="G77">
    <cfRule type="cellIs" dxfId="2032" priority="2073" operator="notEqual">
      <formula>0</formula>
    </cfRule>
  </conditionalFormatting>
  <conditionalFormatting sqref="G78">
    <cfRule type="cellIs" dxfId="2031" priority="2072" operator="equal">
      <formula>0</formula>
    </cfRule>
  </conditionalFormatting>
  <conditionalFormatting sqref="G78">
    <cfRule type="cellIs" dxfId="2030" priority="2071" operator="notEqual">
      <formula>0</formula>
    </cfRule>
  </conditionalFormatting>
  <conditionalFormatting sqref="E73">
    <cfRule type="cellIs" dxfId="2029" priority="2070" operator="equal">
      <formula>0</formula>
    </cfRule>
  </conditionalFormatting>
  <conditionalFormatting sqref="E73">
    <cfRule type="cellIs" dxfId="2028" priority="2069" operator="notEqual">
      <formula>0</formula>
    </cfRule>
  </conditionalFormatting>
  <conditionalFormatting sqref="E74">
    <cfRule type="cellIs" dxfId="2027" priority="2068" operator="equal">
      <formula>0</formula>
    </cfRule>
  </conditionalFormatting>
  <conditionalFormatting sqref="E74">
    <cfRule type="cellIs" dxfId="2026" priority="2067" operator="notEqual">
      <formula>0</formula>
    </cfRule>
  </conditionalFormatting>
  <conditionalFormatting sqref="D63:G64">
    <cfRule type="cellIs" dxfId="2025" priority="2066" operator="equal">
      <formula>0</formula>
    </cfRule>
  </conditionalFormatting>
  <conditionalFormatting sqref="D61">
    <cfRule type="cellIs" dxfId="2024" priority="2065" operator="equal">
      <formula>0</formula>
    </cfRule>
  </conditionalFormatting>
  <conditionalFormatting sqref="G85:G86">
    <cfRule type="cellIs" dxfId="2023" priority="2010" operator="equal">
      <formula>0</formula>
    </cfRule>
  </conditionalFormatting>
  <conditionalFormatting sqref="D81">
    <cfRule type="cellIs" dxfId="2022" priority="2063" operator="equal">
      <formula>0</formula>
    </cfRule>
  </conditionalFormatting>
  <conditionalFormatting sqref="D81">
    <cfRule type="cellIs" dxfId="2021" priority="2062" operator="notEqual">
      <formula>0</formula>
    </cfRule>
  </conditionalFormatting>
  <conditionalFormatting sqref="D82">
    <cfRule type="cellIs" dxfId="2020" priority="2061" operator="equal">
      <formula>0</formula>
    </cfRule>
  </conditionalFormatting>
  <conditionalFormatting sqref="D82">
    <cfRule type="cellIs" dxfId="2019" priority="2060" operator="notEqual">
      <formula>0</formula>
    </cfRule>
  </conditionalFormatting>
  <conditionalFormatting sqref="E81">
    <cfRule type="cellIs" dxfId="2018" priority="2059" operator="equal">
      <formula>0</formula>
    </cfRule>
  </conditionalFormatting>
  <conditionalFormatting sqref="E81">
    <cfRule type="cellIs" dxfId="2017" priority="2058" operator="notEqual">
      <formula>0</formula>
    </cfRule>
  </conditionalFormatting>
  <conditionalFormatting sqref="E82">
    <cfRule type="cellIs" dxfId="2016" priority="2057" operator="equal">
      <formula>0</formula>
    </cfRule>
  </conditionalFormatting>
  <conditionalFormatting sqref="E82">
    <cfRule type="cellIs" dxfId="2015" priority="2056" operator="notEqual">
      <formula>0</formula>
    </cfRule>
  </conditionalFormatting>
  <conditionalFormatting sqref="D83">
    <cfRule type="cellIs" dxfId="2014" priority="2055" operator="equal">
      <formula>0</formula>
    </cfRule>
  </conditionalFormatting>
  <conditionalFormatting sqref="D83">
    <cfRule type="cellIs" dxfId="2013" priority="2054" operator="notEqual">
      <formula>0</formula>
    </cfRule>
  </conditionalFormatting>
  <conditionalFormatting sqref="D84">
    <cfRule type="cellIs" dxfId="2012" priority="2053" operator="equal">
      <formula>0</formula>
    </cfRule>
  </conditionalFormatting>
  <conditionalFormatting sqref="D84">
    <cfRule type="cellIs" dxfId="2011" priority="2052" operator="notEqual">
      <formula>0</formula>
    </cfRule>
  </conditionalFormatting>
  <conditionalFormatting sqref="F83">
    <cfRule type="cellIs" dxfId="2010" priority="2051" operator="equal">
      <formula>0</formula>
    </cfRule>
  </conditionalFormatting>
  <conditionalFormatting sqref="F83">
    <cfRule type="cellIs" dxfId="2009" priority="2050" operator="notEqual">
      <formula>0</formula>
    </cfRule>
  </conditionalFormatting>
  <conditionalFormatting sqref="F84">
    <cfRule type="cellIs" dxfId="2008" priority="2049" operator="equal">
      <formula>0</formula>
    </cfRule>
  </conditionalFormatting>
  <conditionalFormatting sqref="F84">
    <cfRule type="cellIs" dxfId="2007" priority="2048" operator="notEqual">
      <formula>0</formula>
    </cfRule>
  </conditionalFormatting>
  <conditionalFormatting sqref="F81">
    <cfRule type="cellIs" dxfId="2006" priority="2047" operator="equal">
      <formula>0</formula>
    </cfRule>
  </conditionalFormatting>
  <conditionalFormatting sqref="F81">
    <cfRule type="cellIs" dxfId="2005" priority="2046" operator="notEqual">
      <formula>0</formula>
    </cfRule>
  </conditionalFormatting>
  <conditionalFormatting sqref="F82">
    <cfRule type="cellIs" dxfId="2004" priority="2045" operator="equal">
      <formula>0</formula>
    </cfRule>
  </conditionalFormatting>
  <conditionalFormatting sqref="F82">
    <cfRule type="cellIs" dxfId="2003" priority="2044" operator="notEqual">
      <formula>0</formula>
    </cfRule>
  </conditionalFormatting>
  <conditionalFormatting sqref="E83">
    <cfRule type="cellIs" dxfId="2002" priority="2043" operator="equal">
      <formula>0</formula>
    </cfRule>
  </conditionalFormatting>
  <conditionalFormatting sqref="E83">
    <cfRule type="cellIs" dxfId="2001" priority="2042" operator="notEqual">
      <formula>0</formula>
    </cfRule>
  </conditionalFormatting>
  <conditionalFormatting sqref="E84">
    <cfRule type="cellIs" dxfId="2000" priority="2041" operator="equal">
      <formula>0</formula>
    </cfRule>
  </conditionalFormatting>
  <conditionalFormatting sqref="E84">
    <cfRule type="cellIs" dxfId="1999" priority="2040" operator="notEqual">
      <formula>0</formula>
    </cfRule>
  </conditionalFormatting>
  <conditionalFormatting sqref="G81">
    <cfRule type="cellIs" dxfId="1998" priority="2039" operator="equal">
      <formula>0</formula>
    </cfRule>
  </conditionalFormatting>
  <conditionalFormatting sqref="G81">
    <cfRule type="cellIs" dxfId="1997" priority="2038" operator="notEqual">
      <formula>0</formula>
    </cfRule>
  </conditionalFormatting>
  <conditionalFormatting sqref="G82">
    <cfRule type="cellIs" dxfId="1996" priority="2037" operator="equal">
      <formula>0</formula>
    </cfRule>
  </conditionalFormatting>
  <conditionalFormatting sqref="G82">
    <cfRule type="cellIs" dxfId="1995" priority="2036" operator="notEqual">
      <formula>0</formula>
    </cfRule>
  </conditionalFormatting>
  <conditionalFormatting sqref="G83">
    <cfRule type="cellIs" dxfId="1994" priority="2035" operator="equal">
      <formula>0</formula>
    </cfRule>
  </conditionalFormatting>
  <conditionalFormatting sqref="G83">
    <cfRule type="cellIs" dxfId="1993" priority="2034" operator="notEqual">
      <formula>0</formula>
    </cfRule>
  </conditionalFormatting>
  <conditionalFormatting sqref="G84">
    <cfRule type="cellIs" dxfId="1992" priority="2033" operator="equal">
      <formula>0</formula>
    </cfRule>
  </conditionalFormatting>
  <conditionalFormatting sqref="G84">
    <cfRule type="cellIs" dxfId="1991" priority="2032" operator="notEqual">
      <formula>0</formula>
    </cfRule>
  </conditionalFormatting>
  <conditionalFormatting sqref="D79:D80">
    <cfRule type="cellIs" dxfId="1990" priority="2031" operator="equal">
      <formula>0</formula>
    </cfRule>
  </conditionalFormatting>
  <conditionalFormatting sqref="E79:E80">
    <cfRule type="cellIs" dxfId="1989" priority="2030" operator="equal">
      <formula>0</formula>
    </cfRule>
  </conditionalFormatting>
  <conditionalFormatting sqref="F79:F80">
    <cfRule type="cellIs" dxfId="1988" priority="2029" operator="equal">
      <formula>0</formula>
    </cfRule>
  </conditionalFormatting>
  <conditionalFormatting sqref="D87">
    <cfRule type="cellIs" dxfId="1987" priority="2026" operator="equal">
      <formula>0</formula>
    </cfRule>
  </conditionalFormatting>
  <conditionalFormatting sqref="D87">
    <cfRule type="cellIs" dxfId="1986" priority="2025" operator="notEqual">
      <formula>0</formula>
    </cfRule>
  </conditionalFormatting>
  <conditionalFormatting sqref="D88">
    <cfRule type="cellIs" dxfId="1985" priority="2024" operator="equal">
      <formula>0</formula>
    </cfRule>
  </conditionalFormatting>
  <conditionalFormatting sqref="D88">
    <cfRule type="cellIs" dxfId="1984" priority="2023" operator="notEqual">
      <formula>0</formula>
    </cfRule>
  </conditionalFormatting>
  <conditionalFormatting sqref="E87">
    <cfRule type="cellIs" dxfId="1983" priority="2022" operator="equal">
      <formula>0</formula>
    </cfRule>
  </conditionalFormatting>
  <conditionalFormatting sqref="E87">
    <cfRule type="cellIs" dxfId="1982" priority="2021" operator="notEqual">
      <formula>0</formula>
    </cfRule>
  </conditionalFormatting>
  <conditionalFormatting sqref="E88">
    <cfRule type="cellIs" dxfId="1981" priority="2020" operator="equal">
      <formula>0</formula>
    </cfRule>
  </conditionalFormatting>
  <conditionalFormatting sqref="E88">
    <cfRule type="cellIs" dxfId="1980" priority="2019" operator="notEqual">
      <formula>0</formula>
    </cfRule>
  </conditionalFormatting>
  <conditionalFormatting sqref="F87">
    <cfRule type="cellIs" dxfId="1979" priority="2018" operator="equal">
      <formula>0</formula>
    </cfRule>
  </conditionalFormatting>
  <conditionalFormatting sqref="F87">
    <cfRule type="cellIs" dxfId="1978" priority="2017" operator="notEqual">
      <formula>0</formula>
    </cfRule>
  </conditionalFormatting>
  <conditionalFormatting sqref="F88">
    <cfRule type="cellIs" dxfId="1977" priority="2016" operator="equal">
      <formula>0</formula>
    </cfRule>
  </conditionalFormatting>
  <conditionalFormatting sqref="F88">
    <cfRule type="cellIs" dxfId="1976" priority="2015" operator="notEqual">
      <formula>0</formula>
    </cfRule>
  </conditionalFormatting>
  <conditionalFormatting sqref="G87">
    <cfRule type="cellIs" dxfId="1975" priority="2014" operator="equal">
      <formula>0</formula>
    </cfRule>
  </conditionalFormatting>
  <conditionalFormatting sqref="G87">
    <cfRule type="cellIs" dxfId="1974" priority="2013" operator="notEqual">
      <formula>0</formula>
    </cfRule>
  </conditionalFormatting>
  <conditionalFormatting sqref="G88">
    <cfRule type="cellIs" dxfId="1973" priority="2012" operator="equal">
      <formula>0</formula>
    </cfRule>
  </conditionalFormatting>
  <conditionalFormatting sqref="G88">
    <cfRule type="cellIs" dxfId="1972" priority="2011" operator="notEqual">
      <formula>0</formula>
    </cfRule>
  </conditionalFormatting>
  <conditionalFormatting sqref="F91">
    <cfRule type="cellIs" dxfId="1971" priority="2009" operator="equal">
      <formula>0</formula>
    </cfRule>
  </conditionalFormatting>
  <conditionalFormatting sqref="F91">
    <cfRule type="cellIs" dxfId="1970" priority="2008" operator="notEqual">
      <formula>0</formula>
    </cfRule>
  </conditionalFormatting>
  <conditionalFormatting sqref="F92">
    <cfRule type="cellIs" dxfId="1969" priority="2007" operator="equal">
      <formula>0</formula>
    </cfRule>
  </conditionalFormatting>
  <conditionalFormatting sqref="F92">
    <cfRule type="cellIs" dxfId="1968" priority="2006" operator="notEqual">
      <formula>0</formula>
    </cfRule>
  </conditionalFormatting>
  <conditionalFormatting sqref="D91">
    <cfRule type="cellIs" dxfId="1967" priority="2005" operator="equal">
      <formula>0</formula>
    </cfRule>
  </conditionalFormatting>
  <conditionalFormatting sqref="D91">
    <cfRule type="cellIs" dxfId="1966" priority="2004" operator="notEqual">
      <formula>0</formula>
    </cfRule>
  </conditionalFormatting>
  <conditionalFormatting sqref="D92">
    <cfRule type="cellIs" dxfId="1965" priority="2003" operator="equal">
      <formula>0</formula>
    </cfRule>
  </conditionalFormatting>
  <conditionalFormatting sqref="D92">
    <cfRule type="cellIs" dxfId="1964" priority="2002" operator="notEqual">
      <formula>0</formula>
    </cfRule>
  </conditionalFormatting>
  <conditionalFormatting sqref="E91">
    <cfRule type="cellIs" dxfId="1963" priority="2001" operator="equal">
      <formula>0</formula>
    </cfRule>
  </conditionalFormatting>
  <conditionalFormatting sqref="E91">
    <cfRule type="cellIs" dxfId="1962" priority="2000" operator="notEqual">
      <formula>0</formula>
    </cfRule>
  </conditionalFormatting>
  <conditionalFormatting sqref="E92">
    <cfRule type="cellIs" dxfId="1961" priority="1999" operator="equal">
      <formula>0</formula>
    </cfRule>
  </conditionalFormatting>
  <conditionalFormatting sqref="E92">
    <cfRule type="cellIs" dxfId="1960" priority="1998" operator="notEqual">
      <formula>0</formula>
    </cfRule>
  </conditionalFormatting>
  <conditionalFormatting sqref="E93">
    <cfRule type="cellIs" dxfId="1959" priority="1997" operator="equal">
      <formula>0</formula>
    </cfRule>
  </conditionalFormatting>
  <conditionalFormatting sqref="E93">
    <cfRule type="cellIs" dxfId="1958" priority="1996" operator="notEqual">
      <formula>0</formula>
    </cfRule>
  </conditionalFormatting>
  <conditionalFormatting sqref="F93">
    <cfRule type="cellIs" dxfId="1957" priority="1995" operator="equal">
      <formula>0</formula>
    </cfRule>
  </conditionalFormatting>
  <conditionalFormatting sqref="F93">
    <cfRule type="cellIs" dxfId="1956" priority="1994" operator="notEqual">
      <formula>0</formula>
    </cfRule>
  </conditionalFormatting>
  <conditionalFormatting sqref="E94:F94">
    <cfRule type="cellIs" dxfId="1955" priority="1993" operator="equal">
      <formula>0</formula>
    </cfRule>
  </conditionalFormatting>
  <conditionalFormatting sqref="E94:F94">
    <cfRule type="cellIs" dxfId="1954" priority="1992" operator="notEqual">
      <formula>0</formula>
    </cfRule>
  </conditionalFormatting>
  <conditionalFormatting sqref="E99">
    <cfRule type="cellIs" dxfId="1953" priority="1991" operator="equal">
      <formula>0</formula>
    </cfRule>
  </conditionalFormatting>
  <conditionalFormatting sqref="E99">
    <cfRule type="cellIs" dxfId="1952" priority="1990" operator="notEqual">
      <formula>0</formula>
    </cfRule>
  </conditionalFormatting>
  <conditionalFormatting sqref="F99">
    <cfRule type="cellIs" dxfId="1951" priority="1989" operator="equal">
      <formula>0</formula>
    </cfRule>
  </conditionalFormatting>
  <conditionalFormatting sqref="F99">
    <cfRule type="cellIs" dxfId="1950" priority="1988" operator="notEqual">
      <formula>0</formula>
    </cfRule>
  </conditionalFormatting>
  <conditionalFormatting sqref="E100:F100">
    <cfRule type="cellIs" dxfId="1949" priority="1987" operator="equal">
      <formula>0</formula>
    </cfRule>
  </conditionalFormatting>
  <conditionalFormatting sqref="E100:F100">
    <cfRule type="cellIs" dxfId="1948" priority="1986" operator="notEqual">
      <formula>0</formula>
    </cfRule>
  </conditionalFormatting>
  <conditionalFormatting sqref="E95">
    <cfRule type="cellIs" dxfId="1947" priority="1985" operator="equal">
      <formula>0</formula>
    </cfRule>
  </conditionalFormatting>
  <conditionalFormatting sqref="E95">
    <cfRule type="cellIs" dxfId="1946" priority="1984" operator="notEqual">
      <formula>0</formula>
    </cfRule>
  </conditionalFormatting>
  <conditionalFormatting sqref="E96">
    <cfRule type="cellIs" dxfId="1945" priority="1983" operator="equal">
      <formula>0</formula>
    </cfRule>
  </conditionalFormatting>
  <conditionalFormatting sqref="E96">
    <cfRule type="cellIs" dxfId="1944" priority="1982" operator="notEqual">
      <formula>0</formula>
    </cfRule>
  </conditionalFormatting>
  <conditionalFormatting sqref="F95">
    <cfRule type="cellIs" dxfId="1943" priority="1981" operator="equal">
      <formula>0</formula>
    </cfRule>
  </conditionalFormatting>
  <conditionalFormatting sqref="F95">
    <cfRule type="cellIs" dxfId="1942" priority="1980" operator="notEqual">
      <formula>0</formula>
    </cfRule>
  </conditionalFormatting>
  <conditionalFormatting sqref="F96">
    <cfRule type="cellIs" dxfId="1941" priority="1979" operator="equal">
      <formula>0</formula>
    </cfRule>
  </conditionalFormatting>
  <conditionalFormatting sqref="F96">
    <cfRule type="cellIs" dxfId="1940" priority="1978" operator="notEqual">
      <formula>0</formula>
    </cfRule>
  </conditionalFormatting>
  <conditionalFormatting sqref="F97">
    <cfRule type="cellIs" dxfId="1939" priority="1977" operator="equal">
      <formula>0</formula>
    </cfRule>
  </conditionalFormatting>
  <conditionalFormatting sqref="F97">
    <cfRule type="cellIs" dxfId="1938" priority="1976" operator="notEqual">
      <formula>0</formula>
    </cfRule>
  </conditionalFormatting>
  <conditionalFormatting sqref="F98">
    <cfRule type="cellIs" dxfId="1937" priority="1975" operator="equal">
      <formula>0</formula>
    </cfRule>
  </conditionalFormatting>
  <conditionalFormatting sqref="F98">
    <cfRule type="cellIs" dxfId="1936" priority="1974" operator="notEqual">
      <formula>0</formula>
    </cfRule>
  </conditionalFormatting>
  <conditionalFormatting sqref="E97">
    <cfRule type="cellIs" dxfId="1935" priority="1973" operator="equal">
      <formula>0</formula>
    </cfRule>
  </conditionalFormatting>
  <conditionalFormatting sqref="E97">
    <cfRule type="cellIs" dxfId="1934" priority="1972" operator="notEqual">
      <formula>0</formula>
    </cfRule>
  </conditionalFormatting>
  <conditionalFormatting sqref="E98">
    <cfRule type="cellIs" dxfId="1933" priority="1971" operator="equal">
      <formula>0</formula>
    </cfRule>
  </conditionalFormatting>
  <conditionalFormatting sqref="E98">
    <cfRule type="cellIs" dxfId="1932" priority="1970" operator="notEqual">
      <formula>0</formula>
    </cfRule>
  </conditionalFormatting>
  <conditionalFormatting sqref="G91">
    <cfRule type="cellIs" dxfId="1931" priority="1969" operator="equal">
      <formula>0</formula>
    </cfRule>
  </conditionalFormatting>
  <conditionalFormatting sqref="G91">
    <cfRule type="cellIs" dxfId="1930" priority="1968" operator="notEqual">
      <formula>0</formula>
    </cfRule>
  </conditionalFormatting>
  <conditionalFormatting sqref="G92">
    <cfRule type="cellIs" dxfId="1929" priority="1967" operator="equal">
      <formula>0</formula>
    </cfRule>
  </conditionalFormatting>
  <conditionalFormatting sqref="G92">
    <cfRule type="cellIs" dxfId="1928" priority="1966" operator="notEqual">
      <formula>0</formula>
    </cfRule>
  </conditionalFormatting>
  <conditionalFormatting sqref="G93">
    <cfRule type="cellIs" dxfId="1927" priority="1965" operator="equal">
      <formula>0</formula>
    </cfRule>
  </conditionalFormatting>
  <conditionalFormatting sqref="G93">
    <cfRule type="cellIs" dxfId="1926" priority="1964" operator="notEqual">
      <formula>0</formula>
    </cfRule>
  </conditionalFormatting>
  <conditionalFormatting sqref="G94">
    <cfRule type="cellIs" dxfId="1925" priority="1963" operator="equal">
      <formula>0</formula>
    </cfRule>
  </conditionalFormatting>
  <conditionalFormatting sqref="G94">
    <cfRule type="cellIs" dxfId="1924" priority="1962" operator="notEqual">
      <formula>0</formula>
    </cfRule>
  </conditionalFormatting>
  <conditionalFormatting sqref="G95">
    <cfRule type="cellIs" dxfId="1923" priority="1961" operator="equal">
      <formula>0</formula>
    </cfRule>
  </conditionalFormatting>
  <conditionalFormatting sqref="G95">
    <cfRule type="cellIs" dxfId="1922" priority="1960" operator="notEqual">
      <formula>0</formula>
    </cfRule>
  </conditionalFormatting>
  <conditionalFormatting sqref="G96">
    <cfRule type="cellIs" dxfId="1921" priority="1959" operator="equal">
      <formula>0</formula>
    </cfRule>
  </conditionalFormatting>
  <conditionalFormatting sqref="G96">
    <cfRule type="cellIs" dxfId="1920" priority="1958" operator="notEqual">
      <formula>0</formula>
    </cfRule>
  </conditionalFormatting>
  <conditionalFormatting sqref="G97">
    <cfRule type="cellIs" dxfId="1919" priority="1957" operator="equal">
      <formula>0</formula>
    </cfRule>
  </conditionalFormatting>
  <conditionalFormatting sqref="G97">
    <cfRule type="cellIs" dxfId="1918" priority="1956" operator="notEqual">
      <formula>0</formula>
    </cfRule>
  </conditionalFormatting>
  <conditionalFormatting sqref="G98">
    <cfRule type="cellIs" dxfId="1917" priority="1955" operator="equal">
      <formula>0</formula>
    </cfRule>
  </conditionalFormatting>
  <conditionalFormatting sqref="G98">
    <cfRule type="cellIs" dxfId="1916" priority="1954" operator="notEqual">
      <formula>0</formula>
    </cfRule>
  </conditionalFormatting>
  <conditionalFormatting sqref="D93">
    <cfRule type="cellIs" dxfId="1915" priority="1953" operator="equal">
      <formula>0</formula>
    </cfRule>
  </conditionalFormatting>
  <conditionalFormatting sqref="D93">
    <cfRule type="cellIs" dxfId="1914" priority="1952" operator="notEqual">
      <formula>0</formula>
    </cfRule>
  </conditionalFormatting>
  <conditionalFormatting sqref="D94">
    <cfRule type="cellIs" dxfId="1913" priority="1951" operator="equal">
      <formula>0</formula>
    </cfRule>
  </conditionalFormatting>
  <conditionalFormatting sqref="D94">
    <cfRule type="cellIs" dxfId="1912" priority="1950" operator="notEqual">
      <formula>0</formula>
    </cfRule>
  </conditionalFormatting>
  <conditionalFormatting sqref="D95">
    <cfRule type="cellIs" dxfId="1911" priority="1949" operator="equal">
      <formula>0</formula>
    </cfRule>
  </conditionalFormatting>
  <conditionalFormatting sqref="D95">
    <cfRule type="cellIs" dxfId="1910" priority="1948" operator="notEqual">
      <formula>0</formula>
    </cfRule>
  </conditionalFormatting>
  <conditionalFormatting sqref="D96">
    <cfRule type="cellIs" dxfId="1909" priority="1947" operator="equal">
      <formula>0</formula>
    </cfRule>
  </conditionalFormatting>
  <conditionalFormatting sqref="D96">
    <cfRule type="cellIs" dxfId="1908" priority="1946" operator="notEqual">
      <formula>0</formula>
    </cfRule>
  </conditionalFormatting>
  <conditionalFormatting sqref="D97">
    <cfRule type="cellIs" dxfId="1907" priority="1945" operator="equal">
      <formula>0</formula>
    </cfRule>
  </conditionalFormatting>
  <conditionalFormatting sqref="D97">
    <cfRule type="cellIs" dxfId="1906" priority="1944" operator="notEqual">
      <formula>0</formula>
    </cfRule>
  </conditionalFormatting>
  <conditionalFormatting sqref="D98">
    <cfRule type="cellIs" dxfId="1905" priority="1943" operator="equal">
      <formula>0</formula>
    </cfRule>
  </conditionalFormatting>
  <conditionalFormatting sqref="D98">
    <cfRule type="cellIs" dxfId="1904" priority="1942" operator="notEqual">
      <formula>0</formula>
    </cfRule>
  </conditionalFormatting>
  <conditionalFormatting sqref="D99">
    <cfRule type="cellIs" dxfId="1903" priority="1941" operator="equal">
      <formula>0</formula>
    </cfRule>
  </conditionalFormatting>
  <conditionalFormatting sqref="D99">
    <cfRule type="cellIs" dxfId="1902" priority="1940" operator="notEqual">
      <formula>0</formula>
    </cfRule>
  </conditionalFormatting>
  <conditionalFormatting sqref="D100">
    <cfRule type="cellIs" dxfId="1901" priority="1939" operator="equal">
      <formula>0</formula>
    </cfRule>
  </conditionalFormatting>
  <conditionalFormatting sqref="D100">
    <cfRule type="cellIs" dxfId="1900" priority="1938" operator="notEqual">
      <formula>0</formula>
    </cfRule>
  </conditionalFormatting>
  <conditionalFormatting sqref="G99">
    <cfRule type="cellIs" dxfId="1899" priority="1937" operator="equal">
      <formula>0</formula>
    </cfRule>
  </conditionalFormatting>
  <conditionalFormatting sqref="G99">
    <cfRule type="cellIs" dxfId="1898" priority="1936" operator="notEqual">
      <formula>0</formula>
    </cfRule>
  </conditionalFormatting>
  <conditionalFormatting sqref="G100">
    <cfRule type="cellIs" dxfId="1897" priority="1935" operator="equal">
      <formula>0</formula>
    </cfRule>
  </conditionalFormatting>
  <conditionalFormatting sqref="G100">
    <cfRule type="cellIs" dxfId="1896" priority="1934" operator="notEqual">
      <formula>0</formula>
    </cfRule>
  </conditionalFormatting>
  <conditionalFormatting sqref="G101:G102">
    <cfRule type="cellIs" dxfId="1895" priority="1846" operator="equal">
      <formula>0</formula>
    </cfRule>
  </conditionalFormatting>
  <conditionalFormatting sqref="D89:D90">
    <cfRule type="cellIs" dxfId="1894" priority="1933" operator="equal">
      <formula>0</formula>
    </cfRule>
  </conditionalFormatting>
  <conditionalFormatting sqref="E89:E90">
    <cfRule type="cellIs" dxfId="1893" priority="1932" operator="equal">
      <formula>0</formula>
    </cfRule>
  </conditionalFormatting>
  <conditionalFormatting sqref="F89:F90">
    <cfRule type="cellIs" dxfId="1892" priority="1931" operator="equal">
      <formula>0</formula>
    </cfRule>
  </conditionalFormatting>
  <conditionalFormatting sqref="D103">
    <cfRule type="cellIs" dxfId="1891" priority="1929" operator="equal">
      <formula>0</formula>
    </cfRule>
  </conditionalFormatting>
  <conditionalFormatting sqref="D103">
    <cfRule type="cellIs" dxfId="1890" priority="1928" operator="notEqual">
      <formula>0</formula>
    </cfRule>
  </conditionalFormatting>
  <conditionalFormatting sqref="D104">
    <cfRule type="cellIs" dxfId="1889" priority="1927" operator="equal">
      <formula>0</formula>
    </cfRule>
  </conditionalFormatting>
  <conditionalFormatting sqref="D104">
    <cfRule type="cellIs" dxfId="1888" priority="1926" operator="notEqual">
      <formula>0</formula>
    </cfRule>
  </conditionalFormatting>
  <conditionalFormatting sqref="E103">
    <cfRule type="cellIs" dxfId="1887" priority="1925" operator="equal">
      <formula>0</formula>
    </cfRule>
  </conditionalFormatting>
  <conditionalFormatting sqref="E103">
    <cfRule type="cellIs" dxfId="1886" priority="1924" operator="notEqual">
      <formula>0</formula>
    </cfRule>
  </conditionalFormatting>
  <conditionalFormatting sqref="E104">
    <cfRule type="cellIs" dxfId="1885" priority="1923" operator="equal">
      <formula>0</formula>
    </cfRule>
  </conditionalFormatting>
  <conditionalFormatting sqref="E104">
    <cfRule type="cellIs" dxfId="1884" priority="1922" operator="notEqual">
      <formula>0</formula>
    </cfRule>
  </conditionalFormatting>
  <conditionalFormatting sqref="D105">
    <cfRule type="cellIs" dxfId="1883" priority="1921" operator="equal">
      <formula>0</formula>
    </cfRule>
  </conditionalFormatting>
  <conditionalFormatting sqref="D105">
    <cfRule type="cellIs" dxfId="1882" priority="1920" operator="notEqual">
      <formula>0</formula>
    </cfRule>
  </conditionalFormatting>
  <conditionalFormatting sqref="D106">
    <cfRule type="cellIs" dxfId="1881" priority="1919" operator="equal">
      <formula>0</formula>
    </cfRule>
  </conditionalFormatting>
  <conditionalFormatting sqref="D106">
    <cfRule type="cellIs" dxfId="1880" priority="1918" operator="notEqual">
      <formula>0</formula>
    </cfRule>
  </conditionalFormatting>
  <conditionalFormatting sqref="E107">
    <cfRule type="cellIs" dxfId="1879" priority="1917" operator="equal">
      <formula>0</formula>
    </cfRule>
  </conditionalFormatting>
  <conditionalFormatting sqref="E107">
    <cfRule type="cellIs" dxfId="1878" priority="1916" operator="notEqual">
      <formula>0</formula>
    </cfRule>
  </conditionalFormatting>
  <conditionalFormatting sqref="E108">
    <cfRule type="cellIs" dxfId="1877" priority="1915" operator="equal">
      <formula>0</formula>
    </cfRule>
  </conditionalFormatting>
  <conditionalFormatting sqref="E108">
    <cfRule type="cellIs" dxfId="1876" priority="1914" operator="notEqual">
      <formula>0</formula>
    </cfRule>
  </conditionalFormatting>
  <conditionalFormatting sqref="F109">
    <cfRule type="cellIs" dxfId="1875" priority="1913" operator="equal">
      <formula>0</formula>
    </cfRule>
  </conditionalFormatting>
  <conditionalFormatting sqref="F109">
    <cfRule type="cellIs" dxfId="1874" priority="1912" operator="notEqual">
      <formula>0</formula>
    </cfRule>
  </conditionalFormatting>
  <conditionalFormatting sqref="F110">
    <cfRule type="cellIs" dxfId="1873" priority="1911" operator="equal">
      <formula>0</formula>
    </cfRule>
  </conditionalFormatting>
  <conditionalFormatting sqref="F110">
    <cfRule type="cellIs" dxfId="1872" priority="1910" operator="notEqual">
      <formula>0</formula>
    </cfRule>
  </conditionalFormatting>
  <conditionalFormatting sqref="E105">
    <cfRule type="cellIs" dxfId="1871" priority="1909" operator="equal">
      <formula>0</formula>
    </cfRule>
  </conditionalFormatting>
  <conditionalFormatting sqref="E105">
    <cfRule type="cellIs" dxfId="1870" priority="1908" operator="notEqual">
      <formula>0</formula>
    </cfRule>
  </conditionalFormatting>
  <conditionalFormatting sqref="E106">
    <cfRule type="cellIs" dxfId="1869" priority="1907" operator="equal">
      <formula>0</formula>
    </cfRule>
  </conditionalFormatting>
  <conditionalFormatting sqref="E106">
    <cfRule type="cellIs" dxfId="1868" priority="1906" operator="notEqual">
      <formula>0</formula>
    </cfRule>
  </conditionalFormatting>
  <conditionalFormatting sqref="F107">
    <cfRule type="cellIs" dxfId="1867" priority="1905" operator="equal">
      <formula>0</formula>
    </cfRule>
  </conditionalFormatting>
  <conditionalFormatting sqref="F107">
    <cfRule type="cellIs" dxfId="1866" priority="1904" operator="notEqual">
      <formula>0</formula>
    </cfRule>
  </conditionalFormatting>
  <conditionalFormatting sqref="F108">
    <cfRule type="cellIs" dxfId="1865" priority="1903" operator="equal">
      <formula>0</formula>
    </cfRule>
  </conditionalFormatting>
  <conditionalFormatting sqref="F108">
    <cfRule type="cellIs" dxfId="1864" priority="1902" operator="notEqual">
      <formula>0</formula>
    </cfRule>
  </conditionalFormatting>
  <conditionalFormatting sqref="E109">
    <cfRule type="cellIs" dxfId="1863" priority="1901" operator="equal">
      <formula>0</formula>
    </cfRule>
  </conditionalFormatting>
  <conditionalFormatting sqref="E109">
    <cfRule type="cellIs" dxfId="1862" priority="1900" operator="notEqual">
      <formula>0</formula>
    </cfRule>
  </conditionalFormatting>
  <conditionalFormatting sqref="E110">
    <cfRule type="cellIs" dxfId="1861" priority="1899" operator="equal">
      <formula>0</formula>
    </cfRule>
  </conditionalFormatting>
  <conditionalFormatting sqref="E110">
    <cfRule type="cellIs" dxfId="1860" priority="1898" operator="notEqual">
      <formula>0</formula>
    </cfRule>
  </conditionalFormatting>
  <conditionalFormatting sqref="F111">
    <cfRule type="cellIs" dxfId="1859" priority="1897" operator="equal">
      <formula>0</formula>
    </cfRule>
  </conditionalFormatting>
  <conditionalFormatting sqref="F111">
    <cfRule type="cellIs" dxfId="1858" priority="1896" operator="notEqual">
      <formula>0</formula>
    </cfRule>
  </conditionalFormatting>
  <conditionalFormatting sqref="F112">
    <cfRule type="cellIs" dxfId="1857" priority="1895" operator="equal">
      <formula>0</formula>
    </cfRule>
  </conditionalFormatting>
  <conditionalFormatting sqref="F112">
    <cfRule type="cellIs" dxfId="1856" priority="1894" operator="notEqual">
      <formula>0</formula>
    </cfRule>
  </conditionalFormatting>
  <conditionalFormatting sqref="E111">
    <cfRule type="cellIs" dxfId="1855" priority="1893" operator="equal">
      <formula>0</formula>
    </cfRule>
  </conditionalFormatting>
  <conditionalFormatting sqref="E111">
    <cfRule type="cellIs" dxfId="1854" priority="1892" operator="notEqual">
      <formula>0</formula>
    </cfRule>
  </conditionalFormatting>
  <conditionalFormatting sqref="E112">
    <cfRule type="cellIs" dxfId="1853" priority="1891" operator="equal">
      <formula>0</formula>
    </cfRule>
  </conditionalFormatting>
  <conditionalFormatting sqref="E112">
    <cfRule type="cellIs" dxfId="1852" priority="1890" operator="notEqual">
      <formula>0</formula>
    </cfRule>
  </conditionalFormatting>
  <conditionalFormatting sqref="G111">
    <cfRule type="cellIs" dxfId="1851" priority="1889" operator="equal">
      <formula>0</formula>
    </cfRule>
  </conditionalFormatting>
  <conditionalFormatting sqref="G111">
    <cfRule type="cellIs" dxfId="1850" priority="1888" operator="notEqual">
      <formula>0</formula>
    </cfRule>
  </conditionalFormatting>
  <conditionalFormatting sqref="G112">
    <cfRule type="cellIs" dxfId="1849" priority="1887" operator="equal">
      <formula>0</formula>
    </cfRule>
  </conditionalFormatting>
  <conditionalFormatting sqref="G112">
    <cfRule type="cellIs" dxfId="1848" priority="1886" operator="notEqual">
      <formula>0</formula>
    </cfRule>
  </conditionalFormatting>
  <conditionalFormatting sqref="D107">
    <cfRule type="cellIs" dxfId="1847" priority="1885" operator="equal">
      <formula>0</formula>
    </cfRule>
  </conditionalFormatting>
  <conditionalFormatting sqref="D107">
    <cfRule type="cellIs" dxfId="1846" priority="1884" operator="notEqual">
      <formula>0</formula>
    </cfRule>
  </conditionalFormatting>
  <conditionalFormatting sqref="D108">
    <cfRule type="cellIs" dxfId="1845" priority="1883" operator="equal">
      <formula>0</formula>
    </cfRule>
  </conditionalFormatting>
  <conditionalFormatting sqref="D108">
    <cfRule type="cellIs" dxfId="1844" priority="1882" operator="notEqual">
      <formula>0</formula>
    </cfRule>
  </conditionalFormatting>
  <conditionalFormatting sqref="D109">
    <cfRule type="cellIs" dxfId="1843" priority="1881" operator="equal">
      <formula>0</formula>
    </cfRule>
  </conditionalFormatting>
  <conditionalFormatting sqref="D109">
    <cfRule type="cellIs" dxfId="1842" priority="1880" operator="notEqual">
      <formula>0</formula>
    </cfRule>
  </conditionalFormatting>
  <conditionalFormatting sqref="D110">
    <cfRule type="cellIs" dxfId="1841" priority="1879" operator="equal">
      <formula>0</formula>
    </cfRule>
  </conditionalFormatting>
  <conditionalFormatting sqref="D110">
    <cfRule type="cellIs" dxfId="1840" priority="1878" operator="notEqual">
      <formula>0</formula>
    </cfRule>
  </conditionalFormatting>
  <conditionalFormatting sqref="D111">
    <cfRule type="cellIs" dxfId="1839" priority="1877" operator="equal">
      <formula>0</formula>
    </cfRule>
  </conditionalFormatting>
  <conditionalFormatting sqref="D111">
    <cfRule type="cellIs" dxfId="1838" priority="1876" operator="notEqual">
      <formula>0</formula>
    </cfRule>
  </conditionalFormatting>
  <conditionalFormatting sqref="D112">
    <cfRule type="cellIs" dxfId="1837" priority="1875" operator="equal">
      <formula>0</formula>
    </cfRule>
  </conditionalFormatting>
  <conditionalFormatting sqref="D112">
    <cfRule type="cellIs" dxfId="1836" priority="1874" operator="notEqual">
      <formula>0</formula>
    </cfRule>
  </conditionalFormatting>
  <conditionalFormatting sqref="G103">
    <cfRule type="cellIs" dxfId="1835" priority="1873" operator="equal">
      <formula>0</formula>
    </cfRule>
  </conditionalFormatting>
  <conditionalFormatting sqref="G103">
    <cfRule type="cellIs" dxfId="1834" priority="1872" operator="notEqual">
      <formula>0</formula>
    </cfRule>
  </conditionalFormatting>
  <conditionalFormatting sqref="G104">
    <cfRule type="cellIs" dxfId="1833" priority="1871" operator="equal">
      <formula>0</formula>
    </cfRule>
  </conditionalFormatting>
  <conditionalFormatting sqref="G104">
    <cfRule type="cellIs" dxfId="1832" priority="1870" operator="notEqual">
      <formula>0</formula>
    </cfRule>
  </conditionalFormatting>
  <conditionalFormatting sqref="G105">
    <cfRule type="cellIs" dxfId="1831" priority="1869" operator="equal">
      <formula>0</formula>
    </cfRule>
  </conditionalFormatting>
  <conditionalFormatting sqref="G105">
    <cfRule type="cellIs" dxfId="1830" priority="1868" operator="notEqual">
      <formula>0</formula>
    </cfRule>
  </conditionalFormatting>
  <conditionalFormatting sqref="G106">
    <cfRule type="cellIs" dxfId="1829" priority="1867" operator="equal">
      <formula>0</formula>
    </cfRule>
  </conditionalFormatting>
  <conditionalFormatting sqref="G106">
    <cfRule type="cellIs" dxfId="1828" priority="1866" operator="notEqual">
      <formula>0</formula>
    </cfRule>
  </conditionalFormatting>
  <conditionalFormatting sqref="G107">
    <cfRule type="cellIs" dxfId="1827" priority="1865" operator="equal">
      <formula>0</formula>
    </cfRule>
  </conditionalFormatting>
  <conditionalFormatting sqref="G107">
    <cfRule type="cellIs" dxfId="1826" priority="1864" operator="notEqual">
      <formula>0</formula>
    </cfRule>
  </conditionalFormatting>
  <conditionalFormatting sqref="G108">
    <cfRule type="cellIs" dxfId="1825" priority="1863" operator="equal">
      <formula>0</formula>
    </cfRule>
  </conditionalFormatting>
  <conditionalFormatting sqref="G108">
    <cfRule type="cellIs" dxfId="1824" priority="1862" operator="notEqual">
      <formula>0</formula>
    </cfRule>
  </conditionalFormatting>
  <conditionalFormatting sqref="G109">
    <cfRule type="cellIs" dxfId="1823" priority="1861" operator="equal">
      <formula>0</formula>
    </cfRule>
  </conditionalFormatting>
  <conditionalFormatting sqref="G109">
    <cfRule type="cellIs" dxfId="1822" priority="1860" operator="notEqual">
      <formula>0</formula>
    </cfRule>
  </conditionalFormatting>
  <conditionalFormatting sqref="G110">
    <cfRule type="cellIs" dxfId="1821" priority="1859" operator="equal">
      <formula>0</formula>
    </cfRule>
  </conditionalFormatting>
  <conditionalFormatting sqref="G110">
    <cfRule type="cellIs" dxfId="1820" priority="1858" operator="notEqual">
      <formula>0</formula>
    </cfRule>
  </conditionalFormatting>
  <conditionalFormatting sqref="F103">
    <cfRule type="cellIs" dxfId="1819" priority="1857" operator="equal">
      <formula>0</formula>
    </cfRule>
  </conditionalFormatting>
  <conditionalFormatting sqref="F103">
    <cfRule type="cellIs" dxfId="1818" priority="1856" operator="notEqual">
      <formula>0</formula>
    </cfRule>
  </conditionalFormatting>
  <conditionalFormatting sqref="F104">
    <cfRule type="cellIs" dxfId="1817" priority="1855" operator="equal">
      <formula>0</formula>
    </cfRule>
  </conditionalFormatting>
  <conditionalFormatting sqref="F104">
    <cfRule type="cellIs" dxfId="1816" priority="1854" operator="notEqual">
      <formula>0</formula>
    </cfRule>
  </conditionalFormatting>
  <conditionalFormatting sqref="F105">
    <cfRule type="cellIs" dxfId="1815" priority="1853" operator="equal">
      <formula>0</formula>
    </cfRule>
  </conditionalFormatting>
  <conditionalFormatting sqref="F105">
    <cfRule type="cellIs" dxfId="1814" priority="1852" operator="notEqual">
      <formula>0</formula>
    </cfRule>
  </conditionalFormatting>
  <conditionalFormatting sqref="F106">
    <cfRule type="cellIs" dxfId="1813" priority="1851" operator="equal">
      <formula>0</formula>
    </cfRule>
  </conditionalFormatting>
  <conditionalFormatting sqref="F106">
    <cfRule type="cellIs" dxfId="1812" priority="1850" operator="notEqual">
      <formula>0</formula>
    </cfRule>
  </conditionalFormatting>
  <conditionalFormatting sqref="D101:D102">
    <cfRule type="cellIs" dxfId="1811" priority="1849" operator="equal">
      <formula>0</formula>
    </cfRule>
  </conditionalFormatting>
  <conditionalFormatting sqref="E101:E102">
    <cfRule type="cellIs" dxfId="1810" priority="1848" operator="equal">
      <formula>0</formula>
    </cfRule>
  </conditionalFormatting>
  <conditionalFormatting sqref="F101:F102">
    <cfRule type="cellIs" dxfId="1809" priority="1847" operator="equal">
      <formula>0</formula>
    </cfRule>
  </conditionalFormatting>
  <conditionalFormatting sqref="E115">
    <cfRule type="cellIs" dxfId="1808" priority="1845" operator="equal">
      <formula>0</formula>
    </cfRule>
  </conditionalFormatting>
  <conditionalFormatting sqref="E115">
    <cfRule type="cellIs" dxfId="1807" priority="1844" operator="notEqual">
      <formula>0</formula>
    </cfRule>
  </conditionalFormatting>
  <conditionalFormatting sqref="E116">
    <cfRule type="cellIs" dxfId="1806" priority="1843" operator="equal">
      <formula>0</formula>
    </cfRule>
  </conditionalFormatting>
  <conditionalFormatting sqref="E116">
    <cfRule type="cellIs" dxfId="1805" priority="1842" operator="notEqual">
      <formula>0</formula>
    </cfRule>
  </conditionalFormatting>
  <conditionalFormatting sqref="E117">
    <cfRule type="cellIs" dxfId="1804" priority="1841" operator="equal">
      <formula>0</formula>
    </cfRule>
  </conditionalFormatting>
  <conditionalFormatting sqref="E117">
    <cfRule type="cellIs" dxfId="1803" priority="1840" operator="notEqual">
      <formula>0</formula>
    </cfRule>
  </conditionalFormatting>
  <conditionalFormatting sqref="E118">
    <cfRule type="cellIs" dxfId="1802" priority="1839" operator="equal">
      <formula>0</formula>
    </cfRule>
  </conditionalFormatting>
  <conditionalFormatting sqref="E118">
    <cfRule type="cellIs" dxfId="1801" priority="1838" operator="notEqual">
      <formula>0</formula>
    </cfRule>
  </conditionalFormatting>
  <conditionalFormatting sqref="F117">
    <cfRule type="cellIs" dxfId="1800" priority="1837" operator="equal">
      <formula>0</formula>
    </cfRule>
  </conditionalFormatting>
  <conditionalFormatting sqref="F117">
    <cfRule type="cellIs" dxfId="1799" priority="1836" operator="notEqual">
      <formula>0</formula>
    </cfRule>
  </conditionalFormatting>
  <conditionalFormatting sqref="F118">
    <cfRule type="cellIs" dxfId="1798" priority="1835" operator="equal">
      <formula>0</formula>
    </cfRule>
  </conditionalFormatting>
  <conditionalFormatting sqref="F118">
    <cfRule type="cellIs" dxfId="1797" priority="1834" operator="notEqual">
      <formula>0</formula>
    </cfRule>
  </conditionalFormatting>
  <conditionalFormatting sqref="G115">
    <cfRule type="cellIs" dxfId="1796" priority="1833" operator="equal">
      <formula>0</formula>
    </cfRule>
  </conditionalFormatting>
  <conditionalFormatting sqref="G115">
    <cfRule type="cellIs" dxfId="1795" priority="1832" operator="notEqual">
      <formula>0</formula>
    </cfRule>
  </conditionalFormatting>
  <conditionalFormatting sqref="G116">
    <cfRule type="cellIs" dxfId="1794" priority="1831" operator="equal">
      <formula>0</formula>
    </cfRule>
  </conditionalFormatting>
  <conditionalFormatting sqref="G116">
    <cfRule type="cellIs" dxfId="1793" priority="1830" operator="notEqual">
      <formula>0</formula>
    </cfRule>
  </conditionalFormatting>
  <conditionalFormatting sqref="G117">
    <cfRule type="cellIs" dxfId="1792" priority="1829" operator="equal">
      <formula>0</formula>
    </cfRule>
  </conditionalFormatting>
  <conditionalFormatting sqref="G117">
    <cfRule type="cellIs" dxfId="1791" priority="1828" operator="notEqual">
      <formula>0</formula>
    </cfRule>
  </conditionalFormatting>
  <conditionalFormatting sqref="G118">
    <cfRule type="cellIs" dxfId="1790" priority="1827" operator="equal">
      <formula>0</formula>
    </cfRule>
  </conditionalFormatting>
  <conditionalFormatting sqref="G118">
    <cfRule type="cellIs" dxfId="1789" priority="1826" operator="notEqual">
      <formula>0</formula>
    </cfRule>
  </conditionalFormatting>
  <conditionalFormatting sqref="F115">
    <cfRule type="cellIs" dxfId="1788" priority="1825" operator="equal">
      <formula>0</formula>
    </cfRule>
  </conditionalFormatting>
  <conditionalFormatting sqref="F115">
    <cfRule type="cellIs" dxfId="1787" priority="1824" operator="notEqual">
      <formula>0</formula>
    </cfRule>
  </conditionalFormatting>
  <conditionalFormatting sqref="F116">
    <cfRule type="cellIs" dxfId="1786" priority="1823" operator="equal">
      <formula>0</formula>
    </cfRule>
  </conditionalFormatting>
  <conditionalFormatting sqref="F116">
    <cfRule type="cellIs" dxfId="1785" priority="1822" operator="notEqual">
      <formula>0</formula>
    </cfRule>
  </conditionalFormatting>
  <conditionalFormatting sqref="F127">
    <cfRule type="cellIs" dxfId="1784" priority="1821" operator="equal">
      <formula>0</formula>
    </cfRule>
  </conditionalFormatting>
  <conditionalFormatting sqref="F127">
    <cfRule type="cellIs" dxfId="1783" priority="1820" operator="notEqual">
      <formula>0</formula>
    </cfRule>
  </conditionalFormatting>
  <conditionalFormatting sqref="F128">
    <cfRule type="cellIs" dxfId="1782" priority="1819" operator="equal">
      <formula>0</formula>
    </cfRule>
  </conditionalFormatting>
  <conditionalFormatting sqref="F128">
    <cfRule type="cellIs" dxfId="1781" priority="1818" operator="notEqual">
      <formula>0</formula>
    </cfRule>
  </conditionalFormatting>
  <conditionalFormatting sqref="F121">
    <cfRule type="cellIs" dxfId="1780" priority="1817" operator="equal">
      <formula>0</formula>
    </cfRule>
  </conditionalFormatting>
  <conditionalFormatting sqref="F121">
    <cfRule type="cellIs" dxfId="1779" priority="1816" operator="notEqual">
      <formula>0</formula>
    </cfRule>
  </conditionalFormatting>
  <conditionalFormatting sqref="F122">
    <cfRule type="cellIs" dxfId="1778" priority="1815" operator="equal">
      <formula>0</formula>
    </cfRule>
  </conditionalFormatting>
  <conditionalFormatting sqref="F122">
    <cfRule type="cellIs" dxfId="1777" priority="1814" operator="notEqual">
      <formula>0</formula>
    </cfRule>
  </conditionalFormatting>
  <conditionalFormatting sqref="E123">
    <cfRule type="cellIs" dxfId="1776" priority="1813" operator="equal">
      <formula>0</formula>
    </cfRule>
  </conditionalFormatting>
  <conditionalFormatting sqref="E123">
    <cfRule type="cellIs" dxfId="1775" priority="1812" operator="notEqual">
      <formula>0</formula>
    </cfRule>
  </conditionalFormatting>
  <conditionalFormatting sqref="E124">
    <cfRule type="cellIs" dxfId="1774" priority="1811" operator="equal">
      <formula>0</formula>
    </cfRule>
  </conditionalFormatting>
  <conditionalFormatting sqref="E124">
    <cfRule type="cellIs" dxfId="1773" priority="1810" operator="notEqual">
      <formula>0</formula>
    </cfRule>
  </conditionalFormatting>
  <conditionalFormatting sqref="G123">
    <cfRule type="cellIs" dxfId="1772" priority="1809" operator="equal">
      <formula>0</formula>
    </cfRule>
  </conditionalFormatting>
  <conditionalFormatting sqref="G123">
    <cfRule type="cellIs" dxfId="1771" priority="1808" operator="notEqual">
      <formula>0</formula>
    </cfRule>
  </conditionalFormatting>
  <conditionalFormatting sqref="G124">
    <cfRule type="cellIs" dxfId="1770" priority="1807" operator="equal">
      <formula>0</formula>
    </cfRule>
  </conditionalFormatting>
  <conditionalFormatting sqref="G124">
    <cfRule type="cellIs" dxfId="1769" priority="1806" operator="notEqual">
      <formula>0</formula>
    </cfRule>
  </conditionalFormatting>
  <conditionalFormatting sqref="E133">
    <cfRule type="cellIs" dxfId="1768" priority="1805" operator="equal">
      <formula>0</formula>
    </cfRule>
  </conditionalFormatting>
  <conditionalFormatting sqref="E133">
    <cfRule type="cellIs" dxfId="1767" priority="1804" operator="notEqual">
      <formula>0</formula>
    </cfRule>
  </conditionalFormatting>
  <conditionalFormatting sqref="E134">
    <cfRule type="cellIs" dxfId="1766" priority="1803" operator="equal">
      <formula>0</formula>
    </cfRule>
  </conditionalFormatting>
  <conditionalFormatting sqref="E134">
    <cfRule type="cellIs" dxfId="1765" priority="1802" operator="notEqual">
      <formula>0</formula>
    </cfRule>
  </conditionalFormatting>
  <conditionalFormatting sqref="G121">
    <cfRule type="cellIs" dxfId="1764" priority="1801" operator="equal">
      <formula>0</formula>
    </cfRule>
  </conditionalFormatting>
  <conditionalFormatting sqref="G121">
    <cfRule type="cellIs" dxfId="1763" priority="1800" operator="notEqual">
      <formula>0</formula>
    </cfRule>
  </conditionalFormatting>
  <conditionalFormatting sqref="G122">
    <cfRule type="cellIs" dxfId="1762" priority="1799" operator="equal">
      <formula>0</formula>
    </cfRule>
  </conditionalFormatting>
  <conditionalFormatting sqref="G122">
    <cfRule type="cellIs" dxfId="1761" priority="1798" operator="notEqual">
      <formula>0</formula>
    </cfRule>
  </conditionalFormatting>
  <conditionalFormatting sqref="F123">
    <cfRule type="cellIs" dxfId="1760" priority="1797" operator="equal">
      <formula>0</formula>
    </cfRule>
  </conditionalFormatting>
  <conditionalFormatting sqref="F123">
    <cfRule type="cellIs" dxfId="1759" priority="1796" operator="notEqual">
      <formula>0</formula>
    </cfRule>
  </conditionalFormatting>
  <conditionalFormatting sqref="F124">
    <cfRule type="cellIs" dxfId="1758" priority="1795" operator="equal">
      <formula>0</formula>
    </cfRule>
  </conditionalFormatting>
  <conditionalFormatting sqref="F124">
    <cfRule type="cellIs" dxfId="1757" priority="1794" operator="notEqual">
      <formula>0</formula>
    </cfRule>
  </conditionalFormatting>
  <conditionalFormatting sqref="F133">
    <cfRule type="cellIs" dxfId="1756" priority="1793" operator="equal">
      <formula>0</formula>
    </cfRule>
  </conditionalFormatting>
  <conditionalFormatting sqref="F133">
    <cfRule type="cellIs" dxfId="1755" priority="1792" operator="notEqual">
      <formula>0</formula>
    </cfRule>
  </conditionalFormatting>
  <conditionalFormatting sqref="F134">
    <cfRule type="cellIs" dxfId="1754" priority="1791" operator="equal">
      <formula>0</formula>
    </cfRule>
  </conditionalFormatting>
  <conditionalFormatting sqref="F134">
    <cfRule type="cellIs" dxfId="1753" priority="1790" operator="notEqual">
      <formula>0</formula>
    </cfRule>
  </conditionalFormatting>
  <conditionalFormatting sqref="G135">
    <cfRule type="cellIs" dxfId="1752" priority="1789" operator="equal">
      <formula>0</formula>
    </cfRule>
  </conditionalFormatting>
  <conditionalFormatting sqref="G135">
    <cfRule type="cellIs" dxfId="1751" priority="1788" operator="notEqual">
      <formula>0</formula>
    </cfRule>
  </conditionalFormatting>
  <conditionalFormatting sqref="G136">
    <cfRule type="cellIs" dxfId="1750" priority="1787" operator="equal">
      <formula>0</formula>
    </cfRule>
  </conditionalFormatting>
  <conditionalFormatting sqref="G136">
    <cfRule type="cellIs" dxfId="1749" priority="1786" operator="notEqual">
      <formula>0</formula>
    </cfRule>
  </conditionalFormatting>
  <conditionalFormatting sqref="G133">
    <cfRule type="cellIs" dxfId="1748" priority="1785" operator="equal">
      <formula>0</formula>
    </cfRule>
  </conditionalFormatting>
  <conditionalFormatting sqref="G133">
    <cfRule type="cellIs" dxfId="1747" priority="1784" operator="notEqual">
      <formula>0</formula>
    </cfRule>
  </conditionalFormatting>
  <conditionalFormatting sqref="G134">
    <cfRule type="cellIs" dxfId="1746" priority="1783" operator="equal">
      <formula>0</formula>
    </cfRule>
  </conditionalFormatting>
  <conditionalFormatting sqref="G134">
    <cfRule type="cellIs" dxfId="1745" priority="1782" operator="notEqual">
      <formula>0</formula>
    </cfRule>
  </conditionalFormatting>
  <conditionalFormatting sqref="G127">
    <cfRule type="cellIs" dxfId="1744" priority="1781" operator="equal">
      <formula>0</formula>
    </cfRule>
  </conditionalFormatting>
  <conditionalFormatting sqref="G127">
    <cfRule type="cellIs" dxfId="1743" priority="1780" operator="notEqual">
      <formula>0</formula>
    </cfRule>
  </conditionalFormatting>
  <conditionalFormatting sqref="G128">
    <cfRule type="cellIs" dxfId="1742" priority="1779" operator="equal">
      <formula>0</formula>
    </cfRule>
  </conditionalFormatting>
  <conditionalFormatting sqref="G128">
    <cfRule type="cellIs" dxfId="1741" priority="1778" operator="notEqual">
      <formula>0</formula>
    </cfRule>
  </conditionalFormatting>
  <conditionalFormatting sqref="F135">
    <cfRule type="cellIs" dxfId="1740" priority="1777" operator="equal">
      <formula>0</formula>
    </cfRule>
  </conditionalFormatting>
  <conditionalFormatting sqref="F135">
    <cfRule type="cellIs" dxfId="1739" priority="1776" operator="notEqual">
      <formula>0</formula>
    </cfRule>
  </conditionalFormatting>
  <conditionalFormatting sqref="F136">
    <cfRule type="cellIs" dxfId="1738" priority="1775" operator="equal">
      <formula>0</formula>
    </cfRule>
  </conditionalFormatting>
  <conditionalFormatting sqref="F136">
    <cfRule type="cellIs" dxfId="1737" priority="1774" operator="notEqual">
      <formula>0</formula>
    </cfRule>
  </conditionalFormatting>
  <conditionalFormatting sqref="G131">
    <cfRule type="cellIs" dxfId="1736" priority="1773" operator="equal">
      <formula>0</formula>
    </cfRule>
  </conditionalFormatting>
  <conditionalFormatting sqref="G131">
    <cfRule type="cellIs" dxfId="1735" priority="1772" operator="notEqual">
      <formula>0</formula>
    </cfRule>
  </conditionalFormatting>
  <conditionalFormatting sqref="G132">
    <cfRule type="cellIs" dxfId="1734" priority="1771" operator="equal">
      <formula>0</formula>
    </cfRule>
  </conditionalFormatting>
  <conditionalFormatting sqref="G132">
    <cfRule type="cellIs" dxfId="1733" priority="1770" operator="notEqual">
      <formula>0</formula>
    </cfRule>
  </conditionalFormatting>
  <conditionalFormatting sqref="G129">
    <cfRule type="cellIs" dxfId="1732" priority="1769" operator="equal">
      <formula>0</formula>
    </cfRule>
  </conditionalFormatting>
  <conditionalFormatting sqref="G129">
    <cfRule type="cellIs" dxfId="1731" priority="1768" operator="notEqual">
      <formula>0</formula>
    </cfRule>
  </conditionalFormatting>
  <conditionalFormatting sqref="G130">
    <cfRule type="cellIs" dxfId="1730" priority="1767" operator="equal">
      <formula>0</formula>
    </cfRule>
  </conditionalFormatting>
  <conditionalFormatting sqref="G130">
    <cfRule type="cellIs" dxfId="1729" priority="1766" operator="notEqual">
      <formula>0</formula>
    </cfRule>
  </conditionalFormatting>
  <conditionalFormatting sqref="G125">
    <cfRule type="cellIs" dxfId="1728" priority="1765" operator="equal">
      <formula>0</formula>
    </cfRule>
  </conditionalFormatting>
  <conditionalFormatting sqref="G125">
    <cfRule type="cellIs" dxfId="1727" priority="1764" operator="notEqual">
      <formula>0</formula>
    </cfRule>
  </conditionalFormatting>
  <conditionalFormatting sqref="G126">
    <cfRule type="cellIs" dxfId="1726" priority="1763" operator="equal">
      <formula>0</formula>
    </cfRule>
  </conditionalFormatting>
  <conditionalFormatting sqref="G126">
    <cfRule type="cellIs" dxfId="1725" priority="1762" operator="notEqual">
      <formula>0</formula>
    </cfRule>
  </conditionalFormatting>
  <conditionalFormatting sqref="D113:D114">
    <cfRule type="cellIs" dxfId="1724" priority="1761" operator="equal">
      <formula>0</formula>
    </cfRule>
  </conditionalFormatting>
  <conditionalFormatting sqref="E113:E114">
    <cfRule type="cellIs" dxfId="1723" priority="1760" operator="equal">
      <formula>0</formula>
    </cfRule>
  </conditionalFormatting>
  <conditionalFormatting sqref="F113:F114">
    <cfRule type="cellIs" dxfId="1722" priority="1759" operator="equal">
      <formula>0</formula>
    </cfRule>
  </conditionalFormatting>
  <conditionalFormatting sqref="G113:G114">
    <cfRule type="cellIs" dxfId="1721" priority="1758" operator="equal">
      <formula>0</formula>
    </cfRule>
  </conditionalFormatting>
  <conditionalFormatting sqref="D119:D120">
    <cfRule type="cellIs" dxfId="1720" priority="1757" operator="equal">
      <formula>0</formula>
    </cfRule>
  </conditionalFormatting>
  <conditionalFormatting sqref="E119:E120">
    <cfRule type="cellIs" dxfId="1719" priority="1756" operator="equal">
      <formula>0</formula>
    </cfRule>
  </conditionalFormatting>
  <conditionalFormatting sqref="F119:F120">
    <cfRule type="cellIs" dxfId="1718" priority="1755" operator="equal">
      <formula>0</formula>
    </cfRule>
  </conditionalFormatting>
  <conditionalFormatting sqref="G119:G120">
    <cfRule type="cellIs" dxfId="1717" priority="1754" operator="equal">
      <formula>0</formula>
    </cfRule>
  </conditionalFormatting>
  <conditionalFormatting sqref="D139">
    <cfRule type="cellIs" dxfId="1716" priority="1753" operator="equal">
      <formula>0</formula>
    </cfRule>
  </conditionalFormatting>
  <conditionalFormatting sqref="D139">
    <cfRule type="cellIs" dxfId="1715" priority="1752" operator="notEqual">
      <formula>0</formula>
    </cfRule>
  </conditionalFormatting>
  <conditionalFormatting sqref="D140">
    <cfRule type="cellIs" dxfId="1714" priority="1751" operator="equal">
      <formula>0</formula>
    </cfRule>
  </conditionalFormatting>
  <conditionalFormatting sqref="D140">
    <cfRule type="cellIs" dxfId="1713" priority="1750" operator="notEqual">
      <formula>0</formula>
    </cfRule>
  </conditionalFormatting>
  <conditionalFormatting sqref="E139">
    <cfRule type="cellIs" dxfId="1712" priority="1749" operator="equal">
      <formula>0</formula>
    </cfRule>
  </conditionalFormatting>
  <conditionalFormatting sqref="E139">
    <cfRule type="cellIs" dxfId="1711" priority="1748" operator="notEqual">
      <formula>0</formula>
    </cfRule>
  </conditionalFormatting>
  <conditionalFormatting sqref="E140">
    <cfRule type="cellIs" dxfId="1710" priority="1747" operator="equal">
      <formula>0</formula>
    </cfRule>
  </conditionalFormatting>
  <conditionalFormatting sqref="E140">
    <cfRule type="cellIs" dxfId="1709" priority="1746" operator="notEqual">
      <formula>0</formula>
    </cfRule>
  </conditionalFormatting>
  <conditionalFormatting sqref="D143">
    <cfRule type="cellIs" dxfId="1708" priority="1745" operator="equal">
      <formula>0</formula>
    </cfRule>
  </conditionalFormatting>
  <conditionalFormatting sqref="D143">
    <cfRule type="cellIs" dxfId="1707" priority="1744" operator="notEqual">
      <formula>0</formula>
    </cfRule>
  </conditionalFormatting>
  <conditionalFormatting sqref="D144">
    <cfRule type="cellIs" dxfId="1706" priority="1743" operator="equal">
      <formula>0</formula>
    </cfRule>
  </conditionalFormatting>
  <conditionalFormatting sqref="D144">
    <cfRule type="cellIs" dxfId="1705" priority="1742" operator="notEqual">
      <formula>0</formula>
    </cfRule>
  </conditionalFormatting>
  <conditionalFormatting sqref="E143">
    <cfRule type="cellIs" dxfId="1704" priority="1741" operator="equal">
      <formula>0</formula>
    </cfRule>
  </conditionalFormatting>
  <conditionalFormatting sqref="E143">
    <cfRule type="cellIs" dxfId="1703" priority="1740" operator="notEqual">
      <formula>0</formula>
    </cfRule>
  </conditionalFormatting>
  <conditionalFormatting sqref="E144">
    <cfRule type="cellIs" dxfId="1702" priority="1739" operator="equal">
      <formula>0</formula>
    </cfRule>
  </conditionalFormatting>
  <conditionalFormatting sqref="E144">
    <cfRule type="cellIs" dxfId="1701" priority="1738" operator="notEqual">
      <formula>0</formula>
    </cfRule>
  </conditionalFormatting>
  <conditionalFormatting sqref="D145">
    <cfRule type="cellIs" dxfId="1700" priority="1737" operator="equal">
      <formula>0</formula>
    </cfRule>
  </conditionalFormatting>
  <conditionalFormatting sqref="D145">
    <cfRule type="cellIs" dxfId="1699" priority="1736" operator="notEqual">
      <formula>0</formula>
    </cfRule>
  </conditionalFormatting>
  <conditionalFormatting sqref="D146">
    <cfRule type="cellIs" dxfId="1698" priority="1735" operator="equal">
      <formula>0</formula>
    </cfRule>
  </conditionalFormatting>
  <conditionalFormatting sqref="D146">
    <cfRule type="cellIs" dxfId="1697" priority="1734" operator="notEqual">
      <formula>0</formula>
    </cfRule>
  </conditionalFormatting>
  <conditionalFormatting sqref="E145">
    <cfRule type="cellIs" dxfId="1696" priority="1733" operator="equal">
      <formula>0</formula>
    </cfRule>
  </conditionalFormatting>
  <conditionalFormatting sqref="E145">
    <cfRule type="cellIs" dxfId="1695" priority="1732" operator="notEqual">
      <formula>0</formula>
    </cfRule>
  </conditionalFormatting>
  <conditionalFormatting sqref="E146">
    <cfRule type="cellIs" dxfId="1694" priority="1731" operator="equal">
      <formula>0</formula>
    </cfRule>
  </conditionalFormatting>
  <conditionalFormatting sqref="E146">
    <cfRule type="cellIs" dxfId="1693" priority="1730" operator="notEqual">
      <formula>0</formula>
    </cfRule>
  </conditionalFormatting>
  <conditionalFormatting sqref="D115">
    <cfRule type="cellIs" dxfId="1692" priority="1729" operator="equal">
      <formula>0</formula>
    </cfRule>
  </conditionalFormatting>
  <conditionalFormatting sqref="D115">
    <cfRule type="cellIs" dxfId="1691" priority="1728" operator="notEqual">
      <formula>0</formula>
    </cfRule>
  </conditionalFormatting>
  <conditionalFormatting sqref="D116">
    <cfRule type="cellIs" dxfId="1690" priority="1727" operator="equal">
      <formula>0</formula>
    </cfRule>
  </conditionalFormatting>
  <conditionalFormatting sqref="D116">
    <cfRule type="cellIs" dxfId="1689" priority="1726" operator="notEqual">
      <formula>0</formula>
    </cfRule>
  </conditionalFormatting>
  <conditionalFormatting sqref="D117">
    <cfRule type="cellIs" dxfId="1688" priority="1725" operator="equal">
      <formula>0</formula>
    </cfRule>
  </conditionalFormatting>
  <conditionalFormatting sqref="D117">
    <cfRule type="cellIs" dxfId="1687" priority="1724" operator="notEqual">
      <formula>0</formula>
    </cfRule>
  </conditionalFormatting>
  <conditionalFormatting sqref="D118">
    <cfRule type="cellIs" dxfId="1686" priority="1723" operator="equal">
      <formula>0</formula>
    </cfRule>
  </conditionalFormatting>
  <conditionalFormatting sqref="D118">
    <cfRule type="cellIs" dxfId="1685" priority="1722" operator="notEqual">
      <formula>0</formula>
    </cfRule>
  </conditionalFormatting>
  <conditionalFormatting sqref="D121">
    <cfRule type="cellIs" dxfId="1684" priority="1721" operator="equal">
      <formula>0</formula>
    </cfRule>
  </conditionalFormatting>
  <conditionalFormatting sqref="D121">
    <cfRule type="cellIs" dxfId="1683" priority="1720" operator="notEqual">
      <formula>0</formula>
    </cfRule>
  </conditionalFormatting>
  <conditionalFormatting sqref="D122">
    <cfRule type="cellIs" dxfId="1682" priority="1719" operator="equal">
      <formula>0</formula>
    </cfRule>
  </conditionalFormatting>
  <conditionalFormatting sqref="D122">
    <cfRule type="cellIs" dxfId="1681" priority="1718" operator="notEqual">
      <formula>0</formula>
    </cfRule>
  </conditionalFormatting>
  <conditionalFormatting sqref="D123">
    <cfRule type="cellIs" dxfId="1680" priority="1717" operator="equal">
      <formula>0</formula>
    </cfRule>
  </conditionalFormatting>
  <conditionalFormatting sqref="D123">
    <cfRule type="cellIs" dxfId="1679" priority="1716" operator="notEqual">
      <formula>0</formula>
    </cfRule>
  </conditionalFormatting>
  <conditionalFormatting sqref="D124">
    <cfRule type="cellIs" dxfId="1678" priority="1715" operator="equal">
      <formula>0</formula>
    </cfRule>
  </conditionalFormatting>
  <conditionalFormatting sqref="D124">
    <cfRule type="cellIs" dxfId="1677" priority="1714" operator="notEqual">
      <formula>0</formula>
    </cfRule>
  </conditionalFormatting>
  <conditionalFormatting sqref="D125">
    <cfRule type="cellIs" dxfId="1676" priority="1713" operator="equal">
      <formula>0</formula>
    </cfRule>
  </conditionalFormatting>
  <conditionalFormatting sqref="D125">
    <cfRule type="cellIs" dxfId="1675" priority="1712" operator="notEqual">
      <formula>0</formula>
    </cfRule>
  </conditionalFormatting>
  <conditionalFormatting sqref="D126">
    <cfRule type="cellIs" dxfId="1674" priority="1711" operator="equal">
      <formula>0</formula>
    </cfRule>
  </conditionalFormatting>
  <conditionalFormatting sqref="D126">
    <cfRule type="cellIs" dxfId="1673" priority="1710" operator="notEqual">
      <formula>0</formula>
    </cfRule>
  </conditionalFormatting>
  <conditionalFormatting sqref="D127">
    <cfRule type="cellIs" dxfId="1672" priority="1709" operator="equal">
      <formula>0</formula>
    </cfRule>
  </conditionalFormatting>
  <conditionalFormatting sqref="D127">
    <cfRule type="cellIs" dxfId="1671" priority="1708" operator="notEqual">
      <formula>0</formula>
    </cfRule>
  </conditionalFormatting>
  <conditionalFormatting sqref="D128">
    <cfRule type="cellIs" dxfId="1670" priority="1707" operator="equal">
      <formula>0</formula>
    </cfRule>
  </conditionalFormatting>
  <conditionalFormatting sqref="D128">
    <cfRule type="cellIs" dxfId="1669" priority="1706" operator="notEqual">
      <formula>0</formula>
    </cfRule>
  </conditionalFormatting>
  <conditionalFormatting sqref="D129">
    <cfRule type="cellIs" dxfId="1668" priority="1705" operator="equal">
      <formula>0</formula>
    </cfRule>
  </conditionalFormatting>
  <conditionalFormatting sqref="D129">
    <cfRule type="cellIs" dxfId="1667" priority="1704" operator="notEqual">
      <formula>0</formula>
    </cfRule>
  </conditionalFormatting>
  <conditionalFormatting sqref="D130">
    <cfRule type="cellIs" dxfId="1666" priority="1703" operator="equal">
      <formula>0</formula>
    </cfRule>
  </conditionalFormatting>
  <conditionalFormatting sqref="D130">
    <cfRule type="cellIs" dxfId="1665" priority="1702" operator="notEqual">
      <formula>0</formula>
    </cfRule>
  </conditionalFormatting>
  <conditionalFormatting sqref="D131">
    <cfRule type="cellIs" dxfId="1664" priority="1701" operator="equal">
      <formula>0</formula>
    </cfRule>
  </conditionalFormatting>
  <conditionalFormatting sqref="D131">
    <cfRule type="cellIs" dxfId="1663" priority="1700" operator="notEqual">
      <formula>0</formula>
    </cfRule>
  </conditionalFormatting>
  <conditionalFormatting sqref="D132">
    <cfRule type="cellIs" dxfId="1662" priority="1699" operator="equal">
      <formula>0</formula>
    </cfRule>
  </conditionalFormatting>
  <conditionalFormatting sqref="D132">
    <cfRule type="cellIs" dxfId="1661" priority="1698" operator="notEqual">
      <formula>0</formula>
    </cfRule>
  </conditionalFormatting>
  <conditionalFormatting sqref="D133">
    <cfRule type="cellIs" dxfId="1660" priority="1697" operator="equal">
      <formula>0</formula>
    </cfRule>
  </conditionalFormatting>
  <conditionalFormatting sqref="D133">
    <cfRule type="cellIs" dxfId="1659" priority="1696" operator="notEqual">
      <formula>0</formula>
    </cfRule>
  </conditionalFormatting>
  <conditionalFormatting sqref="D134">
    <cfRule type="cellIs" dxfId="1658" priority="1695" operator="equal">
      <formula>0</formula>
    </cfRule>
  </conditionalFormatting>
  <conditionalFormatting sqref="D134">
    <cfRule type="cellIs" dxfId="1657" priority="1694" operator="notEqual">
      <formula>0</formula>
    </cfRule>
  </conditionalFormatting>
  <conditionalFormatting sqref="D135">
    <cfRule type="cellIs" dxfId="1656" priority="1693" operator="equal">
      <formula>0</formula>
    </cfRule>
  </conditionalFormatting>
  <conditionalFormatting sqref="D135">
    <cfRule type="cellIs" dxfId="1655" priority="1692" operator="notEqual">
      <formula>0</formula>
    </cfRule>
  </conditionalFormatting>
  <conditionalFormatting sqref="D136">
    <cfRule type="cellIs" dxfId="1654" priority="1691" operator="equal">
      <formula>0</formula>
    </cfRule>
  </conditionalFormatting>
  <conditionalFormatting sqref="D136">
    <cfRule type="cellIs" dxfId="1653" priority="1690" operator="notEqual">
      <formula>0</formula>
    </cfRule>
  </conditionalFormatting>
  <conditionalFormatting sqref="F129">
    <cfRule type="cellIs" dxfId="1652" priority="1689" operator="equal">
      <formula>0</formula>
    </cfRule>
  </conditionalFormatting>
  <conditionalFormatting sqref="F129">
    <cfRule type="cellIs" dxfId="1651" priority="1688" operator="notEqual">
      <formula>0</formula>
    </cfRule>
  </conditionalFormatting>
  <conditionalFormatting sqref="F130">
    <cfRule type="cellIs" dxfId="1650" priority="1687" operator="equal">
      <formula>0</formula>
    </cfRule>
  </conditionalFormatting>
  <conditionalFormatting sqref="F130">
    <cfRule type="cellIs" dxfId="1649" priority="1686" operator="notEqual">
      <formula>0</formula>
    </cfRule>
  </conditionalFormatting>
  <conditionalFormatting sqref="F131">
    <cfRule type="cellIs" dxfId="1648" priority="1685" operator="equal">
      <formula>0</formula>
    </cfRule>
  </conditionalFormatting>
  <conditionalFormatting sqref="F131">
    <cfRule type="cellIs" dxfId="1647" priority="1684" operator="notEqual">
      <formula>0</formula>
    </cfRule>
  </conditionalFormatting>
  <conditionalFormatting sqref="F132">
    <cfRule type="cellIs" dxfId="1646" priority="1683" operator="equal">
      <formula>0</formula>
    </cfRule>
  </conditionalFormatting>
  <conditionalFormatting sqref="F132">
    <cfRule type="cellIs" dxfId="1645" priority="1682" operator="notEqual">
      <formula>0</formula>
    </cfRule>
  </conditionalFormatting>
  <conditionalFormatting sqref="E125">
    <cfRule type="cellIs" dxfId="1644" priority="1681" operator="equal">
      <formula>0</formula>
    </cfRule>
  </conditionalFormatting>
  <conditionalFormatting sqref="E125">
    <cfRule type="cellIs" dxfId="1643" priority="1680" operator="notEqual">
      <formula>0</formula>
    </cfRule>
  </conditionalFormatting>
  <conditionalFormatting sqref="E126">
    <cfRule type="cellIs" dxfId="1642" priority="1679" operator="equal">
      <formula>0</formula>
    </cfRule>
  </conditionalFormatting>
  <conditionalFormatting sqref="E126">
    <cfRule type="cellIs" dxfId="1641" priority="1678" operator="notEqual">
      <formula>0</formula>
    </cfRule>
  </conditionalFormatting>
  <conditionalFormatting sqref="E127">
    <cfRule type="cellIs" dxfId="1640" priority="1677" operator="equal">
      <formula>0</formula>
    </cfRule>
  </conditionalFormatting>
  <conditionalFormatting sqref="E127">
    <cfRule type="cellIs" dxfId="1639" priority="1676" operator="notEqual">
      <formula>0</formula>
    </cfRule>
  </conditionalFormatting>
  <conditionalFormatting sqref="E128">
    <cfRule type="cellIs" dxfId="1638" priority="1675" operator="equal">
      <formula>0</formula>
    </cfRule>
  </conditionalFormatting>
  <conditionalFormatting sqref="E128">
    <cfRule type="cellIs" dxfId="1637" priority="1674" operator="notEqual">
      <formula>0</formula>
    </cfRule>
  </conditionalFormatting>
  <conditionalFormatting sqref="E129">
    <cfRule type="cellIs" dxfId="1636" priority="1673" operator="equal">
      <formula>0</formula>
    </cfRule>
  </conditionalFormatting>
  <conditionalFormatting sqref="E129">
    <cfRule type="cellIs" dxfId="1635" priority="1672" operator="notEqual">
      <formula>0</formula>
    </cfRule>
  </conditionalFormatting>
  <conditionalFormatting sqref="E130">
    <cfRule type="cellIs" dxfId="1634" priority="1671" operator="equal">
      <formula>0</formula>
    </cfRule>
  </conditionalFormatting>
  <conditionalFormatting sqref="E130">
    <cfRule type="cellIs" dxfId="1633" priority="1670" operator="notEqual">
      <formula>0</formula>
    </cfRule>
  </conditionalFormatting>
  <conditionalFormatting sqref="E131">
    <cfRule type="cellIs" dxfId="1632" priority="1669" operator="equal">
      <formula>0</formula>
    </cfRule>
  </conditionalFormatting>
  <conditionalFormatting sqref="E131">
    <cfRule type="cellIs" dxfId="1631" priority="1668" operator="notEqual">
      <formula>0</formula>
    </cfRule>
  </conditionalFormatting>
  <conditionalFormatting sqref="E132">
    <cfRule type="cellIs" dxfId="1630" priority="1667" operator="equal">
      <formula>0</formula>
    </cfRule>
  </conditionalFormatting>
  <conditionalFormatting sqref="E132">
    <cfRule type="cellIs" dxfId="1629" priority="1666" operator="notEqual">
      <formula>0</formula>
    </cfRule>
  </conditionalFormatting>
  <conditionalFormatting sqref="E121">
    <cfRule type="cellIs" dxfId="1628" priority="1665" operator="equal">
      <formula>0</formula>
    </cfRule>
  </conditionalFormatting>
  <conditionalFormatting sqref="E121">
    <cfRule type="cellIs" dxfId="1627" priority="1664" operator="notEqual">
      <formula>0</formula>
    </cfRule>
  </conditionalFormatting>
  <conditionalFormatting sqref="E122">
    <cfRule type="cellIs" dxfId="1626" priority="1663" operator="equal">
      <formula>0</formula>
    </cfRule>
  </conditionalFormatting>
  <conditionalFormatting sqref="E122">
    <cfRule type="cellIs" dxfId="1625" priority="1662" operator="notEqual">
      <formula>0</formula>
    </cfRule>
  </conditionalFormatting>
  <conditionalFormatting sqref="F125">
    <cfRule type="cellIs" dxfId="1624" priority="1661" operator="equal">
      <formula>0</formula>
    </cfRule>
  </conditionalFormatting>
  <conditionalFormatting sqref="F125">
    <cfRule type="cellIs" dxfId="1623" priority="1660" operator="notEqual">
      <formula>0</formula>
    </cfRule>
  </conditionalFormatting>
  <conditionalFormatting sqref="F126">
    <cfRule type="cellIs" dxfId="1622" priority="1659" operator="equal">
      <formula>0</formula>
    </cfRule>
  </conditionalFormatting>
  <conditionalFormatting sqref="F126">
    <cfRule type="cellIs" dxfId="1621" priority="1658" operator="notEqual">
      <formula>0</formula>
    </cfRule>
  </conditionalFormatting>
  <conditionalFormatting sqref="E135">
    <cfRule type="cellIs" dxfId="1620" priority="1657" operator="equal">
      <formula>0</formula>
    </cfRule>
  </conditionalFormatting>
  <conditionalFormatting sqref="E135">
    <cfRule type="cellIs" dxfId="1619" priority="1656" operator="notEqual">
      <formula>0</formula>
    </cfRule>
  </conditionalFormatting>
  <conditionalFormatting sqref="E136">
    <cfRule type="cellIs" dxfId="1618" priority="1655" operator="equal">
      <formula>0</formula>
    </cfRule>
  </conditionalFormatting>
  <conditionalFormatting sqref="E136">
    <cfRule type="cellIs" dxfId="1617" priority="1654" operator="notEqual">
      <formula>0</formula>
    </cfRule>
  </conditionalFormatting>
  <conditionalFormatting sqref="D137:D138">
    <cfRule type="cellIs" dxfId="1616" priority="1653" operator="equal">
      <formula>0</formula>
    </cfRule>
  </conditionalFormatting>
  <conditionalFormatting sqref="E137:E138">
    <cfRule type="cellIs" dxfId="1615" priority="1652" operator="equal">
      <formula>0</formula>
    </cfRule>
  </conditionalFormatting>
  <conditionalFormatting sqref="D141:D142">
    <cfRule type="cellIs" dxfId="1614" priority="1651" operator="equal">
      <formula>0</formula>
    </cfRule>
  </conditionalFormatting>
  <conditionalFormatting sqref="E141:E142">
    <cfRule type="cellIs" dxfId="1613" priority="1650" operator="equal">
      <formula>0</formula>
    </cfRule>
  </conditionalFormatting>
  <conditionalFormatting sqref="F137:F138">
    <cfRule type="cellIs" dxfId="1612" priority="1649" operator="equal">
      <formula>0</formula>
    </cfRule>
  </conditionalFormatting>
  <conditionalFormatting sqref="G137:G138">
    <cfRule type="cellIs" dxfId="1611" priority="1648" operator="equal">
      <formula>0</formula>
    </cfRule>
  </conditionalFormatting>
  <conditionalFormatting sqref="G89:G90">
    <cfRule type="cellIs" dxfId="1610" priority="1647" operator="equal">
      <formula>0</formula>
    </cfRule>
  </conditionalFormatting>
  <conditionalFormatting sqref="D85:D86">
    <cfRule type="cellIs" dxfId="1609" priority="1646" operator="equal">
      <formula>0</formula>
    </cfRule>
  </conditionalFormatting>
  <conditionalFormatting sqref="E85:E86">
    <cfRule type="cellIs" dxfId="1608" priority="1645" operator="equal">
      <formula>0</formula>
    </cfRule>
  </conditionalFormatting>
  <conditionalFormatting sqref="F85:F86">
    <cfRule type="cellIs" dxfId="1607" priority="1644" operator="equal">
      <formula>0</formula>
    </cfRule>
  </conditionalFormatting>
  <conditionalFormatting sqref="G79:G80">
    <cfRule type="cellIs" dxfId="1606" priority="1643" operator="equal">
      <formula>0</formula>
    </cfRule>
  </conditionalFormatting>
  <conditionalFormatting sqref="E37:E38">
    <cfRule type="cellIs" dxfId="1605" priority="1642" operator="equal">
      <formula>0</formula>
    </cfRule>
  </conditionalFormatting>
  <conditionalFormatting sqref="F37:F38">
    <cfRule type="cellIs" dxfId="1604" priority="1641" operator="equal">
      <formula>0</formula>
    </cfRule>
  </conditionalFormatting>
  <conditionalFormatting sqref="G37:G38">
    <cfRule type="cellIs" dxfId="1603" priority="1640" operator="equal">
      <formula>0</formula>
    </cfRule>
  </conditionalFormatting>
  <conditionalFormatting sqref="E25:E26">
    <cfRule type="cellIs" dxfId="1602" priority="1639" operator="equal">
      <formula>0</formula>
    </cfRule>
  </conditionalFormatting>
  <conditionalFormatting sqref="F25:F26">
    <cfRule type="cellIs" dxfId="1601" priority="1638" operator="equal">
      <formula>0</formula>
    </cfRule>
  </conditionalFormatting>
  <conditionalFormatting sqref="G25:G26">
    <cfRule type="cellIs" dxfId="1600" priority="1637" operator="equal">
      <formula>0</formula>
    </cfRule>
  </conditionalFormatting>
  <conditionalFormatting sqref="E19:E20">
    <cfRule type="cellIs" dxfId="1599" priority="1636" operator="equal">
      <formula>0</formula>
    </cfRule>
  </conditionalFormatting>
  <conditionalFormatting sqref="F19:F20">
    <cfRule type="cellIs" dxfId="1598" priority="1635" operator="equal">
      <formula>0</formula>
    </cfRule>
  </conditionalFormatting>
  <conditionalFormatting sqref="G19:G20">
    <cfRule type="cellIs" dxfId="1597" priority="1634" operator="equal">
      <formula>0</formula>
    </cfRule>
  </conditionalFormatting>
  <conditionalFormatting sqref="F139">
    <cfRule type="cellIs" dxfId="1596" priority="1633" operator="equal">
      <formula>0</formula>
    </cfRule>
  </conditionalFormatting>
  <conditionalFormatting sqref="F139">
    <cfRule type="cellIs" dxfId="1595" priority="1632" operator="notEqual">
      <formula>0</formula>
    </cfRule>
  </conditionalFormatting>
  <conditionalFormatting sqref="F140">
    <cfRule type="cellIs" dxfId="1594" priority="1631" operator="equal">
      <formula>0</formula>
    </cfRule>
  </conditionalFormatting>
  <conditionalFormatting sqref="F140">
    <cfRule type="cellIs" dxfId="1593" priority="1630" operator="notEqual">
      <formula>0</formula>
    </cfRule>
  </conditionalFormatting>
  <conditionalFormatting sqref="G139">
    <cfRule type="cellIs" dxfId="1592" priority="1629" operator="equal">
      <formula>0</formula>
    </cfRule>
  </conditionalFormatting>
  <conditionalFormatting sqref="G139">
    <cfRule type="cellIs" dxfId="1591" priority="1628" operator="notEqual">
      <formula>0</formula>
    </cfRule>
  </conditionalFormatting>
  <conditionalFormatting sqref="G140">
    <cfRule type="cellIs" dxfId="1590" priority="1627" operator="equal">
      <formula>0</formula>
    </cfRule>
  </conditionalFormatting>
  <conditionalFormatting sqref="G140">
    <cfRule type="cellIs" dxfId="1589" priority="1626" operator="notEqual">
      <formula>0</formula>
    </cfRule>
  </conditionalFormatting>
  <conditionalFormatting sqref="F143">
    <cfRule type="cellIs" dxfId="1588" priority="1625" operator="equal">
      <formula>0</formula>
    </cfRule>
  </conditionalFormatting>
  <conditionalFormatting sqref="F143">
    <cfRule type="cellIs" dxfId="1587" priority="1624" operator="notEqual">
      <formula>0</formula>
    </cfRule>
  </conditionalFormatting>
  <conditionalFormatting sqref="F144">
    <cfRule type="cellIs" dxfId="1586" priority="1623" operator="equal">
      <formula>0</formula>
    </cfRule>
  </conditionalFormatting>
  <conditionalFormatting sqref="F144">
    <cfRule type="cellIs" dxfId="1585" priority="1622" operator="notEqual">
      <formula>0</formula>
    </cfRule>
  </conditionalFormatting>
  <conditionalFormatting sqref="G143">
    <cfRule type="cellIs" dxfId="1584" priority="1621" operator="equal">
      <formula>0</formula>
    </cfRule>
  </conditionalFormatting>
  <conditionalFormatting sqref="G143">
    <cfRule type="cellIs" dxfId="1583" priority="1620" operator="notEqual">
      <formula>0</formula>
    </cfRule>
  </conditionalFormatting>
  <conditionalFormatting sqref="G144">
    <cfRule type="cellIs" dxfId="1582" priority="1619" operator="equal">
      <formula>0</formula>
    </cfRule>
  </conditionalFormatting>
  <conditionalFormatting sqref="G144">
    <cfRule type="cellIs" dxfId="1581" priority="1618" operator="notEqual">
      <formula>0</formula>
    </cfRule>
  </conditionalFormatting>
  <conditionalFormatting sqref="F145">
    <cfRule type="cellIs" dxfId="1580" priority="1617" operator="equal">
      <formula>0</formula>
    </cfRule>
  </conditionalFormatting>
  <conditionalFormatting sqref="F145">
    <cfRule type="cellIs" dxfId="1579" priority="1616" operator="notEqual">
      <formula>0</formula>
    </cfRule>
  </conditionalFormatting>
  <conditionalFormatting sqref="F146">
    <cfRule type="cellIs" dxfId="1578" priority="1615" operator="equal">
      <formula>0</formula>
    </cfRule>
  </conditionalFormatting>
  <conditionalFormatting sqref="F146">
    <cfRule type="cellIs" dxfId="1577" priority="1614" operator="notEqual">
      <formula>0</formula>
    </cfRule>
  </conditionalFormatting>
  <conditionalFormatting sqref="G145">
    <cfRule type="cellIs" dxfId="1576" priority="1613" operator="equal">
      <formula>0</formula>
    </cfRule>
  </conditionalFormatting>
  <conditionalFormatting sqref="G145">
    <cfRule type="cellIs" dxfId="1575" priority="1612" operator="notEqual">
      <formula>0</formula>
    </cfRule>
  </conditionalFormatting>
  <conditionalFormatting sqref="G146">
    <cfRule type="cellIs" dxfId="1574" priority="1611" operator="equal">
      <formula>0</formula>
    </cfRule>
  </conditionalFormatting>
  <conditionalFormatting sqref="G146">
    <cfRule type="cellIs" dxfId="1573" priority="1610" operator="notEqual">
      <formula>0</formula>
    </cfRule>
  </conditionalFormatting>
  <conditionalFormatting sqref="F141:F142">
    <cfRule type="cellIs" dxfId="1572" priority="1609" operator="equal">
      <formula>0</formula>
    </cfRule>
  </conditionalFormatting>
  <conditionalFormatting sqref="G141:G142">
    <cfRule type="cellIs" dxfId="1571" priority="1608" operator="equal">
      <formula>0</formula>
    </cfRule>
  </conditionalFormatting>
  <conditionalFormatting sqref="E149">
    <cfRule type="cellIs" dxfId="1570" priority="1607" operator="equal">
      <formula>0</formula>
    </cfRule>
  </conditionalFormatting>
  <conditionalFormatting sqref="E149">
    <cfRule type="cellIs" dxfId="1569" priority="1606" operator="notEqual">
      <formula>0</formula>
    </cfRule>
  </conditionalFormatting>
  <conditionalFormatting sqref="E150">
    <cfRule type="cellIs" dxfId="1568" priority="1605" operator="equal">
      <formula>0</formula>
    </cfRule>
  </conditionalFormatting>
  <conditionalFormatting sqref="E150">
    <cfRule type="cellIs" dxfId="1567" priority="1604" operator="notEqual">
      <formula>0</formula>
    </cfRule>
  </conditionalFormatting>
  <conditionalFormatting sqref="F149">
    <cfRule type="cellIs" dxfId="1566" priority="1603" operator="equal">
      <formula>0</formula>
    </cfRule>
  </conditionalFormatting>
  <conditionalFormatting sqref="F149">
    <cfRule type="cellIs" dxfId="1565" priority="1602" operator="notEqual">
      <formula>0</formula>
    </cfRule>
  </conditionalFormatting>
  <conditionalFormatting sqref="F150">
    <cfRule type="cellIs" dxfId="1564" priority="1601" operator="equal">
      <formula>0</formula>
    </cfRule>
  </conditionalFormatting>
  <conditionalFormatting sqref="F150">
    <cfRule type="cellIs" dxfId="1563" priority="1600" operator="notEqual">
      <formula>0</formula>
    </cfRule>
  </conditionalFormatting>
  <conditionalFormatting sqref="E151">
    <cfRule type="cellIs" dxfId="1562" priority="1599" operator="equal">
      <formula>0</formula>
    </cfRule>
  </conditionalFormatting>
  <conditionalFormatting sqref="E151">
    <cfRule type="cellIs" dxfId="1561" priority="1598" operator="notEqual">
      <formula>0</formula>
    </cfRule>
  </conditionalFormatting>
  <conditionalFormatting sqref="E152">
    <cfRule type="cellIs" dxfId="1560" priority="1597" operator="equal">
      <formula>0</formula>
    </cfRule>
  </conditionalFormatting>
  <conditionalFormatting sqref="E152">
    <cfRule type="cellIs" dxfId="1559" priority="1596" operator="notEqual">
      <formula>0</formula>
    </cfRule>
  </conditionalFormatting>
  <conditionalFormatting sqref="F151">
    <cfRule type="cellIs" dxfId="1558" priority="1595" operator="equal">
      <formula>0</formula>
    </cfRule>
  </conditionalFormatting>
  <conditionalFormatting sqref="F151">
    <cfRule type="cellIs" dxfId="1557" priority="1594" operator="notEqual">
      <formula>0</formula>
    </cfRule>
  </conditionalFormatting>
  <conditionalFormatting sqref="F152">
    <cfRule type="cellIs" dxfId="1556" priority="1593" operator="equal">
      <formula>0</formula>
    </cfRule>
  </conditionalFormatting>
  <conditionalFormatting sqref="F152">
    <cfRule type="cellIs" dxfId="1555" priority="1592" operator="notEqual">
      <formula>0</formula>
    </cfRule>
  </conditionalFormatting>
  <conditionalFormatting sqref="E153">
    <cfRule type="cellIs" dxfId="1554" priority="1591" operator="equal">
      <formula>0</formula>
    </cfRule>
  </conditionalFormatting>
  <conditionalFormatting sqref="E153">
    <cfRule type="cellIs" dxfId="1553" priority="1590" operator="notEqual">
      <formula>0</formula>
    </cfRule>
  </conditionalFormatting>
  <conditionalFormatting sqref="E154">
    <cfRule type="cellIs" dxfId="1552" priority="1589" operator="equal">
      <formula>0</formula>
    </cfRule>
  </conditionalFormatting>
  <conditionalFormatting sqref="E154">
    <cfRule type="cellIs" dxfId="1551" priority="1588" operator="notEqual">
      <formula>0</formula>
    </cfRule>
  </conditionalFormatting>
  <conditionalFormatting sqref="F153">
    <cfRule type="cellIs" dxfId="1550" priority="1587" operator="equal">
      <formula>0</formula>
    </cfRule>
  </conditionalFormatting>
  <conditionalFormatting sqref="F153">
    <cfRule type="cellIs" dxfId="1549" priority="1586" operator="notEqual">
      <formula>0</formula>
    </cfRule>
  </conditionalFormatting>
  <conditionalFormatting sqref="F154">
    <cfRule type="cellIs" dxfId="1548" priority="1585" operator="equal">
      <formula>0</formula>
    </cfRule>
  </conditionalFormatting>
  <conditionalFormatting sqref="F154">
    <cfRule type="cellIs" dxfId="1547" priority="1584" operator="notEqual">
      <formula>0</formula>
    </cfRule>
  </conditionalFormatting>
  <conditionalFormatting sqref="E155">
    <cfRule type="cellIs" dxfId="1546" priority="1583" operator="equal">
      <formula>0</formula>
    </cfRule>
  </conditionalFormatting>
  <conditionalFormatting sqref="E155">
    <cfRule type="cellIs" dxfId="1545" priority="1582" operator="notEqual">
      <formula>0</formula>
    </cfRule>
  </conditionalFormatting>
  <conditionalFormatting sqref="E156">
    <cfRule type="cellIs" dxfId="1544" priority="1581" operator="equal">
      <formula>0</formula>
    </cfRule>
  </conditionalFormatting>
  <conditionalFormatting sqref="E156">
    <cfRule type="cellIs" dxfId="1543" priority="1580" operator="notEqual">
      <formula>0</formula>
    </cfRule>
  </conditionalFormatting>
  <conditionalFormatting sqref="F155">
    <cfRule type="cellIs" dxfId="1542" priority="1579" operator="equal">
      <formula>0</formula>
    </cfRule>
  </conditionalFormatting>
  <conditionalFormatting sqref="F155">
    <cfRule type="cellIs" dxfId="1541" priority="1578" operator="notEqual">
      <formula>0</formula>
    </cfRule>
  </conditionalFormatting>
  <conditionalFormatting sqref="F156">
    <cfRule type="cellIs" dxfId="1540" priority="1577" operator="equal">
      <formula>0</formula>
    </cfRule>
  </conditionalFormatting>
  <conditionalFormatting sqref="F156">
    <cfRule type="cellIs" dxfId="1539" priority="1576" operator="notEqual">
      <formula>0</formula>
    </cfRule>
  </conditionalFormatting>
  <conditionalFormatting sqref="F157">
    <cfRule type="cellIs" dxfId="1538" priority="1575" operator="equal">
      <formula>0</formula>
    </cfRule>
  </conditionalFormatting>
  <conditionalFormatting sqref="F157">
    <cfRule type="cellIs" dxfId="1537" priority="1574" operator="notEqual">
      <formula>0</formula>
    </cfRule>
  </conditionalFormatting>
  <conditionalFormatting sqref="F158">
    <cfRule type="cellIs" dxfId="1536" priority="1573" operator="equal">
      <formula>0</formula>
    </cfRule>
  </conditionalFormatting>
  <conditionalFormatting sqref="F158">
    <cfRule type="cellIs" dxfId="1535" priority="1572" operator="notEqual">
      <formula>0</formula>
    </cfRule>
  </conditionalFormatting>
  <conditionalFormatting sqref="G159">
    <cfRule type="cellIs" dxfId="1534" priority="1571" operator="equal">
      <formula>0</formula>
    </cfRule>
  </conditionalFormatting>
  <conditionalFormatting sqref="G159">
    <cfRule type="cellIs" dxfId="1533" priority="1570" operator="notEqual">
      <formula>0</formula>
    </cfRule>
  </conditionalFormatting>
  <conditionalFormatting sqref="G160">
    <cfRule type="cellIs" dxfId="1532" priority="1569" operator="equal">
      <formula>0</formula>
    </cfRule>
  </conditionalFormatting>
  <conditionalFormatting sqref="G160">
    <cfRule type="cellIs" dxfId="1531" priority="1568" operator="notEqual">
      <formula>0</formula>
    </cfRule>
  </conditionalFormatting>
  <conditionalFormatting sqref="E157">
    <cfRule type="cellIs" dxfId="1530" priority="1567" operator="equal">
      <formula>0</formula>
    </cfRule>
  </conditionalFormatting>
  <conditionalFormatting sqref="E157">
    <cfRule type="cellIs" dxfId="1529" priority="1566" operator="notEqual">
      <formula>0</formula>
    </cfRule>
  </conditionalFormatting>
  <conditionalFormatting sqref="E158">
    <cfRule type="cellIs" dxfId="1528" priority="1565" operator="equal">
      <formula>0</formula>
    </cfRule>
  </conditionalFormatting>
  <conditionalFormatting sqref="E158">
    <cfRule type="cellIs" dxfId="1527" priority="1564" operator="notEqual">
      <formula>0</formula>
    </cfRule>
  </conditionalFormatting>
  <conditionalFormatting sqref="E159">
    <cfRule type="cellIs" dxfId="1526" priority="1563" operator="equal">
      <formula>0</formula>
    </cfRule>
  </conditionalFormatting>
  <conditionalFormatting sqref="E159">
    <cfRule type="cellIs" dxfId="1525" priority="1562" operator="notEqual">
      <formula>0</formula>
    </cfRule>
  </conditionalFormatting>
  <conditionalFormatting sqref="E160">
    <cfRule type="cellIs" dxfId="1524" priority="1561" operator="equal">
      <formula>0</formula>
    </cfRule>
  </conditionalFormatting>
  <conditionalFormatting sqref="E160">
    <cfRule type="cellIs" dxfId="1523" priority="1560" operator="notEqual">
      <formula>0</formula>
    </cfRule>
  </conditionalFormatting>
  <conditionalFormatting sqref="D149">
    <cfRule type="cellIs" dxfId="1522" priority="1559" operator="equal">
      <formula>0</formula>
    </cfRule>
  </conditionalFormatting>
  <conditionalFormatting sqref="D149">
    <cfRule type="cellIs" dxfId="1521" priority="1558" operator="notEqual">
      <formula>0</formula>
    </cfRule>
  </conditionalFormatting>
  <conditionalFormatting sqref="D150">
    <cfRule type="cellIs" dxfId="1520" priority="1557" operator="equal">
      <formula>0</formula>
    </cfRule>
  </conditionalFormatting>
  <conditionalFormatting sqref="D150">
    <cfRule type="cellIs" dxfId="1519" priority="1556" operator="notEqual">
      <formula>0</formula>
    </cfRule>
  </conditionalFormatting>
  <conditionalFormatting sqref="D151">
    <cfRule type="cellIs" dxfId="1518" priority="1555" operator="equal">
      <formula>0</formula>
    </cfRule>
  </conditionalFormatting>
  <conditionalFormatting sqref="D151">
    <cfRule type="cellIs" dxfId="1517" priority="1554" operator="notEqual">
      <formula>0</formula>
    </cfRule>
  </conditionalFormatting>
  <conditionalFormatting sqref="D152">
    <cfRule type="cellIs" dxfId="1516" priority="1553" operator="equal">
      <formula>0</formula>
    </cfRule>
  </conditionalFormatting>
  <conditionalFormatting sqref="D152">
    <cfRule type="cellIs" dxfId="1515" priority="1552" operator="notEqual">
      <formula>0</formula>
    </cfRule>
  </conditionalFormatting>
  <conditionalFormatting sqref="D153">
    <cfRule type="cellIs" dxfId="1514" priority="1551" operator="equal">
      <formula>0</formula>
    </cfRule>
  </conditionalFormatting>
  <conditionalFormatting sqref="D153">
    <cfRule type="cellIs" dxfId="1513" priority="1550" operator="notEqual">
      <formula>0</formula>
    </cfRule>
  </conditionalFormatting>
  <conditionalFormatting sqref="D154">
    <cfRule type="cellIs" dxfId="1512" priority="1549" operator="equal">
      <formula>0</formula>
    </cfRule>
  </conditionalFormatting>
  <conditionalFormatting sqref="D154">
    <cfRule type="cellIs" dxfId="1511" priority="1548" operator="notEqual">
      <formula>0</formula>
    </cfRule>
  </conditionalFormatting>
  <conditionalFormatting sqref="D155">
    <cfRule type="cellIs" dxfId="1510" priority="1547" operator="equal">
      <formula>0</formula>
    </cfRule>
  </conditionalFormatting>
  <conditionalFormatting sqref="D155">
    <cfRule type="cellIs" dxfId="1509" priority="1546" operator="notEqual">
      <formula>0</formula>
    </cfRule>
  </conditionalFormatting>
  <conditionalFormatting sqref="D156">
    <cfRule type="cellIs" dxfId="1508" priority="1545" operator="equal">
      <formula>0</formula>
    </cfRule>
  </conditionalFormatting>
  <conditionalFormatting sqref="D156">
    <cfRule type="cellIs" dxfId="1507" priority="1544" operator="notEqual">
      <formula>0</formula>
    </cfRule>
  </conditionalFormatting>
  <conditionalFormatting sqref="D157">
    <cfRule type="cellIs" dxfId="1506" priority="1543" operator="equal">
      <formula>0</formula>
    </cfRule>
  </conditionalFormatting>
  <conditionalFormatting sqref="D157">
    <cfRule type="cellIs" dxfId="1505" priority="1542" operator="notEqual">
      <formula>0</formula>
    </cfRule>
  </conditionalFormatting>
  <conditionalFormatting sqref="D158">
    <cfRule type="cellIs" dxfId="1504" priority="1541" operator="equal">
      <formula>0</formula>
    </cfRule>
  </conditionalFormatting>
  <conditionalFormatting sqref="D158">
    <cfRule type="cellIs" dxfId="1503" priority="1540" operator="notEqual">
      <formula>0</formula>
    </cfRule>
  </conditionalFormatting>
  <conditionalFormatting sqref="D159">
    <cfRule type="cellIs" dxfId="1502" priority="1539" operator="equal">
      <formula>0</formula>
    </cfRule>
  </conditionalFormatting>
  <conditionalFormatting sqref="D159">
    <cfRule type="cellIs" dxfId="1501" priority="1538" operator="notEqual">
      <formula>0</formula>
    </cfRule>
  </conditionalFormatting>
  <conditionalFormatting sqref="D160">
    <cfRule type="cellIs" dxfId="1500" priority="1537" operator="equal">
      <formula>0</formula>
    </cfRule>
  </conditionalFormatting>
  <conditionalFormatting sqref="D160">
    <cfRule type="cellIs" dxfId="1499" priority="1536" operator="notEqual">
      <formula>0</formula>
    </cfRule>
  </conditionalFormatting>
  <conditionalFormatting sqref="G149">
    <cfRule type="cellIs" dxfId="1498" priority="1535" operator="equal">
      <formula>0</formula>
    </cfRule>
  </conditionalFormatting>
  <conditionalFormatting sqref="G149">
    <cfRule type="cellIs" dxfId="1497" priority="1534" operator="notEqual">
      <formula>0</formula>
    </cfRule>
  </conditionalFormatting>
  <conditionalFormatting sqref="G150">
    <cfRule type="cellIs" dxfId="1496" priority="1533" operator="equal">
      <formula>0</formula>
    </cfRule>
  </conditionalFormatting>
  <conditionalFormatting sqref="G150">
    <cfRule type="cellIs" dxfId="1495" priority="1532" operator="notEqual">
      <formula>0</formula>
    </cfRule>
  </conditionalFormatting>
  <conditionalFormatting sqref="G151">
    <cfRule type="cellIs" dxfId="1494" priority="1531" operator="equal">
      <formula>0</formula>
    </cfRule>
  </conditionalFormatting>
  <conditionalFormatting sqref="G151">
    <cfRule type="cellIs" dxfId="1493" priority="1530" operator="notEqual">
      <formula>0</formula>
    </cfRule>
  </conditionalFormatting>
  <conditionalFormatting sqref="G152">
    <cfRule type="cellIs" dxfId="1492" priority="1529" operator="equal">
      <formula>0</formula>
    </cfRule>
  </conditionalFormatting>
  <conditionalFormatting sqref="G152">
    <cfRule type="cellIs" dxfId="1491" priority="1528" operator="notEqual">
      <formula>0</formula>
    </cfRule>
  </conditionalFormatting>
  <conditionalFormatting sqref="G153">
    <cfRule type="cellIs" dxfId="1490" priority="1527" operator="equal">
      <formula>0</formula>
    </cfRule>
  </conditionalFormatting>
  <conditionalFormatting sqref="G153">
    <cfRule type="cellIs" dxfId="1489" priority="1526" operator="notEqual">
      <formula>0</formula>
    </cfRule>
  </conditionalFormatting>
  <conditionalFormatting sqref="G154">
    <cfRule type="cellIs" dxfId="1488" priority="1525" operator="equal">
      <formula>0</formula>
    </cfRule>
  </conditionalFormatting>
  <conditionalFormatting sqref="G154">
    <cfRule type="cellIs" dxfId="1487" priority="1524" operator="notEqual">
      <formula>0</formula>
    </cfRule>
  </conditionalFormatting>
  <conditionalFormatting sqref="G155">
    <cfRule type="cellIs" dxfId="1486" priority="1523" operator="equal">
      <formula>0</formula>
    </cfRule>
  </conditionalFormatting>
  <conditionalFormatting sqref="G155">
    <cfRule type="cellIs" dxfId="1485" priority="1522" operator="notEqual">
      <formula>0</formula>
    </cfRule>
  </conditionalFormatting>
  <conditionalFormatting sqref="G156">
    <cfRule type="cellIs" dxfId="1484" priority="1521" operator="equal">
      <formula>0</formula>
    </cfRule>
  </conditionalFormatting>
  <conditionalFormatting sqref="G156">
    <cfRule type="cellIs" dxfId="1483" priority="1520" operator="notEqual">
      <formula>0</formula>
    </cfRule>
  </conditionalFormatting>
  <conditionalFormatting sqref="F160">
    <cfRule type="cellIs" dxfId="1482" priority="1509" operator="equal">
      <formula>0</formula>
    </cfRule>
  </conditionalFormatting>
  <conditionalFormatting sqref="F160">
    <cfRule type="cellIs" dxfId="1481" priority="1508" operator="notEqual">
      <formula>0</formula>
    </cfRule>
  </conditionalFormatting>
  <conditionalFormatting sqref="G157">
    <cfRule type="cellIs" dxfId="1480" priority="1515" operator="equal">
      <formula>0</formula>
    </cfRule>
  </conditionalFormatting>
  <conditionalFormatting sqref="G157">
    <cfRule type="cellIs" dxfId="1479" priority="1514" operator="notEqual">
      <formula>0</formula>
    </cfRule>
  </conditionalFormatting>
  <conditionalFormatting sqref="G158">
    <cfRule type="cellIs" dxfId="1478" priority="1513" operator="equal">
      <formula>0</formula>
    </cfRule>
  </conditionalFormatting>
  <conditionalFormatting sqref="G158">
    <cfRule type="cellIs" dxfId="1477" priority="1512" operator="notEqual">
      <formula>0</formula>
    </cfRule>
  </conditionalFormatting>
  <conditionalFormatting sqref="F159">
    <cfRule type="cellIs" dxfId="1476" priority="1511" operator="equal">
      <formula>0</formula>
    </cfRule>
  </conditionalFormatting>
  <conditionalFormatting sqref="F159">
    <cfRule type="cellIs" dxfId="1475" priority="1510" operator="notEqual">
      <formula>0</formula>
    </cfRule>
  </conditionalFormatting>
  <conditionalFormatting sqref="D147:D148">
    <cfRule type="cellIs" dxfId="1474" priority="1507" operator="equal">
      <formula>0</formula>
    </cfRule>
  </conditionalFormatting>
  <conditionalFormatting sqref="E147:E148">
    <cfRule type="cellIs" dxfId="1473" priority="1506" operator="equal">
      <formula>0</formula>
    </cfRule>
  </conditionalFormatting>
  <conditionalFormatting sqref="F147:F148">
    <cfRule type="cellIs" dxfId="1472" priority="1505" operator="equal">
      <formula>0</formula>
    </cfRule>
  </conditionalFormatting>
  <conditionalFormatting sqref="G147:G148">
    <cfRule type="cellIs" dxfId="1471" priority="1504" operator="equal">
      <formula>0</formula>
    </cfRule>
  </conditionalFormatting>
  <conditionalFormatting sqref="F211">
    <cfRule type="cellIs" dxfId="1470" priority="1503" operator="equal">
      <formula>0</formula>
    </cfRule>
  </conditionalFormatting>
  <conditionalFormatting sqref="F211">
    <cfRule type="cellIs" dxfId="1469" priority="1502" operator="notEqual">
      <formula>0</formula>
    </cfRule>
  </conditionalFormatting>
  <conditionalFormatting sqref="F212">
    <cfRule type="cellIs" dxfId="1468" priority="1501" operator="equal">
      <formula>0</formula>
    </cfRule>
  </conditionalFormatting>
  <conditionalFormatting sqref="F212">
    <cfRule type="cellIs" dxfId="1467" priority="1500" operator="notEqual">
      <formula>0</formula>
    </cfRule>
  </conditionalFormatting>
  <conditionalFormatting sqref="G213">
    <cfRule type="cellIs" dxfId="1466" priority="1499" operator="equal">
      <formula>0</formula>
    </cfRule>
  </conditionalFormatting>
  <conditionalFormatting sqref="G213">
    <cfRule type="cellIs" dxfId="1465" priority="1498" operator="notEqual">
      <formula>0</formula>
    </cfRule>
  </conditionalFormatting>
  <conditionalFormatting sqref="G214">
    <cfRule type="cellIs" dxfId="1464" priority="1497" operator="equal">
      <formula>0</formula>
    </cfRule>
  </conditionalFormatting>
  <conditionalFormatting sqref="G214">
    <cfRule type="cellIs" dxfId="1463" priority="1496" operator="notEqual">
      <formula>0</formula>
    </cfRule>
  </conditionalFormatting>
  <conditionalFormatting sqref="G215">
    <cfRule type="cellIs" dxfId="1462" priority="1495" operator="equal">
      <formula>0</formula>
    </cfRule>
  </conditionalFormatting>
  <conditionalFormatting sqref="G215">
    <cfRule type="cellIs" dxfId="1461" priority="1494" operator="notEqual">
      <formula>0</formula>
    </cfRule>
  </conditionalFormatting>
  <conditionalFormatting sqref="G216">
    <cfRule type="cellIs" dxfId="1460" priority="1493" operator="equal">
      <formula>0</formula>
    </cfRule>
  </conditionalFormatting>
  <conditionalFormatting sqref="G216">
    <cfRule type="cellIs" dxfId="1459" priority="1492" operator="notEqual">
      <formula>0</formula>
    </cfRule>
  </conditionalFormatting>
  <conditionalFormatting sqref="G205">
    <cfRule type="cellIs" dxfId="1458" priority="1491" operator="equal">
      <formula>0</formula>
    </cfRule>
  </conditionalFormatting>
  <conditionalFormatting sqref="G205">
    <cfRule type="cellIs" dxfId="1457" priority="1490" operator="notEqual">
      <formula>0</formula>
    </cfRule>
  </conditionalFormatting>
  <conditionalFormatting sqref="G206">
    <cfRule type="cellIs" dxfId="1456" priority="1489" operator="equal">
      <formula>0</formula>
    </cfRule>
  </conditionalFormatting>
  <conditionalFormatting sqref="G206">
    <cfRule type="cellIs" dxfId="1455" priority="1488" operator="notEqual">
      <formula>0</formula>
    </cfRule>
  </conditionalFormatting>
  <conditionalFormatting sqref="F195">
    <cfRule type="cellIs" dxfId="1454" priority="1487" operator="equal">
      <formula>0</formula>
    </cfRule>
  </conditionalFormatting>
  <conditionalFormatting sqref="F195">
    <cfRule type="cellIs" dxfId="1453" priority="1486" operator="notEqual">
      <formula>0</formula>
    </cfRule>
  </conditionalFormatting>
  <conditionalFormatting sqref="F196">
    <cfRule type="cellIs" dxfId="1452" priority="1485" operator="equal">
      <formula>0</formula>
    </cfRule>
  </conditionalFormatting>
  <conditionalFormatting sqref="F196">
    <cfRule type="cellIs" dxfId="1451" priority="1484" operator="notEqual">
      <formula>0</formula>
    </cfRule>
  </conditionalFormatting>
  <conditionalFormatting sqref="G193">
    <cfRule type="cellIs" dxfId="1450" priority="1483" operator="equal">
      <formula>0</formula>
    </cfRule>
  </conditionalFormatting>
  <conditionalFormatting sqref="G193">
    <cfRule type="cellIs" dxfId="1449" priority="1482" operator="notEqual">
      <formula>0</formula>
    </cfRule>
  </conditionalFormatting>
  <conditionalFormatting sqref="G194">
    <cfRule type="cellIs" dxfId="1448" priority="1481" operator="equal">
      <formula>0</formula>
    </cfRule>
  </conditionalFormatting>
  <conditionalFormatting sqref="G194">
    <cfRule type="cellIs" dxfId="1447" priority="1480" operator="notEqual">
      <formula>0</formula>
    </cfRule>
  </conditionalFormatting>
  <conditionalFormatting sqref="G191">
    <cfRule type="cellIs" dxfId="1446" priority="1479" operator="equal">
      <formula>0</formula>
    </cfRule>
  </conditionalFormatting>
  <conditionalFormatting sqref="G191">
    <cfRule type="cellIs" dxfId="1445" priority="1478" operator="notEqual">
      <formula>0</formula>
    </cfRule>
  </conditionalFormatting>
  <conditionalFormatting sqref="G192">
    <cfRule type="cellIs" dxfId="1444" priority="1477" operator="equal">
      <formula>0</formula>
    </cfRule>
  </conditionalFormatting>
  <conditionalFormatting sqref="G192">
    <cfRule type="cellIs" dxfId="1443" priority="1476" operator="notEqual">
      <formula>0</formula>
    </cfRule>
  </conditionalFormatting>
  <conditionalFormatting sqref="G189">
    <cfRule type="cellIs" dxfId="1442" priority="1475" operator="equal">
      <formula>0</formula>
    </cfRule>
  </conditionalFormatting>
  <conditionalFormatting sqref="G189">
    <cfRule type="cellIs" dxfId="1441" priority="1474" operator="notEqual">
      <formula>0</formula>
    </cfRule>
  </conditionalFormatting>
  <conditionalFormatting sqref="G190">
    <cfRule type="cellIs" dxfId="1440" priority="1473" operator="equal">
      <formula>0</formula>
    </cfRule>
  </conditionalFormatting>
  <conditionalFormatting sqref="G190">
    <cfRule type="cellIs" dxfId="1439" priority="1472" operator="notEqual">
      <formula>0</formula>
    </cfRule>
  </conditionalFormatting>
  <conditionalFormatting sqref="G171">
    <cfRule type="cellIs" dxfId="1438" priority="1471" operator="equal">
      <formula>0</formula>
    </cfRule>
  </conditionalFormatting>
  <conditionalFormatting sqref="G171">
    <cfRule type="cellIs" dxfId="1437" priority="1470" operator="notEqual">
      <formula>0</formula>
    </cfRule>
  </conditionalFormatting>
  <conditionalFormatting sqref="G172">
    <cfRule type="cellIs" dxfId="1436" priority="1469" operator="equal">
      <formula>0</formula>
    </cfRule>
  </conditionalFormatting>
  <conditionalFormatting sqref="G172">
    <cfRule type="cellIs" dxfId="1435" priority="1468" operator="notEqual">
      <formula>0</formula>
    </cfRule>
  </conditionalFormatting>
  <conditionalFormatting sqref="G173">
    <cfRule type="cellIs" dxfId="1434" priority="1467" operator="equal">
      <formula>0</formula>
    </cfRule>
  </conditionalFormatting>
  <conditionalFormatting sqref="G173">
    <cfRule type="cellIs" dxfId="1433" priority="1466" operator="notEqual">
      <formula>0</formula>
    </cfRule>
  </conditionalFormatting>
  <conditionalFormatting sqref="G174">
    <cfRule type="cellIs" dxfId="1432" priority="1465" operator="equal">
      <formula>0</formula>
    </cfRule>
  </conditionalFormatting>
  <conditionalFormatting sqref="G174">
    <cfRule type="cellIs" dxfId="1431" priority="1464" operator="notEqual">
      <formula>0</formula>
    </cfRule>
  </conditionalFormatting>
  <conditionalFormatting sqref="G175">
    <cfRule type="cellIs" dxfId="1430" priority="1463" operator="equal">
      <formula>0</formula>
    </cfRule>
  </conditionalFormatting>
  <conditionalFormatting sqref="G175">
    <cfRule type="cellIs" dxfId="1429" priority="1462" operator="notEqual">
      <formula>0</formula>
    </cfRule>
  </conditionalFormatting>
  <conditionalFormatting sqref="G176">
    <cfRule type="cellIs" dxfId="1428" priority="1461" operator="equal">
      <formula>0</formula>
    </cfRule>
  </conditionalFormatting>
  <conditionalFormatting sqref="G176">
    <cfRule type="cellIs" dxfId="1427" priority="1460" operator="notEqual">
      <formula>0</formula>
    </cfRule>
  </conditionalFormatting>
  <conditionalFormatting sqref="G177">
    <cfRule type="cellIs" dxfId="1426" priority="1459" operator="equal">
      <formula>0</formula>
    </cfRule>
  </conditionalFormatting>
  <conditionalFormatting sqref="G177">
    <cfRule type="cellIs" dxfId="1425" priority="1458" operator="notEqual">
      <formula>0</formula>
    </cfRule>
  </conditionalFormatting>
  <conditionalFormatting sqref="G178">
    <cfRule type="cellIs" dxfId="1424" priority="1457" operator="equal">
      <formula>0</formula>
    </cfRule>
  </conditionalFormatting>
  <conditionalFormatting sqref="G178">
    <cfRule type="cellIs" dxfId="1423" priority="1456" operator="notEqual">
      <formula>0</formula>
    </cfRule>
  </conditionalFormatting>
  <conditionalFormatting sqref="G179">
    <cfRule type="cellIs" dxfId="1422" priority="1455" operator="equal">
      <formula>0</formula>
    </cfRule>
  </conditionalFormatting>
  <conditionalFormatting sqref="G179">
    <cfRule type="cellIs" dxfId="1421" priority="1454" operator="notEqual">
      <formula>0</formula>
    </cfRule>
  </conditionalFormatting>
  <conditionalFormatting sqref="G180">
    <cfRule type="cellIs" dxfId="1420" priority="1453" operator="equal">
      <formula>0</formula>
    </cfRule>
  </conditionalFormatting>
  <conditionalFormatting sqref="G180">
    <cfRule type="cellIs" dxfId="1419" priority="1452" operator="notEqual">
      <formula>0</formula>
    </cfRule>
  </conditionalFormatting>
  <conditionalFormatting sqref="G181">
    <cfRule type="cellIs" dxfId="1418" priority="1451" operator="equal">
      <formula>0</formula>
    </cfRule>
  </conditionalFormatting>
  <conditionalFormatting sqref="G181">
    <cfRule type="cellIs" dxfId="1417" priority="1450" operator="notEqual">
      <formula>0</formula>
    </cfRule>
  </conditionalFormatting>
  <conditionalFormatting sqref="G182">
    <cfRule type="cellIs" dxfId="1416" priority="1449" operator="equal">
      <formula>0</formula>
    </cfRule>
  </conditionalFormatting>
  <conditionalFormatting sqref="G182">
    <cfRule type="cellIs" dxfId="1415" priority="1448" operator="notEqual">
      <formula>0</formula>
    </cfRule>
  </conditionalFormatting>
  <conditionalFormatting sqref="F163">
    <cfRule type="cellIs" dxfId="1414" priority="1447" operator="equal">
      <formula>0</formula>
    </cfRule>
  </conditionalFormatting>
  <conditionalFormatting sqref="F163">
    <cfRule type="cellIs" dxfId="1413" priority="1446" operator="notEqual">
      <formula>0</formula>
    </cfRule>
  </conditionalFormatting>
  <conditionalFormatting sqref="F164">
    <cfRule type="cellIs" dxfId="1412" priority="1445" operator="equal">
      <formula>0</formula>
    </cfRule>
  </conditionalFormatting>
  <conditionalFormatting sqref="F164">
    <cfRule type="cellIs" dxfId="1411" priority="1444" operator="notEqual">
      <formula>0</formula>
    </cfRule>
  </conditionalFormatting>
  <conditionalFormatting sqref="G165">
    <cfRule type="cellIs" dxfId="1410" priority="1443" operator="equal">
      <formula>0</formula>
    </cfRule>
  </conditionalFormatting>
  <conditionalFormatting sqref="G165">
    <cfRule type="cellIs" dxfId="1409" priority="1442" operator="notEqual">
      <formula>0</formula>
    </cfRule>
  </conditionalFormatting>
  <conditionalFormatting sqref="G166">
    <cfRule type="cellIs" dxfId="1408" priority="1441" operator="equal">
      <formula>0</formula>
    </cfRule>
  </conditionalFormatting>
  <conditionalFormatting sqref="G166">
    <cfRule type="cellIs" dxfId="1407" priority="1440" operator="notEqual">
      <formula>0</formula>
    </cfRule>
  </conditionalFormatting>
  <conditionalFormatting sqref="G169">
    <cfRule type="cellIs" dxfId="1406" priority="1439" operator="equal">
      <formula>0</formula>
    </cfRule>
  </conditionalFormatting>
  <conditionalFormatting sqref="G169">
    <cfRule type="cellIs" dxfId="1405" priority="1438" operator="notEqual">
      <formula>0</formula>
    </cfRule>
  </conditionalFormatting>
  <conditionalFormatting sqref="G170">
    <cfRule type="cellIs" dxfId="1404" priority="1437" operator="equal">
      <formula>0</formula>
    </cfRule>
  </conditionalFormatting>
  <conditionalFormatting sqref="G170">
    <cfRule type="cellIs" dxfId="1403" priority="1436" operator="notEqual">
      <formula>0</formula>
    </cfRule>
  </conditionalFormatting>
  <conditionalFormatting sqref="F167">
    <cfRule type="cellIs" dxfId="1402" priority="1435" operator="equal">
      <formula>0</formula>
    </cfRule>
  </conditionalFormatting>
  <conditionalFormatting sqref="F167">
    <cfRule type="cellIs" dxfId="1401" priority="1434" operator="notEqual">
      <formula>0</formula>
    </cfRule>
  </conditionalFormatting>
  <conditionalFormatting sqref="F168">
    <cfRule type="cellIs" dxfId="1400" priority="1433" operator="equal">
      <formula>0</formula>
    </cfRule>
  </conditionalFormatting>
  <conditionalFormatting sqref="F168">
    <cfRule type="cellIs" dxfId="1399" priority="1432" operator="notEqual">
      <formula>0</formula>
    </cfRule>
  </conditionalFormatting>
  <conditionalFormatting sqref="G167">
    <cfRule type="cellIs" dxfId="1398" priority="1431" operator="equal">
      <formula>0</formula>
    </cfRule>
  </conditionalFormatting>
  <conditionalFormatting sqref="G167">
    <cfRule type="cellIs" dxfId="1397" priority="1430" operator="notEqual">
      <formula>0</formula>
    </cfRule>
  </conditionalFormatting>
  <conditionalFormatting sqref="G168">
    <cfRule type="cellIs" dxfId="1396" priority="1429" operator="equal">
      <formula>0</formula>
    </cfRule>
  </conditionalFormatting>
  <conditionalFormatting sqref="G168">
    <cfRule type="cellIs" dxfId="1395" priority="1428" operator="notEqual">
      <formula>0</formula>
    </cfRule>
  </conditionalFormatting>
  <conditionalFormatting sqref="F183">
    <cfRule type="cellIs" dxfId="1394" priority="1427" operator="equal">
      <formula>0</formula>
    </cfRule>
  </conditionalFormatting>
  <conditionalFormatting sqref="F183">
    <cfRule type="cellIs" dxfId="1393" priority="1426" operator="notEqual">
      <formula>0</formula>
    </cfRule>
  </conditionalFormatting>
  <conditionalFormatting sqref="F184">
    <cfRule type="cellIs" dxfId="1392" priority="1425" operator="equal">
      <formula>0</formula>
    </cfRule>
  </conditionalFormatting>
  <conditionalFormatting sqref="F184">
    <cfRule type="cellIs" dxfId="1391" priority="1424" operator="notEqual">
      <formula>0</formula>
    </cfRule>
  </conditionalFormatting>
  <conditionalFormatting sqref="G183">
    <cfRule type="cellIs" dxfId="1390" priority="1423" operator="equal">
      <formula>0</formula>
    </cfRule>
  </conditionalFormatting>
  <conditionalFormatting sqref="G183">
    <cfRule type="cellIs" dxfId="1389" priority="1422" operator="notEqual">
      <formula>0</formula>
    </cfRule>
  </conditionalFormatting>
  <conditionalFormatting sqref="G184">
    <cfRule type="cellIs" dxfId="1388" priority="1421" operator="equal">
      <formula>0</formula>
    </cfRule>
  </conditionalFormatting>
  <conditionalFormatting sqref="G184">
    <cfRule type="cellIs" dxfId="1387" priority="1420" operator="notEqual">
      <formula>0</formula>
    </cfRule>
  </conditionalFormatting>
  <conditionalFormatting sqref="G185">
    <cfRule type="cellIs" dxfId="1386" priority="1419" operator="equal">
      <formula>0</formula>
    </cfRule>
  </conditionalFormatting>
  <conditionalFormatting sqref="G185">
    <cfRule type="cellIs" dxfId="1385" priority="1418" operator="notEqual">
      <formula>0</formula>
    </cfRule>
  </conditionalFormatting>
  <conditionalFormatting sqref="G186">
    <cfRule type="cellIs" dxfId="1384" priority="1417" operator="equal">
      <formula>0</formula>
    </cfRule>
  </conditionalFormatting>
  <conditionalFormatting sqref="G186">
    <cfRule type="cellIs" dxfId="1383" priority="1416" operator="notEqual">
      <formula>0</formula>
    </cfRule>
  </conditionalFormatting>
  <conditionalFormatting sqref="F185">
    <cfRule type="cellIs" dxfId="1382" priority="1415" operator="equal">
      <formula>0</formula>
    </cfRule>
  </conditionalFormatting>
  <conditionalFormatting sqref="F185">
    <cfRule type="cellIs" dxfId="1381" priority="1414" operator="notEqual">
      <formula>0</formula>
    </cfRule>
  </conditionalFormatting>
  <conditionalFormatting sqref="F186">
    <cfRule type="cellIs" dxfId="1380" priority="1413" operator="equal">
      <formula>0</formula>
    </cfRule>
  </conditionalFormatting>
  <conditionalFormatting sqref="F186">
    <cfRule type="cellIs" dxfId="1379" priority="1412" operator="notEqual">
      <formula>0</formula>
    </cfRule>
  </conditionalFormatting>
  <conditionalFormatting sqref="F187">
    <cfRule type="cellIs" dxfId="1378" priority="1411" operator="equal">
      <formula>0</formula>
    </cfRule>
  </conditionalFormatting>
  <conditionalFormatting sqref="F187">
    <cfRule type="cellIs" dxfId="1377" priority="1410" operator="notEqual">
      <formula>0</formula>
    </cfRule>
  </conditionalFormatting>
  <conditionalFormatting sqref="F188">
    <cfRule type="cellIs" dxfId="1376" priority="1409" operator="equal">
      <formula>0</formula>
    </cfRule>
  </conditionalFormatting>
  <conditionalFormatting sqref="F188">
    <cfRule type="cellIs" dxfId="1375" priority="1408" operator="notEqual">
      <formula>0</formula>
    </cfRule>
  </conditionalFormatting>
  <conditionalFormatting sqref="G187">
    <cfRule type="cellIs" dxfId="1374" priority="1407" operator="equal">
      <formula>0</formula>
    </cfRule>
  </conditionalFormatting>
  <conditionalFormatting sqref="G187">
    <cfRule type="cellIs" dxfId="1373" priority="1406" operator="notEqual">
      <formula>0</formula>
    </cfRule>
  </conditionalFormatting>
  <conditionalFormatting sqref="G188">
    <cfRule type="cellIs" dxfId="1372" priority="1405" operator="equal">
      <formula>0</formula>
    </cfRule>
  </conditionalFormatting>
  <conditionalFormatting sqref="G188">
    <cfRule type="cellIs" dxfId="1371" priority="1404" operator="notEqual">
      <formula>0</formula>
    </cfRule>
  </conditionalFormatting>
  <conditionalFormatting sqref="F197">
    <cfRule type="cellIs" dxfId="1370" priority="1403" operator="equal">
      <formula>0</formula>
    </cfRule>
  </conditionalFormatting>
  <conditionalFormatting sqref="F197">
    <cfRule type="cellIs" dxfId="1369" priority="1402" operator="notEqual">
      <formula>0</formula>
    </cfRule>
  </conditionalFormatting>
  <conditionalFormatting sqref="F198">
    <cfRule type="cellIs" dxfId="1368" priority="1401" operator="equal">
      <formula>0</formula>
    </cfRule>
  </conditionalFormatting>
  <conditionalFormatting sqref="F198">
    <cfRule type="cellIs" dxfId="1367" priority="1400" operator="notEqual">
      <formula>0</formula>
    </cfRule>
  </conditionalFormatting>
  <conditionalFormatting sqref="G197">
    <cfRule type="cellIs" dxfId="1366" priority="1399" operator="equal">
      <formula>0</formula>
    </cfRule>
  </conditionalFormatting>
  <conditionalFormatting sqref="G197">
    <cfRule type="cellIs" dxfId="1365" priority="1398" operator="notEqual">
      <formula>0</formula>
    </cfRule>
  </conditionalFormatting>
  <conditionalFormatting sqref="G198">
    <cfRule type="cellIs" dxfId="1364" priority="1397" operator="equal">
      <formula>0</formula>
    </cfRule>
  </conditionalFormatting>
  <conditionalFormatting sqref="G198">
    <cfRule type="cellIs" dxfId="1363" priority="1396" operator="notEqual">
      <formula>0</formula>
    </cfRule>
  </conditionalFormatting>
  <conditionalFormatting sqref="F199">
    <cfRule type="cellIs" dxfId="1362" priority="1395" operator="equal">
      <formula>0</formula>
    </cfRule>
  </conditionalFormatting>
  <conditionalFormatting sqref="F199">
    <cfRule type="cellIs" dxfId="1361" priority="1394" operator="notEqual">
      <formula>0</formula>
    </cfRule>
  </conditionalFormatting>
  <conditionalFormatting sqref="F200">
    <cfRule type="cellIs" dxfId="1360" priority="1393" operator="equal">
      <formula>0</formula>
    </cfRule>
  </conditionalFormatting>
  <conditionalFormatting sqref="F200">
    <cfRule type="cellIs" dxfId="1359" priority="1392" operator="notEqual">
      <formula>0</formula>
    </cfRule>
  </conditionalFormatting>
  <conditionalFormatting sqref="F201">
    <cfRule type="cellIs" dxfId="1358" priority="1391" operator="equal">
      <formula>0</formula>
    </cfRule>
  </conditionalFormatting>
  <conditionalFormatting sqref="F201">
    <cfRule type="cellIs" dxfId="1357" priority="1390" operator="notEqual">
      <formula>0</formula>
    </cfRule>
  </conditionalFormatting>
  <conditionalFormatting sqref="F202">
    <cfRule type="cellIs" dxfId="1356" priority="1389" operator="equal">
      <formula>0</formula>
    </cfRule>
  </conditionalFormatting>
  <conditionalFormatting sqref="F202">
    <cfRule type="cellIs" dxfId="1355" priority="1388" operator="notEqual">
      <formula>0</formula>
    </cfRule>
  </conditionalFormatting>
  <conditionalFormatting sqref="F203">
    <cfRule type="cellIs" dxfId="1354" priority="1387" operator="equal">
      <formula>0</formula>
    </cfRule>
  </conditionalFormatting>
  <conditionalFormatting sqref="F203">
    <cfRule type="cellIs" dxfId="1353" priority="1386" operator="notEqual">
      <formula>0</formula>
    </cfRule>
  </conditionalFormatting>
  <conditionalFormatting sqref="F204">
    <cfRule type="cellIs" dxfId="1352" priority="1385" operator="equal">
      <formula>0</formula>
    </cfRule>
  </conditionalFormatting>
  <conditionalFormatting sqref="F204">
    <cfRule type="cellIs" dxfId="1351" priority="1384" operator="notEqual">
      <formula>0</formula>
    </cfRule>
  </conditionalFormatting>
  <conditionalFormatting sqref="E199">
    <cfRule type="cellIs" dxfId="1350" priority="1383" operator="equal">
      <formula>0</formula>
    </cfRule>
  </conditionalFormatting>
  <conditionalFormatting sqref="E199">
    <cfRule type="cellIs" dxfId="1349" priority="1382" operator="notEqual">
      <formula>0</formula>
    </cfRule>
  </conditionalFormatting>
  <conditionalFormatting sqref="E200">
    <cfRule type="cellIs" dxfId="1348" priority="1381" operator="equal">
      <formula>0</formula>
    </cfRule>
  </conditionalFormatting>
  <conditionalFormatting sqref="E200">
    <cfRule type="cellIs" dxfId="1347" priority="1380" operator="notEqual">
      <formula>0</formula>
    </cfRule>
  </conditionalFormatting>
  <conditionalFormatting sqref="E201">
    <cfRule type="cellIs" dxfId="1346" priority="1379" operator="equal">
      <formula>0</formula>
    </cfRule>
  </conditionalFormatting>
  <conditionalFormatting sqref="E201">
    <cfRule type="cellIs" dxfId="1345" priority="1378" operator="notEqual">
      <formula>0</formula>
    </cfRule>
  </conditionalFormatting>
  <conditionalFormatting sqref="E202">
    <cfRule type="cellIs" dxfId="1344" priority="1377" operator="equal">
      <formula>0</formula>
    </cfRule>
  </conditionalFormatting>
  <conditionalFormatting sqref="E202">
    <cfRule type="cellIs" dxfId="1343" priority="1376" operator="notEqual">
      <formula>0</formula>
    </cfRule>
  </conditionalFormatting>
  <conditionalFormatting sqref="E203">
    <cfRule type="cellIs" dxfId="1342" priority="1375" operator="equal">
      <formula>0</formula>
    </cfRule>
  </conditionalFormatting>
  <conditionalFormatting sqref="E203">
    <cfRule type="cellIs" dxfId="1341" priority="1374" operator="notEqual">
      <formula>0</formula>
    </cfRule>
  </conditionalFormatting>
  <conditionalFormatting sqref="E204">
    <cfRule type="cellIs" dxfId="1340" priority="1373" operator="equal">
      <formula>0</formula>
    </cfRule>
  </conditionalFormatting>
  <conditionalFormatting sqref="E204">
    <cfRule type="cellIs" dxfId="1339" priority="1372" operator="notEqual">
      <formula>0</formula>
    </cfRule>
  </conditionalFormatting>
  <conditionalFormatting sqref="E207">
    <cfRule type="cellIs" dxfId="1338" priority="1371" operator="equal">
      <formula>0</formula>
    </cfRule>
  </conditionalFormatting>
  <conditionalFormatting sqref="E207">
    <cfRule type="cellIs" dxfId="1337" priority="1370" operator="notEqual">
      <formula>0</formula>
    </cfRule>
  </conditionalFormatting>
  <conditionalFormatting sqref="E208">
    <cfRule type="cellIs" dxfId="1336" priority="1369" operator="equal">
      <formula>0</formula>
    </cfRule>
  </conditionalFormatting>
  <conditionalFormatting sqref="E208">
    <cfRule type="cellIs" dxfId="1335" priority="1368" operator="notEqual">
      <formula>0</formula>
    </cfRule>
  </conditionalFormatting>
  <conditionalFormatting sqref="F207">
    <cfRule type="cellIs" dxfId="1334" priority="1367" operator="equal">
      <formula>0</formula>
    </cfRule>
  </conditionalFormatting>
  <conditionalFormatting sqref="F207">
    <cfRule type="cellIs" dxfId="1333" priority="1366" operator="notEqual">
      <formula>0</formula>
    </cfRule>
  </conditionalFormatting>
  <conditionalFormatting sqref="F208">
    <cfRule type="cellIs" dxfId="1332" priority="1365" operator="equal">
      <formula>0</formula>
    </cfRule>
  </conditionalFormatting>
  <conditionalFormatting sqref="F208">
    <cfRule type="cellIs" dxfId="1331" priority="1364" operator="notEqual">
      <formula>0</formula>
    </cfRule>
  </conditionalFormatting>
  <conditionalFormatting sqref="D163">
    <cfRule type="cellIs" dxfId="1330" priority="1363" operator="equal">
      <formula>0</formula>
    </cfRule>
  </conditionalFormatting>
  <conditionalFormatting sqref="D163">
    <cfRule type="cellIs" dxfId="1329" priority="1362" operator="notEqual">
      <formula>0</formula>
    </cfRule>
  </conditionalFormatting>
  <conditionalFormatting sqref="D164">
    <cfRule type="cellIs" dxfId="1328" priority="1361" operator="equal">
      <formula>0</formula>
    </cfRule>
  </conditionalFormatting>
  <conditionalFormatting sqref="D164">
    <cfRule type="cellIs" dxfId="1327" priority="1360" operator="notEqual">
      <formula>0</formula>
    </cfRule>
  </conditionalFormatting>
  <conditionalFormatting sqref="D165">
    <cfRule type="cellIs" dxfId="1326" priority="1359" operator="equal">
      <formula>0</formula>
    </cfRule>
  </conditionalFormatting>
  <conditionalFormatting sqref="D165">
    <cfRule type="cellIs" dxfId="1325" priority="1358" operator="notEqual">
      <formula>0</formula>
    </cfRule>
  </conditionalFormatting>
  <conditionalFormatting sqref="D166">
    <cfRule type="cellIs" dxfId="1324" priority="1357" operator="equal">
      <formula>0</formula>
    </cfRule>
  </conditionalFormatting>
  <conditionalFormatting sqref="D166">
    <cfRule type="cellIs" dxfId="1323" priority="1356" operator="notEqual">
      <formula>0</formula>
    </cfRule>
  </conditionalFormatting>
  <conditionalFormatting sqref="D167">
    <cfRule type="cellIs" dxfId="1322" priority="1355" operator="equal">
      <formula>0</formula>
    </cfRule>
  </conditionalFormatting>
  <conditionalFormatting sqref="D167">
    <cfRule type="cellIs" dxfId="1321" priority="1354" operator="notEqual">
      <formula>0</formula>
    </cfRule>
  </conditionalFormatting>
  <conditionalFormatting sqref="D168">
    <cfRule type="cellIs" dxfId="1320" priority="1353" operator="equal">
      <formula>0</formula>
    </cfRule>
  </conditionalFormatting>
  <conditionalFormatting sqref="D168">
    <cfRule type="cellIs" dxfId="1319" priority="1352" operator="notEqual">
      <formula>0</formula>
    </cfRule>
  </conditionalFormatting>
  <conditionalFormatting sqref="D169">
    <cfRule type="cellIs" dxfId="1318" priority="1351" operator="equal">
      <formula>0</formula>
    </cfRule>
  </conditionalFormatting>
  <conditionalFormatting sqref="D169">
    <cfRule type="cellIs" dxfId="1317" priority="1350" operator="notEqual">
      <formula>0</formula>
    </cfRule>
  </conditionalFormatting>
  <conditionalFormatting sqref="D170">
    <cfRule type="cellIs" dxfId="1316" priority="1349" operator="equal">
      <formula>0</formula>
    </cfRule>
  </conditionalFormatting>
  <conditionalFormatting sqref="D170">
    <cfRule type="cellIs" dxfId="1315" priority="1348" operator="notEqual">
      <formula>0</formula>
    </cfRule>
  </conditionalFormatting>
  <conditionalFormatting sqref="D171">
    <cfRule type="cellIs" dxfId="1314" priority="1347" operator="equal">
      <formula>0</formula>
    </cfRule>
  </conditionalFormatting>
  <conditionalFormatting sqref="D171">
    <cfRule type="cellIs" dxfId="1313" priority="1346" operator="notEqual">
      <formula>0</formula>
    </cfRule>
  </conditionalFormatting>
  <conditionalFormatting sqref="D172">
    <cfRule type="cellIs" dxfId="1312" priority="1345" operator="equal">
      <formula>0</formula>
    </cfRule>
  </conditionalFormatting>
  <conditionalFormatting sqref="D172">
    <cfRule type="cellIs" dxfId="1311" priority="1344" operator="notEqual">
      <formula>0</formula>
    </cfRule>
  </conditionalFormatting>
  <conditionalFormatting sqref="D173">
    <cfRule type="cellIs" dxfId="1310" priority="1343" operator="equal">
      <formula>0</formula>
    </cfRule>
  </conditionalFormatting>
  <conditionalFormatting sqref="D173">
    <cfRule type="cellIs" dxfId="1309" priority="1342" operator="notEqual">
      <formula>0</formula>
    </cfRule>
  </conditionalFormatting>
  <conditionalFormatting sqref="D174">
    <cfRule type="cellIs" dxfId="1308" priority="1341" operator="equal">
      <formula>0</formula>
    </cfRule>
  </conditionalFormatting>
  <conditionalFormatting sqref="D174">
    <cfRule type="cellIs" dxfId="1307" priority="1340" operator="notEqual">
      <formula>0</formula>
    </cfRule>
  </conditionalFormatting>
  <conditionalFormatting sqref="D175">
    <cfRule type="cellIs" dxfId="1306" priority="1339" operator="equal">
      <formula>0</formula>
    </cfRule>
  </conditionalFormatting>
  <conditionalFormatting sqref="D175">
    <cfRule type="cellIs" dxfId="1305" priority="1338" operator="notEqual">
      <formula>0</formula>
    </cfRule>
  </conditionalFormatting>
  <conditionalFormatting sqref="D176">
    <cfRule type="cellIs" dxfId="1304" priority="1337" operator="equal">
      <formula>0</formula>
    </cfRule>
  </conditionalFormatting>
  <conditionalFormatting sqref="D176">
    <cfRule type="cellIs" dxfId="1303" priority="1336" operator="notEqual">
      <formula>0</formula>
    </cfRule>
  </conditionalFormatting>
  <conditionalFormatting sqref="D177">
    <cfRule type="cellIs" dxfId="1302" priority="1335" operator="equal">
      <formula>0</formula>
    </cfRule>
  </conditionalFormatting>
  <conditionalFormatting sqref="D177">
    <cfRule type="cellIs" dxfId="1301" priority="1334" operator="notEqual">
      <formula>0</formula>
    </cfRule>
  </conditionalFormatting>
  <conditionalFormatting sqref="D178">
    <cfRule type="cellIs" dxfId="1300" priority="1333" operator="equal">
      <formula>0</formula>
    </cfRule>
  </conditionalFormatting>
  <conditionalFormatting sqref="D178">
    <cfRule type="cellIs" dxfId="1299" priority="1332" operator="notEqual">
      <formula>0</formula>
    </cfRule>
  </conditionalFormatting>
  <conditionalFormatting sqref="D179">
    <cfRule type="cellIs" dxfId="1298" priority="1331" operator="equal">
      <formula>0</formula>
    </cfRule>
  </conditionalFormatting>
  <conditionalFormatting sqref="D179">
    <cfRule type="cellIs" dxfId="1297" priority="1330" operator="notEqual">
      <formula>0</formula>
    </cfRule>
  </conditionalFormatting>
  <conditionalFormatting sqref="D180">
    <cfRule type="cellIs" dxfId="1296" priority="1329" operator="equal">
      <formula>0</formula>
    </cfRule>
  </conditionalFormatting>
  <conditionalFormatting sqref="D180">
    <cfRule type="cellIs" dxfId="1295" priority="1328" operator="notEqual">
      <formula>0</formula>
    </cfRule>
  </conditionalFormatting>
  <conditionalFormatting sqref="D181">
    <cfRule type="cellIs" dxfId="1294" priority="1327" operator="equal">
      <formula>0</formula>
    </cfRule>
  </conditionalFormatting>
  <conditionalFormatting sqref="D181">
    <cfRule type="cellIs" dxfId="1293" priority="1326" operator="notEqual">
      <formula>0</formula>
    </cfRule>
  </conditionalFormatting>
  <conditionalFormatting sqref="D182">
    <cfRule type="cellIs" dxfId="1292" priority="1325" operator="equal">
      <formula>0</formula>
    </cfRule>
  </conditionalFormatting>
  <conditionalFormatting sqref="D182">
    <cfRule type="cellIs" dxfId="1291" priority="1324" operator="notEqual">
      <formula>0</formula>
    </cfRule>
  </conditionalFormatting>
  <conditionalFormatting sqref="D183">
    <cfRule type="cellIs" dxfId="1290" priority="1323" operator="equal">
      <formula>0</formula>
    </cfRule>
  </conditionalFormatting>
  <conditionalFormatting sqref="D183">
    <cfRule type="cellIs" dxfId="1289" priority="1322" operator="notEqual">
      <formula>0</formula>
    </cfRule>
  </conditionalFormatting>
  <conditionalFormatting sqref="D184">
    <cfRule type="cellIs" dxfId="1288" priority="1321" operator="equal">
      <formula>0</formula>
    </cfRule>
  </conditionalFormatting>
  <conditionalFormatting sqref="D184">
    <cfRule type="cellIs" dxfId="1287" priority="1320" operator="notEqual">
      <formula>0</formula>
    </cfRule>
  </conditionalFormatting>
  <conditionalFormatting sqref="D185">
    <cfRule type="cellIs" dxfId="1286" priority="1319" operator="equal">
      <formula>0</formula>
    </cfRule>
  </conditionalFormatting>
  <conditionalFormatting sqref="D185">
    <cfRule type="cellIs" dxfId="1285" priority="1318" operator="notEqual">
      <formula>0</formula>
    </cfRule>
  </conditionalFormatting>
  <conditionalFormatting sqref="D186">
    <cfRule type="cellIs" dxfId="1284" priority="1317" operator="equal">
      <formula>0</formula>
    </cfRule>
  </conditionalFormatting>
  <conditionalFormatting sqref="D186">
    <cfRule type="cellIs" dxfId="1283" priority="1316" operator="notEqual">
      <formula>0</formula>
    </cfRule>
  </conditionalFormatting>
  <conditionalFormatting sqref="D187">
    <cfRule type="cellIs" dxfId="1282" priority="1315" operator="equal">
      <formula>0</formula>
    </cfRule>
  </conditionalFormatting>
  <conditionalFormatting sqref="D187">
    <cfRule type="cellIs" dxfId="1281" priority="1314" operator="notEqual">
      <formula>0</formula>
    </cfRule>
  </conditionalFormatting>
  <conditionalFormatting sqref="D188">
    <cfRule type="cellIs" dxfId="1280" priority="1313" operator="equal">
      <formula>0</formula>
    </cfRule>
  </conditionalFormatting>
  <conditionalFormatting sqref="D188">
    <cfRule type="cellIs" dxfId="1279" priority="1312" operator="notEqual">
      <formula>0</formula>
    </cfRule>
  </conditionalFormatting>
  <conditionalFormatting sqref="D189">
    <cfRule type="cellIs" dxfId="1278" priority="1311" operator="equal">
      <formula>0</formula>
    </cfRule>
  </conditionalFormatting>
  <conditionalFormatting sqref="D189">
    <cfRule type="cellIs" dxfId="1277" priority="1310" operator="notEqual">
      <formula>0</formula>
    </cfRule>
  </conditionalFormatting>
  <conditionalFormatting sqref="D190">
    <cfRule type="cellIs" dxfId="1276" priority="1309" operator="equal">
      <formula>0</formula>
    </cfRule>
  </conditionalFormatting>
  <conditionalFormatting sqref="D190">
    <cfRule type="cellIs" dxfId="1275" priority="1308" operator="notEqual">
      <formula>0</formula>
    </cfRule>
  </conditionalFormatting>
  <conditionalFormatting sqref="D191">
    <cfRule type="cellIs" dxfId="1274" priority="1307" operator="equal">
      <formula>0</formula>
    </cfRule>
  </conditionalFormatting>
  <conditionalFormatting sqref="D191">
    <cfRule type="cellIs" dxfId="1273" priority="1306" operator="notEqual">
      <formula>0</formula>
    </cfRule>
  </conditionalFormatting>
  <conditionalFormatting sqref="D192">
    <cfRule type="cellIs" dxfId="1272" priority="1305" operator="equal">
      <formula>0</formula>
    </cfRule>
  </conditionalFormatting>
  <conditionalFormatting sqref="D192">
    <cfRule type="cellIs" dxfId="1271" priority="1304" operator="notEqual">
      <formula>0</formula>
    </cfRule>
  </conditionalFormatting>
  <conditionalFormatting sqref="E163">
    <cfRule type="cellIs" dxfId="1270" priority="1303" operator="equal">
      <formula>0</formula>
    </cfRule>
  </conditionalFormatting>
  <conditionalFormatting sqref="E163">
    <cfRule type="cellIs" dxfId="1269" priority="1302" operator="notEqual">
      <formula>0</formula>
    </cfRule>
  </conditionalFormatting>
  <conditionalFormatting sqref="E164">
    <cfRule type="cellIs" dxfId="1268" priority="1301" operator="equal">
      <formula>0</formula>
    </cfRule>
  </conditionalFormatting>
  <conditionalFormatting sqref="E164">
    <cfRule type="cellIs" dxfId="1267" priority="1300" operator="notEqual">
      <formula>0</formula>
    </cfRule>
  </conditionalFormatting>
  <conditionalFormatting sqref="E165">
    <cfRule type="cellIs" dxfId="1266" priority="1299" operator="equal">
      <formula>0</formula>
    </cfRule>
  </conditionalFormatting>
  <conditionalFormatting sqref="E165">
    <cfRule type="cellIs" dxfId="1265" priority="1298" operator="notEqual">
      <formula>0</formula>
    </cfRule>
  </conditionalFormatting>
  <conditionalFormatting sqref="E166">
    <cfRule type="cellIs" dxfId="1264" priority="1297" operator="equal">
      <formula>0</formula>
    </cfRule>
  </conditionalFormatting>
  <conditionalFormatting sqref="E166">
    <cfRule type="cellIs" dxfId="1263" priority="1296" operator="notEqual">
      <formula>0</formula>
    </cfRule>
  </conditionalFormatting>
  <conditionalFormatting sqref="E167">
    <cfRule type="cellIs" dxfId="1262" priority="1295" operator="equal">
      <formula>0</formula>
    </cfRule>
  </conditionalFormatting>
  <conditionalFormatting sqref="E167">
    <cfRule type="cellIs" dxfId="1261" priority="1294" operator="notEqual">
      <formula>0</formula>
    </cfRule>
  </conditionalFormatting>
  <conditionalFormatting sqref="E168">
    <cfRule type="cellIs" dxfId="1260" priority="1293" operator="equal">
      <formula>0</formula>
    </cfRule>
  </conditionalFormatting>
  <conditionalFormatting sqref="E168">
    <cfRule type="cellIs" dxfId="1259" priority="1292" operator="notEqual">
      <formula>0</formula>
    </cfRule>
  </conditionalFormatting>
  <conditionalFormatting sqref="E169">
    <cfRule type="cellIs" dxfId="1258" priority="1291" operator="equal">
      <formula>0</formula>
    </cfRule>
  </conditionalFormatting>
  <conditionalFormatting sqref="E169">
    <cfRule type="cellIs" dxfId="1257" priority="1290" operator="notEqual">
      <formula>0</formula>
    </cfRule>
  </conditionalFormatting>
  <conditionalFormatting sqref="E170">
    <cfRule type="cellIs" dxfId="1256" priority="1289" operator="equal">
      <formula>0</formula>
    </cfRule>
  </conditionalFormatting>
  <conditionalFormatting sqref="E170">
    <cfRule type="cellIs" dxfId="1255" priority="1288" operator="notEqual">
      <formula>0</formula>
    </cfRule>
  </conditionalFormatting>
  <conditionalFormatting sqref="E171">
    <cfRule type="cellIs" dxfId="1254" priority="1287" operator="equal">
      <formula>0</formula>
    </cfRule>
  </conditionalFormatting>
  <conditionalFormatting sqref="E171">
    <cfRule type="cellIs" dxfId="1253" priority="1286" operator="notEqual">
      <formula>0</formula>
    </cfRule>
  </conditionalFormatting>
  <conditionalFormatting sqref="E172">
    <cfRule type="cellIs" dxfId="1252" priority="1285" operator="equal">
      <formula>0</formula>
    </cfRule>
  </conditionalFormatting>
  <conditionalFormatting sqref="E172">
    <cfRule type="cellIs" dxfId="1251" priority="1284" operator="notEqual">
      <formula>0</formula>
    </cfRule>
  </conditionalFormatting>
  <conditionalFormatting sqref="E173">
    <cfRule type="cellIs" dxfId="1250" priority="1283" operator="equal">
      <formula>0</formula>
    </cfRule>
  </conditionalFormatting>
  <conditionalFormatting sqref="E173">
    <cfRule type="cellIs" dxfId="1249" priority="1282" operator="notEqual">
      <formula>0</formula>
    </cfRule>
  </conditionalFormatting>
  <conditionalFormatting sqref="E174">
    <cfRule type="cellIs" dxfId="1248" priority="1281" operator="equal">
      <formula>0</formula>
    </cfRule>
  </conditionalFormatting>
  <conditionalFormatting sqref="E174">
    <cfRule type="cellIs" dxfId="1247" priority="1280" operator="notEqual">
      <formula>0</formula>
    </cfRule>
  </conditionalFormatting>
  <conditionalFormatting sqref="E175">
    <cfRule type="cellIs" dxfId="1246" priority="1279" operator="equal">
      <formula>0</formula>
    </cfRule>
  </conditionalFormatting>
  <conditionalFormatting sqref="E175">
    <cfRule type="cellIs" dxfId="1245" priority="1278" operator="notEqual">
      <formula>0</formula>
    </cfRule>
  </conditionalFormatting>
  <conditionalFormatting sqref="E176">
    <cfRule type="cellIs" dxfId="1244" priority="1277" operator="equal">
      <formula>0</formula>
    </cfRule>
  </conditionalFormatting>
  <conditionalFormatting sqref="E176">
    <cfRule type="cellIs" dxfId="1243" priority="1276" operator="notEqual">
      <formula>0</formula>
    </cfRule>
  </conditionalFormatting>
  <conditionalFormatting sqref="E177">
    <cfRule type="cellIs" dxfId="1242" priority="1275" operator="equal">
      <formula>0</formula>
    </cfRule>
  </conditionalFormatting>
  <conditionalFormatting sqref="E177">
    <cfRule type="cellIs" dxfId="1241" priority="1274" operator="notEqual">
      <formula>0</formula>
    </cfRule>
  </conditionalFormatting>
  <conditionalFormatting sqref="E178">
    <cfRule type="cellIs" dxfId="1240" priority="1273" operator="equal">
      <formula>0</formula>
    </cfRule>
  </conditionalFormatting>
  <conditionalFormatting sqref="E178">
    <cfRule type="cellIs" dxfId="1239" priority="1272" operator="notEqual">
      <formula>0</formula>
    </cfRule>
  </conditionalFormatting>
  <conditionalFormatting sqref="E179">
    <cfRule type="cellIs" dxfId="1238" priority="1271" operator="equal">
      <formula>0</formula>
    </cfRule>
  </conditionalFormatting>
  <conditionalFormatting sqref="E179">
    <cfRule type="cellIs" dxfId="1237" priority="1270" operator="notEqual">
      <formula>0</formula>
    </cfRule>
  </conditionalFormatting>
  <conditionalFormatting sqref="E180">
    <cfRule type="cellIs" dxfId="1236" priority="1269" operator="equal">
      <formula>0</formula>
    </cfRule>
  </conditionalFormatting>
  <conditionalFormatting sqref="E180">
    <cfRule type="cellIs" dxfId="1235" priority="1268" operator="notEqual">
      <formula>0</formula>
    </cfRule>
  </conditionalFormatting>
  <conditionalFormatting sqref="E181">
    <cfRule type="cellIs" dxfId="1234" priority="1267" operator="equal">
      <formula>0</formula>
    </cfRule>
  </conditionalFormatting>
  <conditionalFormatting sqref="E181">
    <cfRule type="cellIs" dxfId="1233" priority="1266" operator="notEqual">
      <formula>0</formula>
    </cfRule>
  </conditionalFormatting>
  <conditionalFormatting sqref="E182">
    <cfRule type="cellIs" dxfId="1232" priority="1265" operator="equal">
      <formula>0</formula>
    </cfRule>
  </conditionalFormatting>
  <conditionalFormatting sqref="E182">
    <cfRule type="cellIs" dxfId="1231" priority="1264" operator="notEqual">
      <formula>0</formula>
    </cfRule>
  </conditionalFormatting>
  <conditionalFormatting sqref="E183">
    <cfRule type="cellIs" dxfId="1230" priority="1263" operator="equal">
      <formula>0</formula>
    </cfRule>
  </conditionalFormatting>
  <conditionalFormatting sqref="E183">
    <cfRule type="cellIs" dxfId="1229" priority="1262" operator="notEqual">
      <formula>0</formula>
    </cfRule>
  </conditionalFormatting>
  <conditionalFormatting sqref="E184">
    <cfRule type="cellIs" dxfId="1228" priority="1261" operator="equal">
      <formula>0</formula>
    </cfRule>
  </conditionalFormatting>
  <conditionalFormatting sqref="E184">
    <cfRule type="cellIs" dxfId="1227" priority="1260" operator="notEqual">
      <formula>0</formula>
    </cfRule>
  </conditionalFormatting>
  <conditionalFormatting sqref="E185">
    <cfRule type="cellIs" dxfId="1226" priority="1259" operator="equal">
      <formula>0</formula>
    </cfRule>
  </conditionalFormatting>
  <conditionalFormatting sqref="E185">
    <cfRule type="cellIs" dxfId="1225" priority="1258" operator="notEqual">
      <formula>0</formula>
    </cfRule>
  </conditionalFormatting>
  <conditionalFormatting sqref="E186">
    <cfRule type="cellIs" dxfId="1224" priority="1257" operator="equal">
      <formula>0</formula>
    </cfRule>
  </conditionalFormatting>
  <conditionalFormatting sqref="E186">
    <cfRule type="cellIs" dxfId="1223" priority="1256" operator="notEqual">
      <formula>0</formula>
    </cfRule>
  </conditionalFormatting>
  <conditionalFormatting sqref="E187">
    <cfRule type="cellIs" dxfId="1222" priority="1255" operator="equal">
      <formula>0</formula>
    </cfRule>
  </conditionalFormatting>
  <conditionalFormatting sqref="E187">
    <cfRule type="cellIs" dxfId="1221" priority="1254" operator="notEqual">
      <formula>0</formula>
    </cfRule>
  </conditionalFormatting>
  <conditionalFormatting sqref="E188">
    <cfRule type="cellIs" dxfId="1220" priority="1253" operator="equal">
      <formula>0</formula>
    </cfRule>
  </conditionalFormatting>
  <conditionalFormatting sqref="E188">
    <cfRule type="cellIs" dxfId="1219" priority="1252" operator="notEqual">
      <formula>0</formula>
    </cfRule>
  </conditionalFormatting>
  <conditionalFormatting sqref="E189">
    <cfRule type="cellIs" dxfId="1218" priority="1251" operator="equal">
      <formula>0</formula>
    </cfRule>
  </conditionalFormatting>
  <conditionalFormatting sqref="E189">
    <cfRule type="cellIs" dxfId="1217" priority="1250" operator="notEqual">
      <formula>0</formula>
    </cfRule>
  </conditionalFormatting>
  <conditionalFormatting sqref="E190">
    <cfRule type="cellIs" dxfId="1216" priority="1249" operator="equal">
      <formula>0</formula>
    </cfRule>
  </conditionalFormatting>
  <conditionalFormatting sqref="E190">
    <cfRule type="cellIs" dxfId="1215" priority="1248" operator="notEqual">
      <formula>0</formula>
    </cfRule>
  </conditionalFormatting>
  <conditionalFormatting sqref="E191">
    <cfRule type="cellIs" dxfId="1214" priority="1247" operator="equal">
      <formula>0</formula>
    </cfRule>
  </conditionalFormatting>
  <conditionalFormatting sqref="E191">
    <cfRule type="cellIs" dxfId="1213" priority="1246" operator="notEqual">
      <formula>0</formula>
    </cfRule>
  </conditionalFormatting>
  <conditionalFormatting sqref="E192">
    <cfRule type="cellIs" dxfId="1212" priority="1245" operator="equal">
      <formula>0</formula>
    </cfRule>
  </conditionalFormatting>
  <conditionalFormatting sqref="E192">
    <cfRule type="cellIs" dxfId="1211" priority="1244" operator="notEqual">
      <formula>0</formula>
    </cfRule>
  </conditionalFormatting>
  <conditionalFormatting sqref="F169">
    <cfRule type="cellIs" dxfId="1210" priority="1243" operator="equal">
      <formula>0</formula>
    </cfRule>
  </conditionalFormatting>
  <conditionalFormatting sqref="F169">
    <cfRule type="cellIs" dxfId="1209" priority="1242" operator="notEqual">
      <formula>0</formula>
    </cfRule>
  </conditionalFormatting>
  <conditionalFormatting sqref="F170">
    <cfRule type="cellIs" dxfId="1208" priority="1241" operator="equal">
      <formula>0</formula>
    </cfRule>
  </conditionalFormatting>
  <conditionalFormatting sqref="F170">
    <cfRule type="cellIs" dxfId="1207" priority="1240" operator="notEqual">
      <formula>0</formula>
    </cfRule>
  </conditionalFormatting>
  <conditionalFormatting sqref="F171">
    <cfRule type="cellIs" dxfId="1206" priority="1239" operator="equal">
      <formula>0</formula>
    </cfRule>
  </conditionalFormatting>
  <conditionalFormatting sqref="F171">
    <cfRule type="cellIs" dxfId="1205" priority="1238" operator="notEqual">
      <formula>0</formula>
    </cfRule>
  </conditionalFormatting>
  <conditionalFormatting sqref="F172">
    <cfRule type="cellIs" dxfId="1204" priority="1237" operator="equal">
      <formula>0</formula>
    </cfRule>
  </conditionalFormatting>
  <conditionalFormatting sqref="F172">
    <cfRule type="cellIs" dxfId="1203" priority="1236" operator="notEqual">
      <formula>0</formula>
    </cfRule>
  </conditionalFormatting>
  <conditionalFormatting sqref="F173">
    <cfRule type="cellIs" dxfId="1202" priority="1235" operator="equal">
      <formula>0</formula>
    </cfRule>
  </conditionalFormatting>
  <conditionalFormatting sqref="F173">
    <cfRule type="cellIs" dxfId="1201" priority="1234" operator="notEqual">
      <formula>0</formula>
    </cfRule>
  </conditionalFormatting>
  <conditionalFormatting sqref="F174">
    <cfRule type="cellIs" dxfId="1200" priority="1233" operator="equal">
      <formula>0</formula>
    </cfRule>
  </conditionalFormatting>
  <conditionalFormatting sqref="F174">
    <cfRule type="cellIs" dxfId="1199" priority="1232" operator="notEqual">
      <formula>0</formula>
    </cfRule>
  </conditionalFormatting>
  <conditionalFormatting sqref="F175">
    <cfRule type="cellIs" dxfId="1198" priority="1231" operator="equal">
      <formula>0</formula>
    </cfRule>
  </conditionalFormatting>
  <conditionalFormatting sqref="F175">
    <cfRule type="cellIs" dxfId="1197" priority="1230" operator="notEqual">
      <formula>0</formula>
    </cfRule>
  </conditionalFormatting>
  <conditionalFormatting sqref="F176">
    <cfRule type="cellIs" dxfId="1196" priority="1229" operator="equal">
      <formula>0</formula>
    </cfRule>
  </conditionalFormatting>
  <conditionalFormatting sqref="F176">
    <cfRule type="cellIs" dxfId="1195" priority="1228" operator="notEqual">
      <formula>0</formula>
    </cfRule>
  </conditionalFormatting>
  <conditionalFormatting sqref="D193">
    <cfRule type="cellIs" dxfId="1194" priority="1223" operator="equal">
      <formula>0</formula>
    </cfRule>
  </conditionalFormatting>
  <conditionalFormatting sqref="D193">
    <cfRule type="cellIs" dxfId="1193" priority="1222" operator="notEqual">
      <formula>0</formula>
    </cfRule>
  </conditionalFormatting>
  <conditionalFormatting sqref="D194">
    <cfRule type="cellIs" dxfId="1192" priority="1221" operator="equal">
      <formula>0</formula>
    </cfRule>
  </conditionalFormatting>
  <conditionalFormatting sqref="D194">
    <cfRule type="cellIs" dxfId="1191" priority="1220" operator="notEqual">
      <formula>0</formula>
    </cfRule>
  </conditionalFormatting>
  <conditionalFormatting sqref="D195">
    <cfRule type="cellIs" dxfId="1190" priority="1219" operator="equal">
      <formula>0</formula>
    </cfRule>
  </conditionalFormatting>
  <conditionalFormatting sqref="D195">
    <cfRule type="cellIs" dxfId="1189" priority="1218" operator="notEqual">
      <formula>0</formula>
    </cfRule>
  </conditionalFormatting>
  <conditionalFormatting sqref="D196">
    <cfRule type="cellIs" dxfId="1188" priority="1217" operator="equal">
      <formula>0</formula>
    </cfRule>
  </conditionalFormatting>
  <conditionalFormatting sqref="D196">
    <cfRule type="cellIs" dxfId="1187" priority="1216" operator="notEqual">
      <formula>0</formula>
    </cfRule>
  </conditionalFormatting>
  <conditionalFormatting sqref="D197">
    <cfRule type="cellIs" dxfId="1186" priority="1215" operator="equal">
      <formula>0</formula>
    </cfRule>
  </conditionalFormatting>
  <conditionalFormatting sqref="D197">
    <cfRule type="cellIs" dxfId="1185" priority="1214" operator="notEqual">
      <formula>0</formula>
    </cfRule>
  </conditionalFormatting>
  <conditionalFormatting sqref="D198">
    <cfRule type="cellIs" dxfId="1184" priority="1213" operator="equal">
      <formula>0</formula>
    </cfRule>
  </conditionalFormatting>
  <conditionalFormatting sqref="D198">
    <cfRule type="cellIs" dxfId="1183" priority="1212" operator="notEqual">
      <formula>0</formula>
    </cfRule>
  </conditionalFormatting>
  <conditionalFormatting sqref="D199">
    <cfRule type="cellIs" dxfId="1182" priority="1211" operator="equal">
      <formula>0</formula>
    </cfRule>
  </conditionalFormatting>
  <conditionalFormatting sqref="D199">
    <cfRule type="cellIs" dxfId="1181" priority="1210" operator="notEqual">
      <formula>0</formula>
    </cfRule>
  </conditionalFormatting>
  <conditionalFormatting sqref="D200">
    <cfRule type="cellIs" dxfId="1180" priority="1209" operator="equal">
      <formula>0</formula>
    </cfRule>
  </conditionalFormatting>
  <conditionalFormatting sqref="D200">
    <cfRule type="cellIs" dxfId="1179" priority="1208" operator="notEqual">
      <formula>0</formula>
    </cfRule>
  </conditionalFormatting>
  <conditionalFormatting sqref="D201">
    <cfRule type="cellIs" dxfId="1178" priority="1207" operator="equal">
      <formula>0</formula>
    </cfRule>
  </conditionalFormatting>
  <conditionalFormatting sqref="D201">
    <cfRule type="cellIs" dxfId="1177" priority="1206" operator="notEqual">
      <formula>0</formula>
    </cfRule>
  </conditionalFormatting>
  <conditionalFormatting sqref="D202">
    <cfRule type="cellIs" dxfId="1176" priority="1205" operator="equal">
      <formula>0</formula>
    </cfRule>
  </conditionalFormatting>
  <conditionalFormatting sqref="D202">
    <cfRule type="cellIs" dxfId="1175" priority="1204" operator="notEqual">
      <formula>0</formula>
    </cfRule>
  </conditionalFormatting>
  <conditionalFormatting sqref="E193">
    <cfRule type="cellIs" dxfId="1174" priority="1203" operator="equal">
      <formula>0</formula>
    </cfRule>
  </conditionalFormatting>
  <conditionalFormatting sqref="E193">
    <cfRule type="cellIs" dxfId="1173" priority="1202" operator="notEqual">
      <formula>0</formula>
    </cfRule>
  </conditionalFormatting>
  <conditionalFormatting sqref="E194">
    <cfRule type="cellIs" dxfId="1172" priority="1201" operator="equal">
      <formula>0</formula>
    </cfRule>
  </conditionalFormatting>
  <conditionalFormatting sqref="E194">
    <cfRule type="cellIs" dxfId="1171" priority="1200" operator="notEqual">
      <formula>0</formula>
    </cfRule>
  </conditionalFormatting>
  <conditionalFormatting sqref="E195">
    <cfRule type="cellIs" dxfId="1170" priority="1199" operator="equal">
      <formula>0</formula>
    </cfRule>
  </conditionalFormatting>
  <conditionalFormatting sqref="E195">
    <cfRule type="cellIs" dxfId="1169" priority="1198" operator="notEqual">
      <formula>0</formula>
    </cfRule>
  </conditionalFormatting>
  <conditionalFormatting sqref="E196">
    <cfRule type="cellIs" dxfId="1168" priority="1197" operator="equal">
      <formula>0</formula>
    </cfRule>
  </conditionalFormatting>
  <conditionalFormatting sqref="E196">
    <cfRule type="cellIs" dxfId="1167" priority="1196" operator="notEqual">
      <formula>0</formula>
    </cfRule>
  </conditionalFormatting>
  <conditionalFormatting sqref="E197">
    <cfRule type="cellIs" dxfId="1166" priority="1195" operator="equal">
      <formula>0</formula>
    </cfRule>
  </conditionalFormatting>
  <conditionalFormatting sqref="E197">
    <cfRule type="cellIs" dxfId="1165" priority="1194" operator="notEqual">
      <formula>0</formula>
    </cfRule>
  </conditionalFormatting>
  <conditionalFormatting sqref="E198">
    <cfRule type="cellIs" dxfId="1164" priority="1193" operator="equal">
      <formula>0</formula>
    </cfRule>
  </conditionalFormatting>
  <conditionalFormatting sqref="E198">
    <cfRule type="cellIs" dxfId="1163" priority="1192" operator="notEqual">
      <formula>0</formula>
    </cfRule>
  </conditionalFormatting>
  <conditionalFormatting sqref="F189">
    <cfRule type="cellIs" dxfId="1162" priority="1191" operator="equal">
      <formula>0</formula>
    </cfRule>
  </conditionalFormatting>
  <conditionalFormatting sqref="F189">
    <cfRule type="cellIs" dxfId="1161" priority="1190" operator="notEqual">
      <formula>0</formula>
    </cfRule>
  </conditionalFormatting>
  <conditionalFormatting sqref="F190">
    <cfRule type="cellIs" dxfId="1160" priority="1189" operator="equal">
      <formula>0</formula>
    </cfRule>
  </conditionalFormatting>
  <conditionalFormatting sqref="F190">
    <cfRule type="cellIs" dxfId="1159" priority="1188" operator="notEqual">
      <formula>0</formula>
    </cfRule>
  </conditionalFormatting>
  <conditionalFormatting sqref="F191">
    <cfRule type="cellIs" dxfId="1158" priority="1187" operator="equal">
      <formula>0</formula>
    </cfRule>
  </conditionalFormatting>
  <conditionalFormatting sqref="F191">
    <cfRule type="cellIs" dxfId="1157" priority="1186" operator="notEqual">
      <formula>0</formula>
    </cfRule>
  </conditionalFormatting>
  <conditionalFormatting sqref="F192">
    <cfRule type="cellIs" dxfId="1156" priority="1185" operator="equal">
      <formula>0</formula>
    </cfRule>
  </conditionalFormatting>
  <conditionalFormatting sqref="F192">
    <cfRule type="cellIs" dxfId="1155" priority="1184" operator="notEqual">
      <formula>0</formula>
    </cfRule>
  </conditionalFormatting>
  <conditionalFormatting sqref="F193">
    <cfRule type="cellIs" dxfId="1154" priority="1183" operator="equal">
      <formula>0</formula>
    </cfRule>
  </conditionalFormatting>
  <conditionalFormatting sqref="F193">
    <cfRule type="cellIs" dxfId="1153" priority="1182" operator="notEqual">
      <formula>0</formula>
    </cfRule>
  </conditionalFormatting>
  <conditionalFormatting sqref="F194">
    <cfRule type="cellIs" dxfId="1152" priority="1181" operator="equal">
      <formula>0</formula>
    </cfRule>
  </conditionalFormatting>
  <conditionalFormatting sqref="F194">
    <cfRule type="cellIs" dxfId="1151" priority="1180" operator="notEqual">
      <formula>0</formula>
    </cfRule>
  </conditionalFormatting>
  <conditionalFormatting sqref="D203">
    <cfRule type="cellIs" dxfId="1150" priority="1179" operator="equal">
      <formula>0</formula>
    </cfRule>
  </conditionalFormatting>
  <conditionalFormatting sqref="D203">
    <cfRule type="cellIs" dxfId="1149" priority="1178" operator="notEqual">
      <formula>0</formula>
    </cfRule>
  </conditionalFormatting>
  <conditionalFormatting sqref="D204">
    <cfRule type="cellIs" dxfId="1148" priority="1177" operator="equal">
      <formula>0</formula>
    </cfRule>
  </conditionalFormatting>
  <conditionalFormatting sqref="D204">
    <cfRule type="cellIs" dxfId="1147" priority="1176" operator="notEqual">
      <formula>0</formula>
    </cfRule>
  </conditionalFormatting>
  <conditionalFormatting sqref="D205">
    <cfRule type="cellIs" dxfId="1146" priority="1175" operator="equal">
      <formula>0</formula>
    </cfRule>
  </conditionalFormatting>
  <conditionalFormatting sqref="D205">
    <cfRule type="cellIs" dxfId="1145" priority="1174" operator="notEqual">
      <formula>0</formula>
    </cfRule>
  </conditionalFormatting>
  <conditionalFormatting sqref="D206">
    <cfRule type="cellIs" dxfId="1144" priority="1173" operator="equal">
      <formula>0</formula>
    </cfRule>
  </conditionalFormatting>
  <conditionalFormatting sqref="D206">
    <cfRule type="cellIs" dxfId="1143" priority="1172" operator="notEqual">
      <formula>0</formula>
    </cfRule>
  </conditionalFormatting>
  <conditionalFormatting sqref="D207">
    <cfRule type="cellIs" dxfId="1142" priority="1171" operator="equal">
      <formula>0</formula>
    </cfRule>
  </conditionalFormatting>
  <conditionalFormatting sqref="D207">
    <cfRule type="cellIs" dxfId="1141" priority="1170" operator="notEqual">
      <formula>0</formula>
    </cfRule>
  </conditionalFormatting>
  <conditionalFormatting sqref="D208">
    <cfRule type="cellIs" dxfId="1140" priority="1169" operator="equal">
      <formula>0</formula>
    </cfRule>
  </conditionalFormatting>
  <conditionalFormatting sqref="D208">
    <cfRule type="cellIs" dxfId="1139" priority="1168" operator="notEqual">
      <formula>0</formula>
    </cfRule>
  </conditionalFormatting>
  <conditionalFormatting sqref="G199">
    <cfRule type="cellIs" dxfId="1138" priority="1167" operator="equal">
      <formula>0</formula>
    </cfRule>
  </conditionalFormatting>
  <conditionalFormatting sqref="G199">
    <cfRule type="cellIs" dxfId="1137" priority="1166" operator="notEqual">
      <formula>0</formula>
    </cfRule>
  </conditionalFormatting>
  <conditionalFormatting sqref="G200">
    <cfRule type="cellIs" dxfId="1136" priority="1165" operator="equal">
      <formula>0</formula>
    </cfRule>
  </conditionalFormatting>
  <conditionalFormatting sqref="G200">
    <cfRule type="cellIs" dxfId="1135" priority="1164" operator="notEqual">
      <formula>0</formula>
    </cfRule>
  </conditionalFormatting>
  <conditionalFormatting sqref="G201">
    <cfRule type="cellIs" dxfId="1134" priority="1163" operator="equal">
      <formula>0</formula>
    </cfRule>
  </conditionalFormatting>
  <conditionalFormatting sqref="G201">
    <cfRule type="cellIs" dxfId="1133" priority="1162" operator="notEqual">
      <formula>0</formula>
    </cfRule>
  </conditionalFormatting>
  <conditionalFormatting sqref="G202">
    <cfRule type="cellIs" dxfId="1132" priority="1161" operator="equal">
      <formula>0</formula>
    </cfRule>
  </conditionalFormatting>
  <conditionalFormatting sqref="G202">
    <cfRule type="cellIs" dxfId="1131" priority="1160" operator="notEqual">
      <formula>0</formula>
    </cfRule>
  </conditionalFormatting>
  <conditionalFormatting sqref="G203">
    <cfRule type="cellIs" dxfId="1130" priority="1159" operator="equal">
      <formula>0</formula>
    </cfRule>
  </conditionalFormatting>
  <conditionalFormatting sqref="G203">
    <cfRule type="cellIs" dxfId="1129" priority="1158" operator="notEqual">
      <formula>0</formula>
    </cfRule>
  </conditionalFormatting>
  <conditionalFormatting sqref="G204">
    <cfRule type="cellIs" dxfId="1128" priority="1157" operator="equal">
      <formula>0</formula>
    </cfRule>
  </conditionalFormatting>
  <conditionalFormatting sqref="G204">
    <cfRule type="cellIs" dxfId="1127" priority="1156" operator="notEqual">
      <formula>0</formula>
    </cfRule>
  </conditionalFormatting>
  <conditionalFormatting sqref="F177">
    <cfRule type="cellIs" dxfId="1126" priority="1155" operator="equal">
      <formula>0</formula>
    </cfRule>
  </conditionalFormatting>
  <conditionalFormatting sqref="F177">
    <cfRule type="cellIs" dxfId="1125" priority="1154" operator="notEqual">
      <formula>0</formula>
    </cfRule>
  </conditionalFormatting>
  <conditionalFormatting sqref="F178">
    <cfRule type="cellIs" dxfId="1124" priority="1153" operator="equal">
      <formula>0</formula>
    </cfRule>
  </conditionalFormatting>
  <conditionalFormatting sqref="F178">
    <cfRule type="cellIs" dxfId="1123" priority="1152" operator="notEqual">
      <formula>0</formula>
    </cfRule>
  </conditionalFormatting>
  <conditionalFormatting sqref="F179">
    <cfRule type="cellIs" dxfId="1122" priority="1151" operator="equal">
      <formula>0</formula>
    </cfRule>
  </conditionalFormatting>
  <conditionalFormatting sqref="F179">
    <cfRule type="cellIs" dxfId="1121" priority="1150" operator="notEqual">
      <formula>0</formula>
    </cfRule>
  </conditionalFormatting>
  <conditionalFormatting sqref="F180">
    <cfRule type="cellIs" dxfId="1120" priority="1149" operator="equal">
      <formula>0</formula>
    </cfRule>
  </conditionalFormatting>
  <conditionalFormatting sqref="F180">
    <cfRule type="cellIs" dxfId="1119" priority="1148" operator="notEqual">
      <formula>0</formula>
    </cfRule>
  </conditionalFormatting>
  <conditionalFormatting sqref="F181">
    <cfRule type="cellIs" dxfId="1118" priority="1147" operator="equal">
      <formula>0</formula>
    </cfRule>
  </conditionalFormatting>
  <conditionalFormatting sqref="F181">
    <cfRule type="cellIs" dxfId="1117" priority="1146" operator="notEqual">
      <formula>0</formula>
    </cfRule>
  </conditionalFormatting>
  <conditionalFormatting sqref="F182">
    <cfRule type="cellIs" dxfId="1116" priority="1145" operator="equal">
      <formula>0</formula>
    </cfRule>
  </conditionalFormatting>
  <conditionalFormatting sqref="F182">
    <cfRule type="cellIs" dxfId="1115" priority="1144" operator="notEqual">
      <formula>0</formula>
    </cfRule>
  </conditionalFormatting>
  <conditionalFormatting sqref="G195">
    <cfRule type="cellIs" dxfId="1114" priority="1143" operator="equal">
      <formula>0</formula>
    </cfRule>
  </conditionalFormatting>
  <conditionalFormatting sqref="G195">
    <cfRule type="cellIs" dxfId="1113" priority="1142" operator="notEqual">
      <formula>0</formula>
    </cfRule>
  </conditionalFormatting>
  <conditionalFormatting sqref="G196">
    <cfRule type="cellIs" dxfId="1112" priority="1141" operator="equal">
      <formula>0</formula>
    </cfRule>
  </conditionalFormatting>
  <conditionalFormatting sqref="G196">
    <cfRule type="cellIs" dxfId="1111" priority="1140" operator="notEqual">
      <formula>0</formula>
    </cfRule>
  </conditionalFormatting>
  <conditionalFormatting sqref="E205">
    <cfRule type="cellIs" dxfId="1110" priority="1139" operator="equal">
      <formula>0</formula>
    </cfRule>
  </conditionalFormatting>
  <conditionalFormatting sqref="E205">
    <cfRule type="cellIs" dxfId="1109" priority="1138" operator="notEqual">
      <formula>0</formula>
    </cfRule>
  </conditionalFormatting>
  <conditionalFormatting sqref="E206">
    <cfRule type="cellIs" dxfId="1108" priority="1137" operator="equal">
      <formula>0</formula>
    </cfRule>
  </conditionalFormatting>
  <conditionalFormatting sqref="E206">
    <cfRule type="cellIs" dxfId="1107" priority="1136" operator="notEqual">
      <formula>0</formula>
    </cfRule>
  </conditionalFormatting>
  <conditionalFormatting sqref="F205">
    <cfRule type="cellIs" dxfId="1106" priority="1135" operator="equal">
      <formula>0</formula>
    </cfRule>
  </conditionalFormatting>
  <conditionalFormatting sqref="F205">
    <cfRule type="cellIs" dxfId="1105" priority="1134" operator="notEqual">
      <formula>0</formula>
    </cfRule>
  </conditionalFormatting>
  <conditionalFormatting sqref="F206">
    <cfRule type="cellIs" dxfId="1104" priority="1133" operator="equal">
      <formula>0</formula>
    </cfRule>
  </conditionalFormatting>
  <conditionalFormatting sqref="F206">
    <cfRule type="cellIs" dxfId="1103" priority="1132" operator="notEqual">
      <formula>0</formula>
    </cfRule>
  </conditionalFormatting>
  <conditionalFormatting sqref="G207">
    <cfRule type="cellIs" dxfId="1102" priority="1131" operator="equal">
      <formula>0</formula>
    </cfRule>
  </conditionalFormatting>
  <conditionalFormatting sqref="G207">
    <cfRule type="cellIs" dxfId="1101" priority="1130" operator="notEqual">
      <formula>0</formula>
    </cfRule>
  </conditionalFormatting>
  <conditionalFormatting sqref="G208">
    <cfRule type="cellIs" dxfId="1100" priority="1129" operator="equal">
      <formula>0</formula>
    </cfRule>
  </conditionalFormatting>
  <conditionalFormatting sqref="G208">
    <cfRule type="cellIs" dxfId="1099" priority="1128" operator="notEqual">
      <formula>0</formula>
    </cfRule>
  </conditionalFormatting>
  <conditionalFormatting sqref="F165">
    <cfRule type="cellIs" dxfId="1098" priority="1127" operator="equal">
      <formula>0</formula>
    </cfRule>
  </conditionalFormatting>
  <conditionalFormatting sqref="F165">
    <cfRule type="cellIs" dxfId="1097" priority="1126" operator="notEqual">
      <formula>0</formula>
    </cfRule>
  </conditionalFormatting>
  <conditionalFormatting sqref="F166">
    <cfRule type="cellIs" dxfId="1096" priority="1125" operator="equal">
      <formula>0</formula>
    </cfRule>
  </conditionalFormatting>
  <conditionalFormatting sqref="F166">
    <cfRule type="cellIs" dxfId="1095" priority="1124" operator="notEqual">
      <formula>0</formula>
    </cfRule>
  </conditionalFormatting>
  <conditionalFormatting sqref="G163">
    <cfRule type="cellIs" dxfId="1094" priority="1123" operator="equal">
      <formula>0</formula>
    </cfRule>
  </conditionalFormatting>
  <conditionalFormatting sqref="G163">
    <cfRule type="cellIs" dxfId="1093" priority="1122" operator="notEqual">
      <formula>0</formula>
    </cfRule>
  </conditionalFormatting>
  <conditionalFormatting sqref="G164">
    <cfRule type="cellIs" dxfId="1092" priority="1121" operator="equal">
      <formula>0</formula>
    </cfRule>
  </conditionalFormatting>
  <conditionalFormatting sqref="G164">
    <cfRule type="cellIs" dxfId="1091" priority="1120" operator="notEqual">
      <formula>0</formula>
    </cfRule>
  </conditionalFormatting>
  <conditionalFormatting sqref="G211">
    <cfRule type="cellIs" dxfId="1090" priority="1119" operator="equal">
      <formula>0</formula>
    </cfRule>
  </conditionalFormatting>
  <conditionalFormatting sqref="G211">
    <cfRule type="cellIs" dxfId="1089" priority="1118" operator="notEqual">
      <formula>0</formula>
    </cfRule>
  </conditionalFormatting>
  <conditionalFormatting sqref="G212">
    <cfRule type="cellIs" dxfId="1088" priority="1117" operator="equal">
      <formula>0</formula>
    </cfRule>
  </conditionalFormatting>
  <conditionalFormatting sqref="G212">
    <cfRule type="cellIs" dxfId="1087" priority="1116" operator="notEqual">
      <formula>0</formula>
    </cfRule>
  </conditionalFormatting>
  <conditionalFormatting sqref="F213">
    <cfRule type="cellIs" dxfId="1086" priority="1115" operator="equal">
      <formula>0</formula>
    </cfRule>
  </conditionalFormatting>
  <conditionalFormatting sqref="F213">
    <cfRule type="cellIs" dxfId="1085" priority="1114" operator="notEqual">
      <formula>0</formula>
    </cfRule>
  </conditionalFormatting>
  <conditionalFormatting sqref="F214">
    <cfRule type="cellIs" dxfId="1084" priority="1113" operator="equal">
      <formula>0</formula>
    </cfRule>
  </conditionalFormatting>
  <conditionalFormatting sqref="F214">
    <cfRule type="cellIs" dxfId="1083" priority="1112" operator="notEqual">
      <formula>0</formula>
    </cfRule>
  </conditionalFormatting>
  <conditionalFormatting sqref="F215">
    <cfRule type="cellIs" dxfId="1082" priority="1111" operator="equal">
      <formula>0</formula>
    </cfRule>
  </conditionalFormatting>
  <conditionalFormatting sqref="F215">
    <cfRule type="cellIs" dxfId="1081" priority="1110" operator="notEqual">
      <formula>0</formula>
    </cfRule>
  </conditionalFormatting>
  <conditionalFormatting sqref="F216">
    <cfRule type="cellIs" dxfId="1080" priority="1109" operator="equal">
      <formula>0</formula>
    </cfRule>
  </conditionalFormatting>
  <conditionalFormatting sqref="F216">
    <cfRule type="cellIs" dxfId="1079" priority="1108" operator="notEqual">
      <formula>0</formula>
    </cfRule>
  </conditionalFormatting>
  <conditionalFormatting sqref="E211">
    <cfRule type="cellIs" dxfId="1078" priority="1107" operator="equal">
      <formula>0</formula>
    </cfRule>
  </conditionalFormatting>
  <conditionalFormatting sqref="E211">
    <cfRule type="cellIs" dxfId="1077" priority="1106" operator="notEqual">
      <formula>0</formula>
    </cfRule>
  </conditionalFormatting>
  <conditionalFormatting sqref="E212">
    <cfRule type="cellIs" dxfId="1076" priority="1105" operator="equal">
      <formula>0</formula>
    </cfRule>
  </conditionalFormatting>
  <conditionalFormatting sqref="E212">
    <cfRule type="cellIs" dxfId="1075" priority="1104" operator="notEqual">
      <formula>0</formula>
    </cfRule>
  </conditionalFormatting>
  <conditionalFormatting sqref="E213">
    <cfRule type="cellIs" dxfId="1074" priority="1103" operator="equal">
      <formula>0</formula>
    </cfRule>
  </conditionalFormatting>
  <conditionalFormatting sqref="E213">
    <cfRule type="cellIs" dxfId="1073" priority="1102" operator="notEqual">
      <formula>0</formula>
    </cfRule>
  </conditionalFormatting>
  <conditionalFormatting sqref="E214">
    <cfRule type="cellIs" dxfId="1072" priority="1101" operator="equal">
      <formula>0</formula>
    </cfRule>
  </conditionalFormatting>
  <conditionalFormatting sqref="E214">
    <cfRule type="cellIs" dxfId="1071" priority="1100" operator="notEqual">
      <formula>0</formula>
    </cfRule>
  </conditionalFormatting>
  <conditionalFormatting sqref="D211">
    <cfRule type="cellIs" dxfId="1070" priority="1099" operator="equal">
      <formula>0</formula>
    </cfRule>
  </conditionalFormatting>
  <conditionalFormatting sqref="D211">
    <cfRule type="cellIs" dxfId="1069" priority="1098" operator="notEqual">
      <formula>0</formula>
    </cfRule>
  </conditionalFormatting>
  <conditionalFormatting sqref="D212">
    <cfRule type="cellIs" dxfId="1068" priority="1097" operator="equal">
      <formula>0</formula>
    </cfRule>
  </conditionalFormatting>
  <conditionalFormatting sqref="D212">
    <cfRule type="cellIs" dxfId="1067" priority="1096" operator="notEqual">
      <formula>0</formula>
    </cfRule>
  </conditionalFormatting>
  <conditionalFormatting sqref="D213">
    <cfRule type="cellIs" dxfId="1066" priority="1095" operator="equal">
      <formula>0</formula>
    </cfRule>
  </conditionalFormatting>
  <conditionalFormatting sqref="D213">
    <cfRule type="cellIs" dxfId="1065" priority="1094" operator="notEqual">
      <formula>0</formula>
    </cfRule>
  </conditionalFormatting>
  <conditionalFormatting sqref="D214">
    <cfRule type="cellIs" dxfId="1064" priority="1093" operator="equal">
      <formula>0</formula>
    </cfRule>
  </conditionalFormatting>
  <conditionalFormatting sqref="D214">
    <cfRule type="cellIs" dxfId="1063" priority="1092" operator="notEqual">
      <formula>0</formula>
    </cfRule>
  </conditionalFormatting>
  <conditionalFormatting sqref="E215">
    <cfRule type="cellIs" dxfId="1062" priority="1091" operator="equal">
      <formula>0</formula>
    </cfRule>
  </conditionalFormatting>
  <conditionalFormatting sqref="E215">
    <cfRule type="cellIs" dxfId="1061" priority="1090" operator="notEqual">
      <formula>0</formula>
    </cfRule>
  </conditionalFormatting>
  <conditionalFormatting sqref="E216">
    <cfRule type="cellIs" dxfId="1060" priority="1089" operator="equal">
      <formula>0</formula>
    </cfRule>
  </conditionalFormatting>
  <conditionalFormatting sqref="E216">
    <cfRule type="cellIs" dxfId="1059" priority="1088" operator="notEqual">
      <formula>0</formula>
    </cfRule>
  </conditionalFormatting>
  <conditionalFormatting sqref="D215">
    <cfRule type="cellIs" dxfId="1058" priority="1087" operator="equal">
      <formula>0</formula>
    </cfRule>
  </conditionalFormatting>
  <conditionalFormatting sqref="D215">
    <cfRule type="cellIs" dxfId="1057" priority="1086" operator="notEqual">
      <formula>0</formula>
    </cfRule>
  </conditionalFormatting>
  <conditionalFormatting sqref="D216">
    <cfRule type="cellIs" dxfId="1056" priority="1085" operator="equal">
      <formula>0</formula>
    </cfRule>
  </conditionalFormatting>
  <conditionalFormatting sqref="D216">
    <cfRule type="cellIs" dxfId="1055" priority="1084" operator="notEqual">
      <formula>0</formula>
    </cfRule>
  </conditionalFormatting>
  <conditionalFormatting sqref="D209:D210">
    <cfRule type="cellIs" dxfId="1054" priority="1083" operator="equal">
      <formula>0</formula>
    </cfRule>
  </conditionalFormatting>
  <conditionalFormatting sqref="E209:E210">
    <cfRule type="cellIs" dxfId="1053" priority="1082" operator="equal">
      <formula>0</formula>
    </cfRule>
  </conditionalFormatting>
  <conditionalFormatting sqref="F209:F210">
    <cfRule type="cellIs" dxfId="1052" priority="1081" operator="equal">
      <formula>0</formula>
    </cfRule>
  </conditionalFormatting>
  <conditionalFormatting sqref="G209:G210">
    <cfRule type="cellIs" dxfId="1051" priority="1080" operator="equal">
      <formula>0</formula>
    </cfRule>
  </conditionalFormatting>
  <conditionalFormatting sqref="D161:D162">
    <cfRule type="cellIs" dxfId="1050" priority="1079" operator="equal">
      <formula>0</formula>
    </cfRule>
  </conditionalFormatting>
  <conditionalFormatting sqref="E161:E162">
    <cfRule type="cellIs" dxfId="1049" priority="1078" operator="equal">
      <formula>0</formula>
    </cfRule>
  </conditionalFormatting>
  <conditionalFormatting sqref="F161:F162">
    <cfRule type="cellIs" dxfId="1048" priority="1077" operator="equal">
      <formula>0</formula>
    </cfRule>
  </conditionalFormatting>
  <conditionalFormatting sqref="G161:G162">
    <cfRule type="cellIs" dxfId="1047" priority="1076" operator="equal">
      <formula>0</formula>
    </cfRule>
  </conditionalFormatting>
  <conditionalFormatting sqref="D62">
    <cfRule type="cellIs" dxfId="1046" priority="1075" operator="equal">
      <formula>0</formula>
    </cfRule>
  </conditionalFormatting>
  <conditionalFormatting sqref="E61">
    <cfRule type="cellIs" dxfId="1045" priority="1074" operator="equal">
      <formula>0</formula>
    </cfRule>
  </conditionalFormatting>
  <conditionalFormatting sqref="E62">
    <cfRule type="cellIs" dxfId="1044" priority="1073" operator="equal">
      <formula>0</formula>
    </cfRule>
  </conditionalFormatting>
  <conditionalFormatting sqref="F61">
    <cfRule type="cellIs" dxfId="1043" priority="1072" operator="equal">
      <formula>0</formula>
    </cfRule>
  </conditionalFormatting>
  <conditionalFormatting sqref="F62">
    <cfRule type="cellIs" dxfId="1042" priority="1071" operator="equal">
      <formula>0</formula>
    </cfRule>
  </conditionalFormatting>
  <conditionalFormatting sqref="G61">
    <cfRule type="cellIs" dxfId="1041" priority="1070" operator="equal">
      <formula>0</formula>
    </cfRule>
  </conditionalFormatting>
  <conditionalFormatting sqref="G62">
    <cfRule type="cellIs" dxfId="1040" priority="1069" operator="equal">
      <formula>0</formula>
    </cfRule>
  </conditionalFormatting>
  <conditionalFormatting sqref="D59:D60">
    <cfRule type="cellIs" dxfId="1039" priority="1068" operator="equal">
      <formula>0</formula>
    </cfRule>
  </conditionalFormatting>
  <conditionalFormatting sqref="E59:E60">
    <cfRule type="cellIs" dxfId="1038" priority="1067" operator="equal">
      <formula>0</formula>
    </cfRule>
  </conditionalFormatting>
  <conditionalFormatting sqref="F59:F60">
    <cfRule type="cellIs" dxfId="1037" priority="1066" operator="equal">
      <formula>0</formula>
    </cfRule>
  </conditionalFormatting>
  <conditionalFormatting sqref="G59:G60">
    <cfRule type="cellIs" dxfId="1036" priority="1065" operator="equal">
      <formula>0</formula>
    </cfRule>
  </conditionalFormatting>
  <conditionalFormatting sqref="D223">
    <cfRule type="cellIs" dxfId="1035" priority="1063" operator="equal">
      <formula>0</formula>
    </cfRule>
  </conditionalFormatting>
  <conditionalFormatting sqref="D223">
    <cfRule type="cellIs" dxfId="1034" priority="1062" operator="notEqual">
      <formula>0</formula>
    </cfRule>
  </conditionalFormatting>
  <conditionalFormatting sqref="D224">
    <cfRule type="cellIs" dxfId="1033" priority="1061" operator="equal">
      <formula>0</formula>
    </cfRule>
  </conditionalFormatting>
  <conditionalFormatting sqref="D224">
    <cfRule type="cellIs" dxfId="1032" priority="1060" operator="notEqual">
      <formula>0</formula>
    </cfRule>
  </conditionalFormatting>
  <conditionalFormatting sqref="D225">
    <cfRule type="cellIs" dxfId="1031" priority="1059" operator="equal">
      <formula>0</formula>
    </cfRule>
  </conditionalFormatting>
  <conditionalFormatting sqref="D225">
    <cfRule type="cellIs" dxfId="1030" priority="1058" operator="notEqual">
      <formula>0</formula>
    </cfRule>
  </conditionalFormatting>
  <conditionalFormatting sqref="D226">
    <cfRule type="cellIs" dxfId="1029" priority="1057" operator="equal">
      <formula>0</formula>
    </cfRule>
  </conditionalFormatting>
  <conditionalFormatting sqref="D226">
    <cfRule type="cellIs" dxfId="1028" priority="1056" operator="notEqual">
      <formula>0</formula>
    </cfRule>
  </conditionalFormatting>
  <conditionalFormatting sqref="D227">
    <cfRule type="cellIs" dxfId="1027" priority="1055" operator="equal">
      <formula>0</formula>
    </cfRule>
  </conditionalFormatting>
  <conditionalFormatting sqref="D227">
    <cfRule type="cellIs" dxfId="1026" priority="1054" operator="notEqual">
      <formula>0</formula>
    </cfRule>
  </conditionalFormatting>
  <conditionalFormatting sqref="D228">
    <cfRule type="cellIs" dxfId="1025" priority="1053" operator="equal">
      <formula>0</formula>
    </cfRule>
  </conditionalFormatting>
  <conditionalFormatting sqref="D228">
    <cfRule type="cellIs" dxfId="1024" priority="1052" operator="notEqual">
      <formula>0</formula>
    </cfRule>
  </conditionalFormatting>
  <conditionalFormatting sqref="D229">
    <cfRule type="cellIs" dxfId="1023" priority="1051" operator="equal">
      <formula>0</formula>
    </cfRule>
  </conditionalFormatting>
  <conditionalFormatting sqref="D229">
    <cfRule type="cellIs" dxfId="1022" priority="1050" operator="notEqual">
      <formula>0</formula>
    </cfRule>
  </conditionalFormatting>
  <conditionalFormatting sqref="D230">
    <cfRule type="cellIs" dxfId="1021" priority="1049" operator="equal">
      <formula>0</formula>
    </cfRule>
  </conditionalFormatting>
  <conditionalFormatting sqref="D230">
    <cfRule type="cellIs" dxfId="1020" priority="1048" operator="notEqual">
      <formula>0</formula>
    </cfRule>
  </conditionalFormatting>
  <conditionalFormatting sqref="D233">
    <cfRule type="cellIs" dxfId="1019" priority="1047" operator="equal">
      <formula>0</formula>
    </cfRule>
  </conditionalFormatting>
  <conditionalFormatting sqref="D233">
    <cfRule type="cellIs" dxfId="1018" priority="1046" operator="notEqual">
      <formula>0</formula>
    </cfRule>
  </conditionalFormatting>
  <conditionalFormatting sqref="D234">
    <cfRule type="cellIs" dxfId="1017" priority="1045" operator="equal">
      <formula>0</formula>
    </cfRule>
  </conditionalFormatting>
  <conditionalFormatting sqref="D234">
    <cfRule type="cellIs" dxfId="1016" priority="1044" operator="notEqual">
      <formula>0</formula>
    </cfRule>
  </conditionalFormatting>
  <conditionalFormatting sqref="D235">
    <cfRule type="cellIs" dxfId="1015" priority="1043" operator="equal">
      <formula>0</formula>
    </cfRule>
  </conditionalFormatting>
  <conditionalFormatting sqref="D235">
    <cfRule type="cellIs" dxfId="1014" priority="1042" operator="notEqual">
      <formula>0</formula>
    </cfRule>
  </conditionalFormatting>
  <conditionalFormatting sqref="D236">
    <cfRule type="cellIs" dxfId="1013" priority="1041" operator="equal">
      <formula>0</formula>
    </cfRule>
  </conditionalFormatting>
  <conditionalFormatting sqref="D236">
    <cfRule type="cellIs" dxfId="1012" priority="1040" operator="notEqual">
      <formula>0</formula>
    </cfRule>
  </conditionalFormatting>
  <conditionalFormatting sqref="D237">
    <cfRule type="cellIs" dxfId="1011" priority="1039" operator="equal">
      <formula>0</formula>
    </cfRule>
  </conditionalFormatting>
  <conditionalFormatting sqref="D237">
    <cfRule type="cellIs" dxfId="1010" priority="1038" operator="notEqual">
      <formula>0</formula>
    </cfRule>
  </conditionalFormatting>
  <conditionalFormatting sqref="D238">
    <cfRule type="cellIs" dxfId="1009" priority="1037" operator="equal">
      <formula>0</formula>
    </cfRule>
  </conditionalFormatting>
  <conditionalFormatting sqref="D238">
    <cfRule type="cellIs" dxfId="1008" priority="1036" operator="notEqual">
      <formula>0</formula>
    </cfRule>
  </conditionalFormatting>
  <conditionalFormatting sqref="D239">
    <cfRule type="cellIs" dxfId="1007" priority="1035" operator="equal">
      <formula>0</formula>
    </cfRule>
  </conditionalFormatting>
  <conditionalFormatting sqref="D239">
    <cfRule type="cellIs" dxfId="1006" priority="1034" operator="notEqual">
      <formula>0</formula>
    </cfRule>
  </conditionalFormatting>
  <conditionalFormatting sqref="D240">
    <cfRule type="cellIs" dxfId="1005" priority="1033" operator="equal">
      <formula>0</formula>
    </cfRule>
  </conditionalFormatting>
  <conditionalFormatting sqref="D240">
    <cfRule type="cellIs" dxfId="1004" priority="1032" operator="notEqual">
      <formula>0</formula>
    </cfRule>
  </conditionalFormatting>
  <conditionalFormatting sqref="D241">
    <cfRule type="cellIs" dxfId="1003" priority="1031" operator="equal">
      <formula>0</formula>
    </cfRule>
  </conditionalFormatting>
  <conditionalFormatting sqref="D241">
    <cfRule type="cellIs" dxfId="1002" priority="1030" operator="notEqual">
      <formula>0</formula>
    </cfRule>
  </conditionalFormatting>
  <conditionalFormatting sqref="D242">
    <cfRule type="cellIs" dxfId="1001" priority="1029" operator="equal">
      <formula>0</formula>
    </cfRule>
  </conditionalFormatting>
  <conditionalFormatting sqref="D242">
    <cfRule type="cellIs" dxfId="1000" priority="1028" operator="notEqual">
      <formula>0</formula>
    </cfRule>
  </conditionalFormatting>
  <conditionalFormatting sqref="D245">
    <cfRule type="cellIs" dxfId="999" priority="1027" operator="equal">
      <formula>0</formula>
    </cfRule>
  </conditionalFormatting>
  <conditionalFormatting sqref="D245">
    <cfRule type="cellIs" dxfId="998" priority="1026" operator="notEqual">
      <formula>0</formula>
    </cfRule>
  </conditionalFormatting>
  <conditionalFormatting sqref="D246">
    <cfRule type="cellIs" dxfId="997" priority="1025" operator="equal">
      <formula>0</formula>
    </cfRule>
  </conditionalFormatting>
  <conditionalFormatting sqref="D246">
    <cfRule type="cellIs" dxfId="996" priority="1024" operator="notEqual">
      <formula>0</formula>
    </cfRule>
  </conditionalFormatting>
  <conditionalFormatting sqref="D247">
    <cfRule type="cellIs" dxfId="995" priority="1023" operator="equal">
      <formula>0</formula>
    </cfRule>
  </conditionalFormatting>
  <conditionalFormatting sqref="D247">
    <cfRule type="cellIs" dxfId="994" priority="1022" operator="notEqual">
      <formula>0</formula>
    </cfRule>
  </conditionalFormatting>
  <conditionalFormatting sqref="D248">
    <cfRule type="cellIs" dxfId="993" priority="1021" operator="equal">
      <formula>0</formula>
    </cfRule>
  </conditionalFormatting>
  <conditionalFormatting sqref="D248">
    <cfRule type="cellIs" dxfId="992" priority="1020" operator="notEqual">
      <formula>0</formula>
    </cfRule>
  </conditionalFormatting>
  <conditionalFormatting sqref="D249">
    <cfRule type="cellIs" dxfId="991" priority="1019" operator="equal">
      <formula>0</formula>
    </cfRule>
  </conditionalFormatting>
  <conditionalFormatting sqref="D249">
    <cfRule type="cellIs" dxfId="990" priority="1018" operator="notEqual">
      <formula>0</formula>
    </cfRule>
  </conditionalFormatting>
  <conditionalFormatting sqref="D250">
    <cfRule type="cellIs" dxfId="989" priority="1017" operator="equal">
      <formula>0</formula>
    </cfRule>
  </conditionalFormatting>
  <conditionalFormatting sqref="D250">
    <cfRule type="cellIs" dxfId="988" priority="1016" operator="notEqual">
      <formula>0</formula>
    </cfRule>
  </conditionalFormatting>
  <conditionalFormatting sqref="E251">
    <cfRule type="cellIs" dxfId="987" priority="1015" operator="equal">
      <formula>0</formula>
    </cfRule>
  </conditionalFormatting>
  <conditionalFormatting sqref="E251">
    <cfRule type="cellIs" dxfId="986" priority="1014" operator="notEqual">
      <formula>0</formula>
    </cfRule>
  </conditionalFormatting>
  <conditionalFormatting sqref="E252">
    <cfRule type="cellIs" dxfId="985" priority="1013" operator="equal">
      <formula>0</formula>
    </cfRule>
  </conditionalFormatting>
  <conditionalFormatting sqref="E252">
    <cfRule type="cellIs" dxfId="984" priority="1012" operator="notEqual">
      <formula>0</formula>
    </cfRule>
  </conditionalFormatting>
  <conditionalFormatting sqref="E223">
    <cfRule type="cellIs" dxfId="983" priority="1011" operator="equal">
      <formula>0</formula>
    </cfRule>
  </conditionalFormatting>
  <conditionalFormatting sqref="E223">
    <cfRule type="cellIs" dxfId="982" priority="1010" operator="notEqual">
      <formula>0</formula>
    </cfRule>
  </conditionalFormatting>
  <conditionalFormatting sqref="E224">
    <cfRule type="cellIs" dxfId="981" priority="1009" operator="equal">
      <formula>0</formula>
    </cfRule>
  </conditionalFormatting>
  <conditionalFormatting sqref="E224">
    <cfRule type="cellIs" dxfId="980" priority="1008" operator="notEqual">
      <formula>0</formula>
    </cfRule>
  </conditionalFormatting>
  <conditionalFormatting sqref="E225">
    <cfRule type="cellIs" dxfId="979" priority="1007" operator="equal">
      <formula>0</formula>
    </cfRule>
  </conditionalFormatting>
  <conditionalFormatting sqref="E225">
    <cfRule type="cellIs" dxfId="978" priority="1006" operator="notEqual">
      <formula>0</formula>
    </cfRule>
  </conditionalFormatting>
  <conditionalFormatting sqref="E226">
    <cfRule type="cellIs" dxfId="977" priority="1005" operator="equal">
      <formula>0</formula>
    </cfRule>
  </conditionalFormatting>
  <conditionalFormatting sqref="E226">
    <cfRule type="cellIs" dxfId="976" priority="1004" operator="notEqual">
      <formula>0</formula>
    </cfRule>
  </conditionalFormatting>
  <conditionalFormatting sqref="E227">
    <cfRule type="cellIs" dxfId="975" priority="1003" operator="equal">
      <formula>0</formula>
    </cfRule>
  </conditionalFormatting>
  <conditionalFormatting sqref="E227">
    <cfRule type="cellIs" dxfId="974" priority="1002" operator="notEqual">
      <formula>0</formula>
    </cfRule>
  </conditionalFormatting>
  <conditionalFormatting sqref="E228">
    <cfRule type="cellIs" dxfId="973" priority="1001" operator="equal">
      <formula>0</formula>
    </cfRule>
  </conditionalFormatting>
  <conditionalFormatting sqref="E228">
    <cfRule type="cellIs" dxfId="972" priority="1000" operator="notEqual">
      <formula>0</formula>
    </cfRule>
  </conditionalFormatting>
  <conditionalFormatting sqref="E229">
    <cfRule type="cellIs" dxfId="971" priority="999" operator="equal">
      <formula>0</formula>
    </cfRule>
  </conditionalFormatting>
  <conditionalFormatting sqref="E229">
    <cfRule type="cellIs" dxfId="970" priority="998" operator="notEqual">
      <formula>0</formula>
    </cfRule>
  </conditionalFormatting>
  <conditionalFormatting sqref="E230">
    <cfRule type="cellIs" dxfId="969" priority="997" operator="equal">
      <formula>0</formula>
    </cfRule>
  </conditionalFormatting>
  <conditionalFormatting sqref="E230">
    <cfRule type="cellIs" dxfId="968" priority="996" operator="notEqual">
      <formula>0</formula>
    </cfRule>
  </conditionalFormatting>
  <conditionalFormatting sqref="F223">
    <cfRule type="cellIs" dxfId="967" priority="995" operator="equal">
      <formula>0</formula>
    </cfRule>
  </conditionalFormatting>
  <conditionalFormatting sqref="F223">
    <cfRule type="cellIs" dxfId="966" priority="994" operator="notEqual">
      <formula>0</formula>
    </cfRule>
  </conditionalFormatting>
  <conditionalFormatting sqref="F224">
    <cfRule type="cellIs" dxfId="965" priority="993" operator="equal">
      <formula>0</formula>
    </cfRule>
  </conditionalFormatting>
  <conditionalFormatting sqref="F224">
    <cfRule type="cellIs" dxfId="964" priority="992" operator="notEqual">
      <formula>0</formula>
    </cfRule>
  </conditionalFormatting>
  <conditionalFormatting sqref="F225">
    <cfRule type="cellIs" dxfId="963" priority="991" operator="equal">
      <formula>0</formula>
    </cfRule>
  </conditionalFormatting>
  <conditionalFormatting sqref="F225">
    <cfRule type="cellIs" dxfId="962" priority="990" operator="notEqual">
      <formula>0</formula>
    </cfRule>
  </conditionalFormatting>
  <conditionalFormatting sqref="F226">
    <cfRule type="cellIs" dxfId="961" priority="989" operator="equal">
      <formula>0</formula>
    </cfRule>
  </conditionalFormatting>
  <conditionalFormatting sqref="F226">
    <cfRule type="cellIs" dxfId="960" priority="988" operator="notEqual">
      <formula>0</formula>
    </cfRule>
  </conditionalFormatting>
  <conditionalFormatting sqref="F227">
    <cfRule type="cellIs" dxfId="959" priority="987" operator="equal">
      <formula>0</formula>
    </cfRule>
  </conditionalFormatting>
  <conditionalFormatting sqref="F227">
    <cfRule type="cellIs" dxfId="958" priority="986" operator="notEqual">
      <formula>0</formula>
    </cfRule>
  </conditionalFormatting>
  <conditionalFormatting sqref="F228">
    <cfRule type="cellIs" dxfId="957" priority="985" operator="equal">
      <formula>0</formula>
    </cfRule>
  </conditionalFormatting>
  <conditionalFormatting sqref="F228">
    <cfRule type="cellIs" dxfId="956" priority="984" operator="notEqual">
      <formula>0</formula>
    </cfRule>
  </conditionalFormatting>
  <conditionalFormatting sqref="F229">
    <cfRule type="cellIs" dxfId="955" priority="983" operator="equal">
      <formula>0</formula>
    </cfRule>
  </conditionalFormatting>
  <conditionalFormatting sqref="F229">
    <cfRule type="cellIs" dxfId="954" priority="982" operator="notEqual">
      <formula>0</formula>
    </cfRule>
  </conditionalFormatting>
  <conditionalFormatting sqref="F230">
    <cfRule type="cellIs" dxfId="953" priority="981" operator="equal">
      <formula>0</formula>
    </cfRule>
  </conditionalFormatting>
  <conditionalFormatting sqref="F230">
    <cfRule type="cellIs" dxfId="952" priority="980" operator="notEqual">
      <formula>0</formula>
    </cfRule>
  </conditionalFormatting>
  <conditionalFormatting sqref="G223">
    <cfRule type="cellIs" dxfId="951" priority="979" operator="equal">
      <formula>0</formula>
    </cfRule>
  </conditionalFormatting>
  <conditionalFormatting sqref="G223">
    <cfRule type="cellIs" dxfId="950" priority="978" operator="notEqual">
      <formula>0</formula>
    </cfRule>
  </conditionalFormatting>
  <conditionalFormatting sqref="G224">
    <cfRule type="cellIs" dxfId="949" priority="977" operator="equal">
      <formula>0</formula>
    </cfRule>
  </conditionalFormatting>
  <conditionalFormatting sqref="G224">
    <cfRule type="cellIs" dxfId="948" priority="976" operator="notEqual">
      <formula>0</formula>
    </cfRule>
  </conditionalFormatting>
  <conditionalFormatting sqref="G225">
    <cfRule type="cellIs" dxfId="947" priority="975" operator="equal">
      <formula>0</formula>
    </cfRule>
  </conditionalFormatting>
  <conditionalFormatting sqref="G225">
    <cfRule type="cellIs" dxfId="946" priority="974" operator="notEqual">
      <formula>0</formula>
    </cfRule>
  </conditionalFormatting>
  <conditionalFormatting sqref="G226">
    <cfRule type="cellIs" dxfId="945" priority="973" operator="equal">
      <formula>0</formula>
    </cfRule>
  </conditionalFormatting>
  <conditionalFormatting sqref="G226">
    <cfRule type="cellIs" dxfId="944" priority="972" operator="notEqual">
      <formula>0</formula>
    </cfRule>
  </conditionalFormatting>
  <conditionalFormatting sqref="G227">
    <cfRule type="cellIs" dxfId="943" priority="971" operator="equal">
      <formula>0</formula>
    </cfRule>
  </conditionalFormatting>
  <conditionalFormatting sqref="G227">
    <cfRule type="cellIs" dxfId="942" priority="970" operator="notEqual">
      <formula>0</formula>
    </cfRule>
  </conditionalFormatting>
  <conditionalFormatting sqref="G228">
    <cfRule type="cellIs" dxfId="941" priority="969" operator="equal">
      <formula>0</formula>
    </cfRule>
  </conditionalFormatting>
  <conditionalFormatting sqref="G228">
    <cfRule type="cellIs" dxfId="940" priority="968" operator="notEqual">
      <formula>0</formula>
    </cfRule>
  </conditionalFormatting>
  <conditionalFormatting sqref="G229">
    <cfRule type="cellIs" dxfId="939" priority="967" operator="equal">
      <formula>0</formula>
    </cfRule>
  </conditionalFormatting>
  <conditionalFormatting sqref="G229">
    <cfRule type="cellIs" dxfId="938" priority="966" operator="notEqual">
      <formula>0</formula>
    </cfRule>
  </conditionalFormatting>
  <conditionalFormatting sqref="G230">
    <cfRule type="cellIs" dxfId="937" priority="965" operator="equal">
      <formula>0</formula>
    </cfRule>
  </conditionalFormatting>
  <conditionalFormatting sqref="G230">
    <cfRule type="cellIs" dxfId="936" priority="964" operator="notEqual">
      <formula>0</formula>
    </cfRule>
  </conditionalFormatting>
  <conditionalFormatting sqref="E233">
    <cfRule type="cellIs" dxfId="935" priority="963" operator="equal">
      <formula>0</formula>
    </cfRule>
  </conditionalFormatting>
  <conditionalFormatting sqref="E233">
    <cfRule type="cellIs" dxfId="934" priority="962" operator="notEqual">
      <formula>0</formula>
    </cfRule>
  </conditionalFormatting>
  <conditionalFormatting sqref="E234">
    <cfRule type="cellIs" dxfId="933" priority="961" operator="equal">
      <formula>0</formula>
    </cfRule>
  </conditionalFormatting>
  <conditionalFormatting sqref="E234">
    <cfRule type="cellIs" dxfId="932" priority="960" operator="notEqual">
      <formula>0</formula>
    </cfRule>
  </conditionalFormatting>
  <conditionalFormatting sqref="E235">
    <cfRule type="cellIs" dxfId="931" priority="959" operator="equal">
      <formula>0</formula>
    </cfRule>
  </conditionalFormatting>
  <conditionalFormatting sqref="E235">
    <cfRule type="cellIs" dxfId="930" priority="958" operator="notEqual">
      <formula>0</formula>
    </cfRule>
  </conditionalFormatting>
  <conditionalFormatting sqref="E236">
    <cfRule type="cellIs" dxfId="929" priority="957" operator="equal">
      <formula>0</formula>
    </cfRule>
  </conditionalFormatting>
  <conditionalFormatting sqref="E236">
    <cfRule type="cellIs" dxfId="928" priority="956" operator="notEqual">
      <formula>0</formula>
    </cfRule>
  </conditionalFormatting>
  <conditionalFormatting sqref="F233">
    <cfRule type="cellIs" dxfId="927" priority="955" operator="equal">
      <formula>0</formula>
    </cfRule>
  </conditionalFormatting>
  <conditionalFormatting sqref="F233">
    <cfRule type="cellIs" dxfId="926" priority="954" operator="notEqual">
      <formula>0</formula>
    </cfRule>
  </conditionalFormatting>
  <conditionalFormatting sqref="F234">
    <cfRule type="cellIs" dxfId="925" priority="953" operator="equal">
      <formula>0</formula>
    </cfRule>
  </conditionalFormatting>
  <conditionalFormatting sqref="F234">
    <cfRule type="cellIs" dxfId="924" priority="952" operator="notEqual">
      <formula>0</formula>
    </cfRule>
  </conditionalFormatting>
  <conditionalFormatting sqref="F235">
    <cfRule type="cellIs" dxfId="923" priority="951" operator="equal">
      <formula>0</formula>
    </cfRule>
  </conditionalFormatting>
  <conditionalFormatting sqref="F235">
    <cfRule type="cellIs" dxfId="922" priority="950" operator="notEqual">
      <formula>0</formula>
    </cfRule>
  </conditionalFormatting>
  <conditionalFormatting sqref="F236">
    <cfRule type="cellIs" dxfId="921" priority="949" operator="equal">
      <formula>0</formula>
    </cfRule>
  </conditionalFormatting>
  <conditionalFormatting sqref="F236">
    <cfRule type="cellIs" dxfId="920" priority="948" operator="notEqual">
      <formula>0</formula>
    </cfRule>
  </conditionalFormatting>
  <conditionalFormatting sqref="G233">
    <cfRule type="cellIs" dxfId="919" priority="947" operator="equal">
      <formula>0</formula>
    </cfRule>
  </conditionalFormatting>
  <conditionalFormatting sqref="G233">
    <cfRule type="cellIs" dxfId="918" priority="946" operator="notEqual">
      <formula>0</formula>
    </cfRule>
  </conditionalFormatting>
  <conditionalFormatting sqref="G234">
    <cfRule type="cellIs" dxfId="917" priority="945" operator="equal">
      <formula>0</formula>
    </cfRule>
  </conditionalFormatting>
  <conditionalFormatting sqref="G234">
    <cfRule type="cellIs" dxfId="916" priority="944" operator="notEqual">
      <formula>0</formula>
    </cfRule>
  </conditionalFormatting>
  <conditionalFormatting sqref="G235">
    <cfRule type="cellIs" dxfId="915" priority="943" operator="equal">
      <formula>0</formula>
    </cfRule>
  </conditionalFormatting>
  <conditionalFormatting sqref="G235">
    <cfRule type="cellIs" dxfId="914" priority="942" operator="notEqual">
      <formula>0</formula>
    </cfRule>
  </conditionalFormatting>
  <conditionalFormatting sqref="G236">
    <cfRule type="cellIs" dxfId="913" priority="941" operator="equal">
      <formula>0</formula>
    </cfRule>
  </conditionalFormatting>
  <conditionalFormatting sqref="G236">
    <cfRule type="cellIs" dxfId="912" priority="940" operator="notEqual">
      <formula>0</formula>
    </cfRule>
  </conditionalFormatting>
  <conditionalFormatting sqref="E237">
    <cfRule type="cellIs" dxfId="911" priority="939" operator="equal">
      <formula>0</formula>
    </cfRule>
  </conditionalFormatting>
  <conditionalFormatting sqref="E237">
    <cfRule type="cellIs" dxfId="910" priority="938" operator="notEqual">
      <formula>0</formula>
    </cfRule>
  </conditionalFormatting>
  <conditionalFormatting sqref="E238">
    <cfRule type="cellIs" dxfId="909" priority="937" operator="equal">
      <formula>0</formula>
    </cfRule>
  </conditionalFormatting>
  <conditionalFormatting sqref="E238">
    <cfRule type="cellIs" dxfId="908" priority="936" operator="notEqual">
      <formula>0</formula>
    </cfRule>
  </conditionalFormatting>
  <conditionalFormatting sqref="E239">
    <cfRule type="cellIs" dxfId="907" priority="935" operator="equal">
      <formula>0</formula>
    </cfRule>
  </conditionalFormatting>
  <conditionalFormatting sqref="E239">
    <cfRule type="cellIs" dxfId="906" priority="934" operator="notEqual">
      <formula>0</formula>
    </cfRule>
  </conditionalFormatting>
  <conditionalFormatting sqref="E240">
    <cfRule type="cellIs" dxfId="905" priority="933" operator="equal">
      <formula>0</formula>
    </cfRule>
  </conditionalFormatting>
  <conditionalFormatting sqref="E240">
    <cfRule type="cellIs" dxfId="904" priority="932" operator="notEqual">
      <formula>0</formula>
    </cfRule>
  </conditionalFormatting>
  <conditionalFormatting sqref="E241">
    <cfRule type="cellIs" dxfId="903" priority="931" operator="equal">
      <formula>0</formula>
    </cfRule>
  </conditionalFormatting>
  <conditionalFormatting sqref="E241">
    <cfRule type="cellIs" dxfId="902" priority="930" operator="notEqual">
      <formula>0</formula>
    </cfRule>
  </conditionalFormatting>
  <conditionalFormatting sqref="E242">
    <cfRule type="cellIs" dxfId="901" priority="929" operator="equal">
      <formula>0</formula>
    </cfRule>
  </conditionalFormatting>
  <conditionalFormatting sqref="E242">
    <cfRule type="cellIs" dxfId="900" priority="928" operator="notEqual">
      <formula>0</formula>
    </cfRule>
  </conditionalFormatting>
  <conditionalFormatting sqref="E250">
    <cfRule type="cellIs" dxfId="899" priority="868" operator="equal">
      <formula>0</formula>
    </cfRule>
  </conditionalFormatting>
  <conditionalFormatting sqref="E250">
    <cfRule type="cellIs" dxfId="898" priority="867" operator="notEqual">
      <formula>0</formula>
    </cfRule>
  </conditionalFormatting>
  <conditionalFormatting sqref="F245">
    <cfRule type="cellIs" dxfId="897" priority="866" operator="equal">
      <formula>0</formula>
    </cfRule>
  </conditionalFormatting>
  <conditionalFormatting sqref="F245">
    <cfRule type="cellIs" dxfId="896" priority="865" operator="notEqual">
      <formula>0</formula>
    </cfRule>
  </conditionalFormatting>
  <conditionalFormatting sqref="F237">
    <cfRule type="cellIs" dxfId="895" priority="923" operator="equal">
      <formula>0</formula>
    </cfRule>
  </conditionalFormatting>
  <conditionalFormatting sqref="F237">
    <cfRule type="cellIs" dxfId="894" priority="922" operator="notEqual">
      <formula>0</formula>
    </cfRule>
  </conditionalFormatting>
  <conditionalFormatting sqref="F238">
    <cfRule type="cellIs" dxfId="893" priority="921" operator="equal">
      <formula>0</formula>
    </cfRule>
  </conditionalFormatting>
  <conditionalFormatting sqref="F238">
    <cfRule type="cellIs" dxfId="892" priority="920" operator="notEqual">
      <formula>0</formula>
    </cfRule>
  </conditionalFormatting>
  <conditionalFormatting sqref="F239">
    <cfRule type="cellIs" dxfId="891" priority="919" operator="equal">
      <formula>0</formula>
    </cfRule>
  </conditionalFormatting>
  <conditionalFormatting sqref="F239">
    <cfRule type="cellIs" dxfId="890" priority="918" operator="notEqual">
      <formula>0</formula>
    </cfRule>
  </conditionalFormatting>
  <conditionalFormatting sqref="F240">
    <cfRule type="cellIs" dxfId="889" priority="917" operator="equal">
      <formula>0</formula>
    </cfRule>
  </conditionalFormatting>
  <conditionalFormatting sqref="F240">
    <cfRule type="cellIs" dxfId="888" priority="916" operator="notEqual">
      <formula>0</formula>
    </cfRule>
  </conditionalFormatting>
  <conditionalFormatting sqref="F241">
    <cfRule type="cellIs" dxfId="887" priority="915" operator="equal">
      <formula>0</formula>
    </cfRule>
  </conditionalFormatting>
  <conditionalFormatting sqref="F241">
    <cfRule type="cellIs" dxfId="886" priority="914" operator="notEqual">
      <formula>0</formula>
    </cfRule>
  </conditionalFormatting>
  <conditionalFormatting sqref="F242">
    <cfRule type="cellIs" dxfId="885" priority="913" operator="equal">
      <formula>0</formula>
    </cfRule>
  </conditionalFormatting>
  <conditionalFormatting sqref="F242">
    <cfRule type="cellIs" dxfId="884" priority="912" operator="notEqual">
      <formula>0</formula>
    </cfRule>
  </conditionalFormatting>
  <conditionalFormatting sqref="G237">
    <cfRule type="cellIs" dxfId="883" priority="907" operator="equal">
      <formula>0</formula>
    </cfRule>
  </conditionalFormatting>
  <conditionalFormatting sqref="G237">
    <cfRule type="cellIs" dxfId="882" priority="906" operator="notEqual">
      <formula>0</formula>
    </cfRule>
  </conditionalFormatting>
  <conditionalFormatting sqref="G238">
    <cfRule type="cellIs" dxfId="881" priority="905" operator="equal">
      <formula>0</formula>
    </cfRule>
  </conditionalFormatting>
  <conditionalFormatting sqref="G238">
    <cfRule type="cellIs" dxfId="880" priority="904" operator="notEqual">
      <formula>0</formula>
    </cfRule>
  </conditionalFormatting>
  <conditionalFormatting sqref="G239">
    <cfRule type="cellIs" dxfId="879" priority="903" operator="equal">
      <formula>0</formula>
    </cfRule>
  </conditionalFormatting>
  <conditionalFormatting sqref="G239">
    <cfRule type="cellIs" dxfId="878" priority="902" operator="notEqual">
      <formula>0</formula>
    </cfRule>
  </conditionalFormatting>
  <conditionalFormatting sqref="G240">
    <cfRule type="cellIs" dxfId="877" priority="901" operator="equal">
      <formula>0</formula>
    </cfRule>
  </conditionalFormatting>
  <conditionalFormatting sqref="G240">
    <cfRule type="cellIs" dxfId="876" priority="900" operator="notEqual">
      <formula>0</formula>
    </cfRule>
  </conditionalFormatting>
  <conditionalFormatting sqref="G241">
    <cfRule type="cellIs" dxfId="875" priority="899" operator="equal">
      <formula>0</formula>
    </cfRule>
  </conditionalFormatting>
  <conditionalFormatting sqref="G241">
    <cfRule type="cellIs" dxfId="874" priority="898" operator="notEqual">
      <formula>0</formula>
    </cfRule>
  </conditionalFormatting>
  <conditionalFormatting sqref="G242">
    <cfRule type="cellIs" dxfId="873" priority="897" operator="equal">
      <formula>0</formula>
    </cfRule>
  </conditionalFormatting>
  <conditionalFormatting sqref="G242">
    <cfRule type="cellIs" dxfId="872" priority="896" operator="notEqual">
      <formula>0</formula>
    </cfRule>
  </conditionalFormatting>
  <conditionalFormatting sqref="G251">
    <cfRule type="cellIs" dxfId="871" priority="838" operator="equal">
      <formula>0</formula>
    </cfRule>
  </conditionalFormatting>
  <conditionalFormatting sqref="G251">
    <cfRule type="cellIs" dxfId="870" priority="837" operator="notEqual">
      <formula>0</formula>
    </cfRule>
  </conditionalFormatting>
  <conditionalFormatting sqref="G252">
    <cfRule type="cellIs" dxfId="869" priority="836" operator="equal">
      <formula>0</formula>
    </cfRule>
  </conditionalFormatting>
  <conditionalFormatting sqref="G252">
    <cfRule type="cellIs" dxfId="868" priority="835" operator="notEqual">
      <formula>0</formula>
    </cfRule>
  </conditionalFormatting>
  <conditionalFormatting sqref="D221:D222">
    <cfRule type="cellIs" dxfId="867" priority="891" operator="equal">
      <formula>0</formula>
    </cfRule>
  </conditionalFormatting>
  <conditionalFormatting sqref="E221:E222">
    <cfRule type="cellIs" dxfId="866" priority="890" operator="equal">
      <formula>0</formula>
    </cfRule>
  </conditionalFormatting>
  <conditionalFormatting sqref="F221:F222">
    <cfRule type="cellIs" dxfId="865" priority="889" operator="equal">
      <formula>0</formula>
    </cfRule>
  </conditionalFormatting>
  <conditionalFormatting sqref="G221:G222">
    <cfRule type="cellIs" dxfId="864" priority="888" operator="equal">
      <formula>0</formula>
    </cfRule>
  </conditionalFormatting>
  <conditionalFormatting sqref="D231:D232">
    <cfRule type="cellIs" dxfId="863" priority="887" operator="equal">
      <formula>0</formula>
    </cfRule>
  </conditionalFormatting>
  <conditionalFormatting sqref="E231:E232">
    <cfRule type="cellIs" dxfId="862" priority="886" operator="equal">
      <formula>0</formula>
    </cfRule>
  </conditionalFormatting>
  <conditionalFormatting sqref="F231:F232">
    <cfRule type="cellIs" dxfId="861" priority="885" operator="equal">
      <formula>0</formula>
    </cfRule>
  </conditionalFormatting>
  <conditionalFormatting sqref="G231:G232">
    <cfRule type="cellIs" dxfId="860" priority="884" operator="equal">
      <formula>0</formula>
    </cfRule>
  </conditionalFormatting>
  <conditionalFormatting sqref="D243:D244">
    <cfRule type="cellIs" dxfId="859" priority="882" operator="equal">
      <formula>0</formula>
    </cfRule>
  </conditionalFormatting>
  <conditionalFormatting sqref="E243:E244">
    <cfRule type="cellIs" dxfId="858" priority="881" operator="equal">
      <formula>0</formula>
    </cfRule>
  </conditionalFormatting>
  <conditionalFormatting sqref="F243:F244">
    <cfRule type="cellIs" dxfId="857" priority="880" operator="equal">
      <formula>0</formula>
    </cfRule>
  </conditionalFormatting>
  <conditionalFormatting sqref="G243:G244">
    <cfRule type="cellIs" dxfId="856" priority="879" operator="equal">
      <formula>0</formula>
    </cfRule>
  </conditionalFormatting>
  <conditionalFormatting sqref="E245">
    <cfRule type="cellIs" dxfId="855" priority="878" operator="equal">
      <formula>0</formula>
    </cfRule>
  </conditionalFormatting>
  <conditionalFormatting sqref="E245">
    <cfRule type="cellIs" dxfId="854" priority="877" operator="notEqual">
      <formula>0</formula>
    </cfRule>
  </conditionalFormatting>
  <conditionalFormatting sqref="E246">
    <cfRule type="cellIs" dxfId="853" priority="876" operator="equal">
      <formula>0</formula>
    </cfRule>
  </conditionalFormatting>
  <conditionalFormatting sqref="E246">
    <cfRule type="cellIs" dxfId="852" priority="875" operator="notEqual">
      <formula>0</formula>
    </cfRule>
  </conditionalFormatting>
  <conditionalFormatting sqref="E247">
    <cfRule type="cellIs" dxfId="851" priority="874" operator="equal">
      <formula>0</formula>
    </cfRule>
  </conditionalFormatting>
  <conditionalFormatting sqref="E247">
    <cfRule type="cellIs" dxfId="850" priority="873" operator="notEqual">
      <formula>0</formula>
    </cfRule>
  </conditionalFormatting>
  <conditionalFormatting sqref="E248">
    <cfRule type="cellIs" dxfId="849" priority="872" operator="equal">
      <formula>0</formula>
    </cfRule>
  </conditionalFormatting>
  <conditionalFormatting sqref="E248">
    <cfRule type="cellIs" dxfId="848" priority="871" operator="notEqual">
      <formula>0</formula>
    </cfRule>
  </conditionalFormatting>
  <conditionalFormatting sqref="E249">
    <cfRule type="cellIs" dxfId="847" priority="870" operator="equal">
      <formula>0</formula>
    </cfRule>
  </conditionalFormatting>
  <conditionalFormatting sqref="E249">
    <cfRule type="cellIs" dxfId="846" priority="869" operator="notEqual">
      <formula>0</formula>
    </cfRule>
  </conditionalFormatting>
  <conditionalFormatting sqref="F246">
    <cfRule type="cellIs" dxfId="845" priority="864" operator="equal">
      <formula>0</formula>
    </cfRule>
  </conditionalFormatting>
  <conditionalFormatting sqref="F246">
    <cfRule type="cellIs" dxfId="844" priority="863" operator="notEqual">
      <formula>0</formula>
    </cfRule>
  </conditionalFormatting>
  <conditionalFormatting sqref="F247">
    <cfRule type="cellIs" dxfId="843" priority="862" operator="equal">
      <formula>0</formula>
    </cfRule>
  </conditionalFormatting>
  <conditionalFormatting sqref="F247">
    <cfRule type="cellIs" dxfId="842" priority="861" operator="notEqual">
      <formula>0</formula>
    </cfRule>
  </conditionalFormatting>
  <conditionalFormatting sqref="F248">
    <cfRule type="cellIs" dxfId="841" priority="860" operator="equal">
      <formula>0</formula>
    </cfRule>
  </conditionalFormatting>
  <conditionalFormatting sqref="F248">
    <cfRule type="cellIs" dxfId="840" priority="859" operator="notEqual">
      <formula>0</formula>
    </cfRule>
  </conditionalFormatting>
  <conditionalFormatting sqref="F249">
    <cfRule type="cellIs" dxfId="839" priority="858" operator="equal">
      <formula>0</formula>
    </cfRule>
  </conditionalFormatting>
  <conditionalFormatting sqref="F249">
    <cfRule type="cellIs" dxfId="838" priority="857" operator="notEqual">
      <formula>0</formula>
    </cfRule>
  </conditionalFormatting>
  <conditionalFormatting sqref="F250">
    <cfRule type="cellIs" dxfId="837" priority="856" operator="equal">
      <formula>0</formula>
    </cfRule>
  </conditionalFormatting>
  <conditionalFormatting sqref="F250">
    <cfRule type="cellIs" dxfId="836" priority="855" operator="notEqual">
      <formula>0</formula>
    </cfRule>
  </conditionalFormatting>
  <conditionalFormatting sqref="G245">
    <cfRule type="cellIs" dxfId="835" priority="854" operator="equal">
      <formula>0</formula>
    </cfRule>
  </conditionalFormatting>
  <conditionalFormatting sqref="G245">
    <cfRule type="cellIs" dxfId="834" priority="853" operator="notEqual">
      <formula>0</formula>
    </cfRule>
  </conditionalFormatting>
  <conditionalFormatting sqref="G246">
    <cfRule type="cellIs" dxfId="833" priority="852" operator="equal">
      <formula>0</formula>
    </cfRule>
  </conditionalFormatting>
  <conditionalFormatting sqref="G246">
    <cfRule type="cellIs" dxfId="832" priority="851" operator="notEqual">
      <formula>0</formula>
    </cfRule>
  </conditionalFormatting>
  <conditionalFormatting sqref="G247">
    <cfRule type="cellIs" dxfId="831" priority="850" operator="equal">
      <formula>0</formula>
    </cfRule>
  </conditionalFormatting>
  <conditionalFormatting sqref="G247">
    <cfRule type="cellIs" dxfId="830" priority="849" operator="notEqual">
      <formula>0</formula>
    </cfRule>
  </conditionalFormatting>
  <conditionalFormatting sqref="G248">
    <cfRule type="cellIs" dxfId="829" priority="848" operator="equal">
      <formula>0</formula>
    </cfRule>
  </conditionalFormatting>
  <conditionalFormatting sqref="G248">
    <cfRule type="cellIs" dxfId="828" priority="847" operator="notEqual">
      <formula>0</formula>
    </cfRule>
  </conditionalFormatting>
  <conditionalFormatting sqref="G249">
    <cfRule type="cellIs" dxfId="827" priority="846" operator="equal">
      <formula>0</formula>
    </cfRule>
  </conditionalFormatting>
  <conditionalFormatting sqref="G249">
    <cfRule type="cellIs" dxfId="826" priority="845" operator="notEqual">
      <formula>0</formula>
    </cfRule>
  </conditionalFormatting>
  <conditionalFormatting sqref="G250">
    <cfRule type="cellIs" dxfId="825" priority="844" operator="equal">
      <formula>0</formula>
    </cfRule>
  </conditionalFormatting>
  <conditionalFormatting sqref="G250">
    <cfRule type="cellIs" dxfId="824" priority="843" operator="notEqual">
      <formula>0</formula>
    </cfRule>
  </conditionalFormatting>
  <conditionalFormatting sqref="F251">
    <cfRule type="cellIs" dxfId="823" priority="842" operator="equal">
      <formula>0</formula>
    </cfRule>
  </conditionalFormatting>
  <conditionalFormatting sqref="F251">
    <cfRule type="cellIs" dxfId="822" priority="841" operator="notEqual">
      <formula>0</formula>
    </cfRule>
  </conditionalFormatting>
  <conditionalFormatting sqref="F252">
    <cfRule type="cellIs" dxfId="821" priority="840" operator="equal">
      <formula>0</formula>
    </cfRule>
  </conditionalFormatting>
  <conditionalFormatting sqref="F252">
    <cfRule type="cellIs" dxfId="820" priority="839" operator="notEqual">
      <formula>0</formula>
    </cfRule>
  </conditionalFormatting>
  <conditionalFormatting sqref="D251">
    <cfRule type="cellIs" dxfId="819" priority="834" operator="equal">
      <formula>0</formula>
    </cfRule>
  </conditionalFormatting>
  <conditionalFormatting sqref="D251">
    <cfRule type="cellIs" dxfId="818" priority="833" operator="notEqual">
      <formula>0</formula>
    </cfRule>
  </conditionalFormatting>
  <conditionalFormatting sqref="D252">
    <cfRule type="cellIs" dxfId="817" priority="832" operator="equal">
      <formula>0</formula>
    </cfRule>
  </conditionalFormatting>
  <conditionalFormatting sqref="D252">
    <cfRule type="cellIs" dxfId="816" priority="831" operator="notEqual">
      <formula>0</formula>
    </cfRule>
  </conditionalFormatting>
  <conditionalFormatting sqref="D219">
    <cfRule type="cellIs" dxfId="815" priority="830" operator="equal">
      <formula>0</formula>
    </cfRule>
  </conditionalFormatting>
  <conditionalFormatting sqref="D220">
    <cfRule type="cellIs" dxfId="814" priority="829" operator="equal">
      <formula>0</formula>
    </cfRule>
  </conditionalFormatting>
  <conditionalFormatting sqref="E219">
    <cfRule type="cellIs" dxfId="813" priority="828" operator="equal">
      <formula>0</formula>
    </cfRule>
  </conditionalFormatting>
  <conditionalFormatting sqref="E220">
    <cfRule type="cellIs" dxfId="812" priority="827" operator="equal">
      <formula>0</formula>
    </cfRule>
  </conditionalFormatting>
  <conditionalFormatting sqref="F219">
    <cfRule type="cellIs" dxfId="811" priority="826" operator="equal">
      <formula>0</formula>
    </cfRule>
  </conditionalFormatting>
  <conditionalFormatting sqref="F220">
    <cfRule type="cellIs" dxfId="810" priority="825" operator="equal">
      <formula>0</formula>
    </cfRule>
  </conditionalFormatting>
  <conditionalFormatting sqref="G219">
    <cfRule type="cellIs" dxfId="809" priority="824" operator="equal">
      <formula>0</formula>
    </cfRule>
  </conditionalFormatting>
  <conditionalFormatting sqref="G220">
    <cfRule type="cellIs" dxfId="808" priority="823" operator="equal">
      <formula>0</formula>
    </cfRule>
  </conditionalFormatting>
  <conditionalFormatting sqref="C254">
    <cfRule type="cellIs" dxfId="807" priority="822" operator="equal">
      <formula>0</formula>
    </cfRule>
  </conditionalFormatting>
  <conditionalFormatting sqref="D257">
    <cfRule type="cellIs" dxfId="806" priority="821" operator="equal">
      <formula>0</formula>
    </cfRule>
  </conditionalFormatting>
  <conditionalFormatting sqref="D257">
    <cfRule type="cellIs" dxfId="805" priority="820" operator="notEqual">
      <formula>0</formula>
    </cfRule>
  </conditionalFormatting>
  <conditionalFormatting sqref="D258">
    <cfRule type="cellIs" dxfId="804" priority="819" operator="equal">
      <formula>0</formula>
    </cfRule>
  </conditionalFormatting>
  <conditionalFormatting sqref="D258">
    <cfRule type="cellIs" dxfId="803" priority="818" operator="notEqual">
      <formula>0</formula>
    </cfRule>
  </conditionalFormatting>
  <conditionalFormatting sqref="D259">
    <cfRule type="cellIs" dxfId="802" priority="817" operator="equal">
      <formula>0</formula>
    </cfRule>
  </conditionalFormatting>
  <conditionalFormatting sqref="D259">
    <cfRule type="cellIs" dxfId="801" priority="816" operator="notEqual">
      <formula>0</formula>
    </cfRule>
  </conditionalFormatting>
  <conditionalFormatting sqref="D260">
    <cfRule type="cellIs" dxfId="800" priority="815" operator="equal">
      <formula>0</formula>
    </cfRule>
  </conditionalFormatting>
  <conditionalFormatting sqref="D260">
    <cfRule type="cellIs" dxfId="799" priority="814" operator="notEqual">
      <formula>0</formula>
    </cfRule>
  </conditionalFormatting>
  <conditionalFormatting sqref="D261">
    <cfRule type="cellIs" dxfId="798" priority="813" operator="equal">
      <formula>0</formula>
    </cfRule>
  </conditionalFormatting>
  <conditionalFormatting sqref="D261">
    <cfRule type="cellIs" dxfId="797" priority="812" operator="notEqual">
      <formula>0</formula>
    </cfRule>
  </conditionalFormatting>
  <conditionalFormatting sqref="D262">
    <cfRule type="cellIs" dxfId="796" priority="811" operator="equal">
      <formula>0</formula>
    </cfRule>
  </conditionalFormatting>
  <conditionalFormatting sqref="D262">
    <cfRule type="cellIs" dxfId="795" priority="810" operator="notEqual">
      <formula>0</formula>
    </cfRule>
  </conditionalFormatting>
  <conditionalFormatting sqref="D263">
    <cfRule type="cellIs" dxfId="794" priority="809" operator="equal">
      <formula>0</formula>
    </cfRule>
  </conditionalFormatting>
  <conditionalFormatting sqref="D263">
    <cfRule type="cellIs" dxfId="793" priority="808" operator="notEqual">
      <formula>0</formula>
    </cfRule>
  </conditionalFormatting>
  <conditionalFormatting sqref="D264">
    <cfRule type="cellIs" dxfId="792" priority="807" operator="equal">
      <formula>0</formula>
    </cfRule>
  </conditionalFormatting>
  <conditionalFormatting sqref="D264">
    <cfRule type="cellIs" dxfId="791" priority="806" operator="notEqual">
      <formula>0</formula>
    </cfRule>
  </conditionalFormatting>
  <conditionalFormatting sqref="D265">
    <cfRule type="cellIs" dxfId="790" priority="805" operator="equal">
      <formula>0</formula>
    </cfRule>
  </conditionalFormatting>
  <conditionalFormatting sqref="D265">
    <cfRule type="cellIs" dxfId="789" priority="804" operator="notEqual">
      <formula>0</formula>
    </cfRule>
  </conditionalFormatting>
  <conditionalFormatting sqref="D266">
    <cfRule type="cellIs" dxfId="788" priority="803" operator="equal">
      <formula>0</formula>
    </cfRule>
  </conditionalFormatting>
  <conditionalFormatting sqref="D266">
    <cfRule type="cellIs" dxfId="787" priority="802" operator="notEqual">
      <formula>0</formula>
    </cfRule>
  </conditionalFormatting>
  <conditionalFormatting sqref="D269">
    <cfRule type="cellIs" dxfId="786" priority="801" operator="equal">
      <formula>0</formula>
    </cfRule>
  </conditionalFormatting>
  <conditionalFormatting sqref="D269">
    <cfRule type="cellIs" dxfId="785" priority="800" operator="notEqual">
      <formula>0</formula>
    </cfRule>
  </conditionalFormatting>
  <conditionalFormatting sqref="D270">
    <cfRule type="cellIs" dxfId="784" priority="799" operator="equal">
      <formula>0</formula>
    </cfRule>
  </conditionalFormatting>
  <conditionalFormatting sqref="D270">
    <cfRule type="cellIs" dxfId="783" priority="798" operator="notEqual">
      <formula>0</formula>
    </cfRule>
  </conditionalFormatting>
  <conditionalFormatting sqref="D271">
    <cfRule type="cellIs" dxfId="782" priority="797" operator="equal">
      <formula>0</formula>
    </cfRule>
  </conditionalFormatting>
  <conditionalFormatting sqref="D271">
    <cfRule type="cellIs" dxfId="781" priority="796" operator="notEqual">
      <formula>0</formula>
    </cfRule>
  </conditionalFormatting>
  <conditionalFormatting sqref="D272">
    <cfRule type="cellIs" dxfId="780" priority="795" operator="equal">
      <formula>0</formula>
    </cfRule>
  </conditionalFormatting>
  <conditionalFormatting sqref="D272">
    <cfRule type="cellIs" dxfId="779" priority="794" operator="notEqual">
      <formula>0</formula>
    </cfRule>
  </conditionalFormatting>
  <conditionalFormatting sqref="D273">
    <cfRule type="cellIs" dxfId="778" priority="793" operator="equal">
      <formula>0</formula>
    </cfRule>
  </conditionalFormatting>
  <conditionalFormatting sqref="D273">
    <cfRule type="cellIs" dxfId="777" priority="792" operator="notEqual">
      <formula>0</formula>
    </cfRule>
  </conditionalFormatting>
  <conditionalFormatting sqref="D274">
    <cfRule type="cellIs" dxfId="776" priority="791" operator="equal">
      <formula>0</formula>
    </cfRule>
  </conditionalFormatting>
  <conditionalFormatting sqref="D274">
    <cfRule type="cellIs" dxfId="775" priority="790" operator="notEqual">
      <formula>0</formula>
    </cfRule>
  </conditionalFormatting>
  <conditionalFormatting sqref="D277">
    <cfRule type="cellIs" dxfId="774" priority="789" operator="equal">
      <formula>0</formula>
    </cfRule>
  </conditionalFormatting>
  <conditionalFormatting sqref="D277">
    <cfRule type="cellIs" dxfId="773" priority="788" operator="notEqual">
      <formula>0</formula>
    </cfRule>
  </conditionalFormatting>
  <conditionalFormatting sqref="D278">
    <cfRule type="cellIs" dxfId="772" priority="787" operator="equal">
      <formula>0</formula>
    </cfRule>
  </conditionalFormatting>
  <conditionalFormatting sqref="D278">
    <cfRule type="cellIs" dxfId="771" priority="786" operator="notEqual">
      <formula>0</formula>
    </cfRule>
  </conditionalFormatting>
  <conditionalFormatting sqref="D279">
    <cfRule type="cellIs" dxfId="770" priority="785" operator="equal">
      <formula>0</formula>
    </cfRule>
  </conditionalFormatting>
  <conditionalFormatting sqref="D279">
    <cfRule type="cellIs" dxfId="769" priority="784" operator="notEqual">
      <formula>0</formula>
    </cfRule>
  </conditionalFormatting>
  <conditionalFormatting sqref="D280">
    <cfRule type="cellIs" dxfId="768" priority="783" operator="equal">
      <formula>0</formula>
    </cfRule>
  </conditionalFormatting>
  <conditionalFormatting sqref="D280">
    <cfRule type="cellIs" dxfId="767" priority="782" operator="notEqual">
      <formula>0</formula>
    </cfRule>
  </conditionalFormatting>
  <conditionalFormatting sqref="D281">
    <cfRule type="cellIs" dxfId="766" priority="781" operator="equal">
      <formula>0</formula>
    </cfRule>
  </conditionalFormatting>
  <conditionalFormatting sqref="D281">
    <cfRule type="cellIs" dxfId="765" priority="780" operator="notEqual">
      <formula>0</formula>
    </cfRule>
  </conditionalFormatting>
  <conditionalFormatting sqref="D282">
    <cfRule type="cellIs" dxfId="764" priority="779" operator="equal">
      <formula>0</formula>
    </cfRule>
  </conditionalFormatting>
  <conditionalFormatting sqref="D282">
    <cfRule type="cellIs" dxfId="763" priority="778" operator="notEqual">
      <formula>0</formula>
    </cfRule>
  </conditionalFormatting>
  <conditionalFormatting sqref="D283">
    <cfRule type="cellIs" dxfId="762" priority="777" operator="equal">
      <formula>0</formula>
    </cfRule>
  </conditionalFormatting>
  <conditionalFormatting sqref="D283">
    <cfRule type="cellIs" dxfId="761" priority="776" operator="notEqual">
      <formula>0</formula>
    </cfRule>
  </conditionalFormatting>
  <conditionalFormatting sqref="D284">
    <cfRule type="cellIs" dxfId="760" priority="775" operator="equal">
      <formula>0</formula>
    </cfRule>
  </conditionalFormatting>
  <conditionalFormatting sqref="D284">
    <cfRule type="cellIs" dxfId="759" priority="774" operator="notEqual">
      <formula>0</formula>
    </cfRule>
  </conditionalFormatting>
  <conditionalFormatting sqref="D285">
    <cfRule type="cellIs" dxfId="758" priority="773" operator="equal">
      <formula>0</formula>
    </cfRule>
  </conditionalFormatting>
  <conditionalFormatting sqref="D285">
    <cfRule type="cellIs" dxfId="757" priority="772" operator="notEqual">
      <formula>0</formula>
    </cfRule>
  </conditionalFormatting>
  <conditionalFormatting sqref="D286">
    <cfRule type="cellIs" dxfId="756" priority="771" operator="equal">
      <formula>0</formula>
    </cfRule>
  </conditionalFormatting>
  <conditionalFormatting sqref="D286">
    <cfRule type="cellIs" dxfId="755" priority="770" operator="notEqual">
      <formula>0</formula>
    </cfRule>
  </conditionalFormatting>
  <conditionalFormatting sqref="E287">
    <cfRule type="cellIs" dxfId="754" priority="769" operator="equal">
      <formula>0</formula>
    </cfRule>
  </conditionalFormatting>
  <conditionalFormatting sqref="E287">
    <cfRule type="cellIs" dxfId="753" priority="768" operator="notEqual">
      <formula>0</formula>
    </cfRule>
  </conditionalFormatting>
  <conditionalFormatting sqref="E288">
    <cfRule type="cellIs" dxfId="752" priority="767" operator="equal">
      <formula>0</formula>
    </cfRule>
  </conditionalFormatting>
  <conditionalFormatting sqref="E288">
    <cfRule type="cellIs" dxfId="751" priority="766" operator="notEqual">
      <formula>0</formula>
    </cfRule>
  </conditionalFormatting>
  <conditionalFormatting sqref="D255:D256">
    <cfRule type="cellIs" dxfId="750" priority="765" operator="equal">
      <formula>0</formula>
    </cfRule>
  </conditionalFormatting>
  <conditionalFormatting sqref="E255:E256">
    <cfRule type="cellIs" dxfId="749" priority="764" operator="equal">
      <formula>0</formula>
    </cfRule>
  </conditionalFormatting>
  <conditionalFormatting sqref="F255:F256">
    <cfRule type="cellIs" dxfId="748" priority="763" operator="equal">
      <formula>0</formula>
    </cfRule>
  </conditionalFormatting>
  <conditionalFormatting sqref="G255:G256">
    <cfRule type="cellIs" dxfId="747" priority="762" operator="equal">
      <formula>0</formula>
    </cfRule>
  </conditionalFormatting>
  <conditionalFormatting sqref="D267:D268">
    <cfRule type="cellIs" dxfId="746" priority="761" operator="equal">
      <formula>0</formula>
    </cfRule>
  </conditionalFormatting>
  <conditionalFormatting sqref="E267:E268">
    <cfRule type="cellIs" dxfId="745" priority="760" operator="equal">
      <formula>0</formula>
    </cfRule>
  </conditionalFormatting>
  <conditionalFormatting sqref="F267:F268">
    <cfRule type="cellIs" dxfId="744" priority="759" operator="equal">
      <formula>0</formula>
    </cfRule>
  </conditionalFormatting>
  <conditionalFormatting sqref="G267:G268">
    <cfRule type="cellIs" dxfId="743" priority="758" operator="equal">
      <formula>0</formula>
    </cfRule>
  </conditionalFormatting>
  <conditionalFormatting sqref="D275:D276">
    <cfRule type="cellIs" dxfId="742" priority="757" operator="equal">
      <formula>0</formula>
    </cfRule>
  </conditionalFormatting>
  <conditionalFormatting sqref="E275:E276">
    <cfRule type="cellIs" dxfId="741" priority="756" operator="equal">
      <formula>0</formula>
    </cfRule>
  </conditionalFormatting>
  <conditionalFormatting sqref="F275:F276">
    <cfRule type="cellIs" dxfId="740" priority="755" operator="equal">
      <formula>0</formula>
    </cfRule>
  </conditionalFormatting>
  <conditionalFormatting sqref="G275:G276">
    <cfRule type="cellIs" dxfId="739" priority="754" operator="equal">
      <formula>0</formula>
    </cfRule>
  </conditionalFormatting>
  <conditionalFormatting sqref="E262">
    <cfRule type="cellIs" dxfId="738" priority="743" operator="equal">
      <formula>0</formula>
    </cfRule>
  </conditionalFormatting>
  <conditionalFormatting sqref="E262">
    <cfRule type="cellIs" dxfId="737" priority="742" operator="notEqual">
      <formula>0</formula>
    </cfRule>
  </conditionalFormatting>
  <conditionalFormatting sqref="E257">
    <cfRule type="cellIs" dxfId="736" priority="753" operator="equal">
      <formula>0</formula>
    </cfRule>
  </conditionalFormatting>
  <conditionalFormatting sqref="E257">
    <cfRule type="cellIs" dxfId="735" priority="752" operator="notEqual">
      <formula>0</formula>
    </cfRule>
  </conditionalFormatting>
  <conditionalFormatting sqref="E258">
    <cfRule type="cellIs" dxfId="734" priority="751" operator="equal">
      <formula>0</formula>
    </cfRule>
  </conditionalFormatting>
  <conditionalFormatting sqref="E258">
    <cfRule type="cellIs" dxfId="733" priority="750" operator="notEqual">
      <formula>0</formula>
    </cfRule>
  </conditionalFormatting>
  <conditionalFormatting sqref="E259">
    <cfRule type="cellIs" dxfId="732" priority="749" operator="equal">
      <formula>0</formula>
    </cfRule>
  </conditionalFormatting>
  <conditionalFormatting sqref="E259">
    <cfRule type="cellIs" dxfId="731" priority="748" operator="notEqual">
      <formula>0</formula>
    </cfRule>
  </conditionalFormatting>
  <conditionalFormatting sqref="E260">
    <cfRule type="cellIs" dxfId="730" priority="747" operator="equal">
      <formula>0</formula>
    </cfRule>
  </conditionalFormatting>
  <conditionalFormatting sqref="E260">
    <cfRule type="cellIs" dxfId="729" priority="746" operator="notEqual">
      <formula>0</formula>
    </cfRule>
  </conditionalFormatting>
  <conditionalFormatting sqref="E261">
    <cfRule type="cellIs" dxfId="728" priority="745" operator="equal">
      <formula>0</formula>
    </cfRule>
  </conditionalFormatting>
  <conditionalFormatting sqref="E261">
    <cfRule type="cellIs" dxfId="727" priority="744" operator="notEqual">
      <formula>0</formula>
    </cfRule>
  </conditionalFormatting>
  <conditionalFormatting sqref="F262">
    <cfRule type="cellIs" dxfId="726" priority="731" operator="equal">
      <formula>0</formula>
    </cfRule>
  </conditionalFormatting>
  <conditionalFormatting sqref="F262">
    <cfRule type="cellIs" dxfId="725" priority="730" operator="notEqual">
      <formula>0</formula>
    </cfRule>
  </conditionalFormatting>
  <conditionalFormatting sqref="F257">
    <cfRule type="cellIs" dxfId="724" priority="741" operator="equal">
      <formula>0</formula>
    </cfRule>
  </conditionalFormatting>
  <conditionalFormatting sqref="F257">
    <cfRule type="cellIs" dxfId="723" priority="740" operator="notEqual">
      <formula>0</formula>
    </cfRule>
  </conditionalFormatting>
  <conditionalFormatting sqref="F258">
    <cfRule type="cellIs" dxfId="722" priority="739" operator="equal">
      <formula>0</formula>
    </cfRule>
  </conditionalFormatting>
  <conditionalFormatting sqref="F258">
    <cfRule type="cellIs" dxfId="721" priority="738" operator="notEqual">
      <formula>0</formula>
    </cfRule>
  </conditionalFormatting>
  <conditionalFormatting sqref="F259">
    <cfRule type="cellIs" dxfId="720" priority="737" operator="equal">
      <formula>0</formula>
    </cfRule>
  </conditionalFormatting>
  <conditionalFormatting sqref="F259">
    <cfRule type="cellIs" dxfId="719" priority="736" operator="notEqual">
      <formula>0</formula>
    </cfRule>
  </conditionalFormatting>
  <conditionalFormatting sqref="F260">
    <cfRule type="cellIs" dxfId="718" priority="735" operator="equal">
      <formula>0</formula>
    </cfRule>
  </conditionalFormatting>
  <conditionalFormatting sqref="F260">
    <cfRule type="cellIs" dxfId="717" priority="734" operator="notEqual">
      <formula>0</formula>
    </cfRule>
  </conditionalFormatting>
  <conditionalFormatting sqref="F261">
    <cfRule type="cellIs" dxfId="716" priority="733" operator="equal">
      <formula>0</formula>
    </cfRule>
  </conditionalFormatting>
  <conditionalFormatting sqref="F261">
    <cfRule type="cellIs" dxfId="715" priority="732" operator="notEqual">
      <formula>0</formula>
    </cfRule>
  </conditionalFormatting>
  <conditionalFormatting sqref="G262">
    <cfRule type="cellIs" dxfId="714" priority="719" operator="equal">
      <formula>0</formula>
    </cfRule>
  </conditionalFormatting>
  <conditionalFormatting sqref="G262">
    <cfRule type="cellIs" dxfId="713" priority="718" operator="notEqual">
      <formula>0</formula>
    </cfRule>
  </conditionalFormatting>
  <conditionalFormatting sqref="G257">
    <cfRule type="cellIs" dxfId="712" priority="729" operator="equal">
      <formula>0</formula>
    </cfRule>
  </conditionalFormatting>
  <conditionalFormatting sqref="G257">
    <cfRule type="cellIs" dxfId="711" priority="728" operator="notEqual">
      <formula>0</formula>
    </cfRule>
  </conditionalFormatting>
  <conditionalFormatting sqref="G258">
    <cfRule type="cellIs" dxfId="710" priority="727" operator="equal">
      <formula>0</formula>
    </cfRule>
  </conditionalFormatting>
  <conditionalFormatting sqref="G258">
    <cfRule type="cellIs" dxfId="709" priority="726" operator="notEqual">
      <formula>0</formula>
    </cfRule>
  </conditionalFormatting>
  <conditionalFormatting sqref="G259">
    <cfRule type="cellIs" dxfId="708" priority="725" operator="equal">
      <formula>0</formula>
    </cfRule>
  </conditionalFormatting>
  <conditionalFormatting sqref="G259">
    <cfRule type="cellIs" dxfId="707" priority="724" operator="notEqual">
      <formula>0</formula>
    </cfRule>
  </conditionalFormatting>
  <conditionalFormatting sqref="G260">
    <cfRule type="cellIs" dxfId="706" priority="723" operator="equal">
      <formula>0</formula>
    </cfRule>
  </conditionalFormatting>
  <conditionalFormatting sqref="G260">
    <cfRule type="cellIs" dxfId="705" priority="722" operator="notEqual">
      <formula>0</formula>
    </cfRule>
  </conditionalFormatting>
  <conditionalFormatting sqref="G261">
    <cfRule type="cellIs" dxfId="704" priority="721" operator="equal">
      <formula>0</formula>
    </cfRule>
  </conditionalFormatting>
  <conditionalFormatting sqref="G261">
    <cfRule type="cellIs" dxfId="703" priority="720" operator="notEqual">
      <formula>0</formula>
    </cfRule>
  </conditionalFormatting>
  <conditionalFormatting sqref="E274">
    <cfRule type="cellIs" dxfId="702" priority="707" operator="equal">
      <formula>0</formula>
    </cfRule>
  </conditionalFormatting>
  <conditionalFormatting sqref="E274">
    <cfRule type="cellIs" dxfId="701" priority="706" operator="notEqual">
      <formula>0</formula>
    </cfRule>
  </conditionalFormatting>
  <conditionalFormatting sqref="E269">
    <cfRule type="cellIs" dxfId="700" priority="717" operator="equal">
      <formula>0</formula>
    </cfRule>
  </conditionalFormatting>
  <conditionalFormatting sqref="E269">
    <cfRule type="cellIs" dxfId="699" priority="716" operator="notEqual">
      <formula>0</formula>
    </cfRule>
  </conditionalFormatting>
  <conditionalFormatting sqref="E270">
    <cfRule type="cellIs" dxfId="698" priority="715" operator="equal">
      <formula>0</formula>
    </cfRule>
  </conditionalFormatting>
  <conditionalFormatting sqref="E270">
    <cfRule type="cellIs" dxfId="697" priority="714" operator="notEqual">
      <formula>0</formula>
    </cfRule>
  </conditionalFormatting>
  <conditionalFormatting sqref="E271">
    <cfRule type="cellIs" dxfId="696" priority="713" operator="equal">
      <formula>0</formula>
    </cfRule>
  </conditionalFormatting>
  <conditionalFormatting sqref="E271">
    <cfRule type="cellIs" dxfId="695" priority="712" operator="notEqual">
      <formula>0</formula>
    </cfRule>
  </conditionalFormatting>
  <conditionalFormatting sqref="E272">
    <cfRule type="cellIs" dxfId="694" priority="711" operator="equal">
      <formula>0</formula>
    </cfRule>
  </conditionalFormatting>
  <conditionalFormatting sqref="E272">
    <cfRule type="cellIs" dxfId="693" priority="710" operator="notEqual">
      <formula>0</formula>
    </cfRule>
  </conditionalFormatting>
  <conditionalFormatting sqref="E273">
    <cfRule type="cellIs" dxfId="692" priority="709" operator="equal">
      <formula>0</formula>
    </cfRule>
  </conditionalFormatting>
  <conditionalFormatting sqref="E273">
    <cfRule type="cellIs" dxfId="691" priority="708" operator="notEqual">
      <formula>0</formula>
    </cfRule>
  </conditionalFormatting>
  <conditionalFormatting sqref="F274">
    <cfRule type="cellIs" dxfId="690" priority="695" operator="equal">
      <formula>0</formula>
    </cfRule>
  </conditionalFormatting>
  <conditionalFormatting sqref="F274">
    <cfRule type="cellIs" dxfId="689" priority="694" operator="notEqual">
      <formula>0</formula>
    </cfRule>
  </conditionalFormatting>
  <conditionalFormatting sqref="F269">
    <cfRule type="cellIs" dxfId="688" priority="705" operator="equal">
      <formula>0</formula>
    </cfRule>
  </conditionalFormatting>
  <conditionalFormatting sqref="F269">
    <cfRule type="cellIs" dxfId="687" priority="704" operator="notEqual">
      <formula>0</formula>
    </cfRule>
  </conditionalFormatting>
  <conditionalFormatting sqref="F270">
    <cfRule type="cellIs" dxfId="686" priority="703" operator="equal">
      <formula>0</formula>
    </cfRule>
  </conditionalFormatting>
  <conditionalFormatting sqref="F270">
    <cfRule type="cellIs" dxfId="685" priority="702" operator="notEqual">
      <formula>0</formula>
    </cfRule>
  </conditionalFormatting>
  <conditionalFormatting sqref="F271">
    <cfRule type="cellIs" dxfId="684" priority="701" operator="equal">
      <formula>0</formula>
    </cfRule>
  </conditionalFormatting>
  <conditionalFormatting sqref="F271">
    <cfRule type="cellIs" dxfId="683" priority="700" operator="notEqual">
      <formula>0</formula>
    </cfRule>
  </conditionalFormatting>
  <conditionalFormatting sqref="F272">
    <cfRule type="cellIs" dxfId="682" priority="699" operator="equal">
      <formula>0</formula>
    </cfRule>
  </conditionalFormatting>
  <conditionalFormatting sqref="F272">
    <cfRule type="cellIs" dxfId="681" priority="698" operator="notEqual">
      <formula>0</formula>
    </cfRule>
  </conditionalFormatting>
  <conditionalFormatting sqref="F273">
    <cfRule type="cellIs" dxfId="680" priority="697" operator="equal">
      <formula>0</formula>
    </cfRule>
  </conditionalFormatting>
  <conditionalFormatting sqref="F273">
    <cfRule type="cellIs" dxfId="679" priority="696" operator="notEqual">
      <formula>0</formula>
    </cfRule>
  </conditionalFormatting>
  <conditionalFormatting sqref="G274">
    <cfRule type="cellIs" dxfId="678" priority="683" operator="equal">
      <formula>0</formula>
    </cfRule>
  </conditionalFormatting>
  <conditionalFormatting sqref="G274">
    <cfRule type="cellIs" dxfId="677" priority="682" operator="notEqual">
      <formula>0</formula>
    </cfRule>
  </conditionalFormatting>
  <conditionalFormatting sqref="G269">
    <cfRule type="cellIs" dxfId="676" priority="693" operator="equal">
      <formula>0</formula>
    </cfRule>
  </conditionalFormatting>
  <conditionalFormatting sqref="G269">
    <cfRule type="cellIs" dxfId="675" priority="692" operator="notEqual">
      <formula>0</formula>
    </cfRule>
  </conditionalFormatting>
  <conditionalFormatting sqref="G270">
    <cfRule type="cellIs" dxfId="674" priority="691" operator="equal">
      <formula>0</formula>
    </cfRule>
  </conditionalFormatting>
  <conditionalFormatting sqref="G270">
    <cfRule type="cellIs" dxfId="673" priority="690" operator="notEqual">
      <formula>0</formula>
    </cfRule>
  </conditionalFormatting>
  <conditionalFormatting sqref="G271">
    <cfRule type="cellIs" dxfId="672" priority="689" operator="equal">
      <formula>0</formula>
    </cfRule>
  </conditionalFormatting>
  <conditionalFormatting sqref="G271">
    <cfRule type="cellIs" dxfId="671" priority="688" operator="notEqual">
      <formula>0</formula>
    </cfRule>
  </conditionalFormatting>
  <conditionalFormatting sqref="G272">
    <cfRule type="cellIs" dxfId="670" priority="687" operator="equal">
      <formula>0</formula>
    </cfRule>
  </conditionalFormatting>
  <conditionalFormatting sqref="G272">
    <cfRule type="cellIs" dxfId="669" priority="686" operator="notEqual">
      <formula>0</formula>
    </cfRule>
  </conditionalFormatting>
  <conditionalFormatting sqref="G273">
    <cfRule type="cellIs" dxfId="668" priority="685" operator="equal">
      <formula>0</formula>
    </cfRule>
  </conditionalFormatting>
  <conditionalFormatting sqref="G273">
    <cfRule type="cellIs" dxfId="667" priority="684" operator="notEqual">
      <formula>0</formula>
    </cfRule>
  </conditionalFormatting>
  <conditionalFormatting sqref="E282">
    <cfRule type="cellIs" dxfId="666" priority="671" operator="equal">
      <formula>0</formula>
    </cfRule>
  </conditionalFormatting>
  <conditionalFormatting sqref="E282">
    <cfRule type="cellIs" dxfId="665" priority="670" operator="notEqual">
      <formula>0</formula>
    </cfRule>
  </conditionalFormatting>
  <conditionalFormatting sqref="E277">
    <cfRule type="cellIs" dxfId="664" priority="681" operator="equal">
      <formula>0</formula>
    </cfRule>
  </conditionalFormatting>
  <conditionalFormatting sqref="E277">
    <cfRule type="cellIs" dxfId="663" priority="680" operator="notEqual">
      <formula>0</formula>
    </cfRule>
  </conditionalFormatting>
  <conditionalFormatting sqref="E278">
    <cfRule type="cellIs" dxfId="662" priority="679" operator="equal">
      <formula>0</formula>
    </cfRule>
  </conditionalFormatting>
  <conditionalFormatting sqref="E278">
    <cfRule type="cellIs" dxfId="661" priority="678" operator="notEqual">
      <formula>0</formula>
    </cfRule>
  </conditionalFormatting>
  <conditionalFormatting sqref="E279">
    <cfRule type="cellIs" dxfId="660" priority="677" operator="equal">
      <formula>0</formula>
    </cfRule>
  </conditionalFormatting>
  <conditionalFormatting sqref="E279">
    <cfRule type="cellIs" dxfId="659" priority="676" operator="notEqual">
      <formula>0</formula>
    </cfRule>
  </conditionalFormatting>
  <conditionalFormatting sqref="E280">
    <cfRule type="cellIs" dxfId="658" priority="675" operator="equal">
      <formula>0</formula>
    </cfRule>
  </conditionalFormatting>
  <conditionalFormatting sqref="E280">
    <cfRule type="cellIs" dxfId="657" priority="674" operator="notEqual">
      <formula>0</formula>
    </cfRule>
  </conditionalFormatting>
  <conditionalFormatting sqref="E281">
    <cfRule type="cellIs" dxfId="656" priority="673" operator="equal">
      <formula>0</formula>
    </cfRule>
  </conditionalFormatting>
  <conditionalFormatting sqref="E281">
    <cfRule type="cellIs" dxfId="655" priority="672" operator="notEqual">
      <formula>0</formula>
    </cfRule>
  </conditionalFormatting>
  <conditionalFormatting sqref="F282">
    <cfRule type="cellIs" dxfId="654" priority="659" operator="equal">
      <formula>0</formula>
    </cfRule>
  </conditionalFormatting>
  <conditionalFormatting sqref="F282">
    <cfRule type="cellIs" dxfId="653" priority="658" operator="notEqual">
      <formula>0</formula>
    </cfRule>
  </conditionalFormatting>
  <conditionalFormatting sqref="F277">
    <cfRule type="cellIs" dxfId="652" priority="669" operator="equal">
      <formula>0</formula>
    </cfRule>
  </conditionalFormatting>
  <conditionalFormatting sqref="F277">
    <cfRule type="cellIs" dxfId="651" priority="668" operator="notEqual">
      <formula>0</formula>
    </cfRule>
  </conditionalFormatting>
  <conditionalFormatting sqref="F278">
    <cfRule type="cellIs" dxfId="650" priority="667" operator="equal">
      <formula>0</formula>
    </cfRule>
  </conditionalFormatting>
  <conditionalFormatting sqref="F278">
    <cfRule type="cellIs" dxfId="649" priority="666" operator="notEqual">
      <formula>0</formula>
    </cfRule>
  </conditionalFormatting>
  <conditionalFormatting sqref="F279">
    <cfRule type="cellIs" dxfId="648" priority="665" operator="equal">
      <formula>0</formula>
    </cfRule>
  </conditionalFormatting>
  <conditionalFormatting sqref="F279">
    <cfRule type="cellIs" dxfId="647" priority="664" operator="notEqual">
      <formula>0</formula>
    </cfRule>
  </conditionalFormatting>
  <conditionalFormatting sqref="F280">
    <cfRule type="cellIs" dxfId="646" priority="663" operator="equal">
      <formula>0</formula>
    </cfRule>
  </conditionalFormatting>
  <conditionalFormatting sqref="F280">
    <cfRule type="cellIs" dxfId="645" priority="662" operator="notEqual">
      <formula>0</formula>
    </cfRule>
  </conditionalFormatting>
  <conditionalFormatting sqref="F281">
    <cfRule type="cellIs" dxfId="644" priority="661" operator="equal">
      <formula>0</formula>
    </cfRule>
  </conditionalFormatting>
  <conditionalFormatting sqref="F281">
    <cfRule type="cellIs" dxfId="643" priority="660" operator="notEqual">
      <formula>0</formula>
    </cfRule>
  </conditionalFormatting>
  <conditionalFormatting sqref="G282">
    <cfRule type="cellIs" dxfId="642" priority="647" operator="equal">
      <formula>0</formula>
    </cfRule>
  </conditionalFormatting>
  <conditionalFormatting sqref="G282">
    <cfRule type="cellIs" dxfId="641" priority="646" operator="notEqual">
      <formula>0</formula>
    </cfRule>
  </conditionalFormatting>
  <conditionalFormatting sqref="G277">
    <cfRule type="cellIs" dxfId="640" priority="657" operator="equal">
      <formula>0</formula>
    </cfRule>
  </conditionalFormatting>
  <conditionalFormatting sqref="G277">
    <cfRule type="cellIs" dxfId="639" priority="656" operator="notEqual">
      <formula>0</formula>
    </cfRule>
  </conditionalFormatting>
  <conditionalFormatting sqref="G278">
    <cfRule type="cellIs" dxfId="638" priority="655" operator="equal">
      <formula>0</formula>
    </cfRule>
  </conditionalFormatting>
  <conditionalFormatting sqref="G278">
    <cfRule type="cellIs" dxfId="637" priority="654" operator="notEqual">
      <formula>0</formula>
    </cfRule>
  </conditionalFormatting>
  <conditionalFormatting sqref="G279">
    <cfRule type="cellIs" dxfId="636" priority="653" operator="equal">
      <formula>0</formula>
    </cfRule>
  </conditionalFormatting>
  <conditionalFormatting sqref="G279">
    <cfRule type="cellIs" dxfId="635" priority="652" operator="notEqual">
      <formula>0</formula>
    </cfRule>
  </conditionalFormatting>
  <conditionalFormatting sqref="G280">
    <cfRule type="cellIs" dxfId="634" priority="651" operator="equal">
      <formula>0</formula>
    </cfRule>
  </conditionalFormatting>
  <conditionalFormatting sqref="G280">
    <cfRule type="cellIs" dxfId="633" priority="650" operator="notEqual">
      <formula>0</formula>
    </cfRule>
  </conditionalFormatting>
  <conditionalFormatting sqref="G281">
    <cfRule type="cellIs" dxfId="632" priority="649" operator="equal">
      <formula>0</formula>
    </cfRule>
  </conditionalFormatting>
  <conditionalFormatting sqref="G281">
    <cfRule type="cellIs" dxfId="631" priority="648" operator="notEqual">
      <formula>0</formula>
    </cfRule>
  </conditionalFormatting>
  <conditionalFormatting sqref="E266">
    <cfRule type="cellIs" dxfId="630" priority="639" operator="equal">
      <formula>0</formula>
    </cfRule>
  </conditionalFormatting>
  <conditionalFormatting sqref="E266">
    <cfRule type="cellIs" dxfId="629" priority="638" operator="notEqual">
      <formula>0</formula>
    </cfRule>
  </conditionalFormatting>
  <conditionalFormatting sqref="E263">
    <cfRule type="cellIs" dxfId="628" priority="645" operator="equal">
      <formula>0</formula>
    </cfRule>
  </conditionalFormatting>
  <conditionalFormatting sqref="E263">
    <cfRule type="cellIs" dxfId="627" priority="644" operator="notEqual">
      <formula>0</formula>
    </cfRule>
  </conditionalFormatting>
  <conditionalFormatting sqref="E264">
    <cfRule type="cellIs" dxfId="626" priority="643" operator="equal">
      <formula>0</formula>
    </cfRule>
  </conditionalFormatting>
  <conditionalFormatting sqref="E264">
    <cfRule type="cellIs" dxfId="625" priority="642" operator="notEqual">
      <formula>0</formula>
    </cfRule>
  </conditionalFormatting>
  <conditionalFormatting sqref="E265">
    <cfRule type="cellIs" dxfId="624" priority="641" operator="equal">
      <formula>0</formula>
    </cfRule>
  </conditionalFormatting>
  <conditionalFormatting sqref="E265">
    <cfRule type="cellIs" dxfId="623" priority="640" operator="notEqual">
      <formula>0</formula>
    </cfRule>
  </conditionalFormatting>
  <conditionalFormatting sqref="F266">
    <cfRule type="cellIs" dxfId="622" priority="631" operator="equal">
      <formula>0</formula>
    </cfRule>
  </conditionalFormatting>
  <conditionalFormatting sqref="F266">
    <cfRule type="cellIs" dxfId="621" priority="630" operator="notEqual">
      <formula>0</formula>
    </cfRule>
  </conditionalFormatting>
  <conditionalFormatting sqref="F263">
    <cfRule type="cellIs" dxfId="620" priority="637" operator="equal">
      <formula>0</formula>
    </cfRule>
  </conditionalFormatting>
  <conditionalFormatting sqref="F263">
    <cfRule type="cellIs" dxfId="619" priority="636" operator="notEqual">
      <formula>0</formula>
    </cfRule>
  </conditionalFormatting>
  <conditionalFormatting sqref="F264">
    <cfRule type="cellIs" dxfId="618" priority="635" operator="equal">
      <formula>0</formula>
    </cfRule>
  </conditionalFormatting>
  <conditionalFormatting sqref="F264">
    <cfRule type="cellIs" dxfId="617" priority="634" operator="notEqual">
      <formula>0</formula>
    </cfRule>
  </conditionalFormatting>
  <conditionalFormatting sqref="F265">
    <cfRule type="cellIs" dxfId="616" priority="633" operator="equal">
      <formula>0</formula>
    </cfRule>
  </conditionalFormatting>
  <conditionalFormatting sqref="F265">
    <cfRule type="cellIs" dxfId="615" priority="632" operator="notEqual">
      <formula>0</formula>
    </cfRule>
  </conditionalFormatting>
  <conditionalFormatting sqref="G266">
    <cfRule type="cellIs" dxfId="614" priority="623" operator="equal">
      <formula>0</formula>
    </cfRule>
  </conditionalFormatting>
  <conditionalFormatting sqref="G266">
    <cfRule type="cellIs" dxfId="613" priority="622" operator="notEqual">
      <formula>0</formula>
    </cfRule>
  </conditionalFormatting>
  <conditionalFormatting sqref="G263">
    <cfRule type="cellIs" dxfId="612" priority="629" operator="equal">
      <formula>0</formula>
    </cfRule>
  </conditionalFormatting>
  <conditionalFormatting sqref="G263">
    <cfRule type="cellIs" dxfId="611" priority="628" operator="notEqual">
      <formula>0</formula>
    </cfRule>
  </conditionalFormatting>
  <conditionalFormatting sqref="G264">
    <cfRule type="cellIs" dxfId="610" priority="627" operator="equal">
      <formula>0</formula>
    </cfRule>
  </conditionalFormatting>
  <conditionalFormatting sqref="G264">
    <cfRule type="cellIs" dxfId="609" priority="626" operator="notEqual">
      <formula>0</formula>
    </cfRule>
  </conditionalFormatting>
  <conditionalFormatting sqref="G265">
    <cfRule type="cellIs" dxfId="608" priority="625" operator="equal">
      <formula>0</formula>
    </cfRule>
  </conditionalFormatting>
  <conditionalFormatting sqref="G265">
    <cfRule type="cellIs" dxfId="607" priority="624" operator="notEqual">
      <formula>0</formula>
    </cfRule>
  </conditionalFormatting>
  <conditionalFormatting sqref="E286">
    <cfRule type="cellIs" dxfId="606" priority="615" operator="equal">
      <formula>0</formula>
    </cfRule>
  </conditionalFormatting>
  <conditionalFormatting sqref="E286">
    <cfRule type="cellIs" dxfId="605" priority="614" operator="notEqual">
      <formula>0</formula>
    </cfRule>
  </conditionalFormatting>
  <conditionalFormatting sqref="E283">
    <cfRule type="cellIs" dxfId="604" priority="621" operator="equal">
      <formula>0</formula>
    </cfRule>
  </conditionalFormatting>
  <conditionalFormatting sqref="E283">
    <cfRule type="cellIs" dxfId="603" priority="620" operator="notEqual">
      <formula>0</formula>
    </cfRule>
  </conditionalFormatting>
  <conditionalFormatting sqref="E284">
    <cfRule type="cellIs" dxfId="602" priority="619" operator="equal">
      <formula>0</formula>
    </cfRule>
  </conditionalFormatting>
  <conditionalFormatting sqref="E284">
    <cfRule type="cellIs" dxfId="601" priority="618" operator="notEqual">
      <formula>0</formula>
    </cfRule>
  </conditionalFormatting>
  <conditionalFormatting sqref="E285">
    <cfRule type="cellIs" dxfId="600" priority="617" operator="equal">
      <formula>0</formula>
    </cfRule>
  </conditionalFormatting>
  <conditionalFormatting sqref="E285">
    <cfRule type="cellIs" dxfId="599" priority="616" operator="notEqual">
      <formula>0</formula>
    </cfRule>
  </conditionalFormatting>
  <conditionalFormatting sqref="F286">
    <cfRule type="cellIs" dxfId="598" priority="607" operator="equal">
      <formula>0</formula>
    </cfRule>
  </conditionalFormatting>
  <conditionalFormatting sqref="F286">
    <cfRule type="cellIs" dxfId="597" priority="606" operator="notEqual">
      <formula>0</formula>
    </cfRule>
  </conditionalFormatting>
  <conditionalFormatting sqref="F283">
    <cfRule type="cellIs" dxfId="596" priority="613" operator="equal">
      <formula>0</formula>
    </cfRule>
  </conditionalFormatting>
  <conditionalFormatting sqref="F283">
    <cfRule type="cellIs" dxfId="595" priority="612" operator="notEqual">
      <formula>0</formula>
    </cfRule>
  </conditionalFormatting>
  <conditionalFormatting sqref="F284">
    <cfRule type="cellIs" dxfId="594" priority="611" operator="equal">
      <formula>0</formula>
    </cfRule>
  </conditionalFormatting>
  <conditionalFormatting sqref="F284">
    <cfRule type="cellIs" dxfId="593" priority="610" operator="notEqual">
      <formula>0</formula>
    </cfRule>
  </conditionalFormatting>
  <conditionalFormatting sqref="F285">
    <cfRule type="cellIs" dxfId="592" priority="609" operator="equal">
      <formula>0</formula>
    </cfRule>
  </conditionalFormatting>
  <conditionalFormatting sqref="F285">
    <cfRule type="cellIs" dxfId="591" priority="608" operator="notEqual">
      <formula>0</formula>
    </cfRule>
  </conditionalFormatting>
  <conditionalFormatting sqref="G286">
    <cfRule type="cellIs" dxfId="590" priority="599" operator="equal">
      <formula>0</formula>
    </cfRule>
  </conditionalFormatting>
  <conditionalFormatting sqref="G286">
    <cfRule type="cellIs" dxfId="589" priority="598" operator="notEqual">
      <formula>0</formula>
    </cfRule>
  </conditionalFormatting>
  <conditionalFormatting sqref="G283">
    <cfRule type="cellIs" dxfId="588" priority="605" operator="equal">
      <formula>0</formula>
    </cfRule>
  </conditionalFormatting>
  <conditionalFormatting sqref="G283">
    <cfRule type="cellIs" dxfId="587" priority="604" operator="notEqual">
      <formula>0</formula>
    </cfRule>
  </conditionalFormatting>
  <conditionalFormatting sqref="G284">
    <cfRule type="cellIs" dxfId="586" priority="603" operator="equal">
      <formula>0</formula>
    </cfRule>
  </conditionalFormatting>
  <conditionalFormatting sqref="G284">
    <cfRule type="cellIs" dxfId="585" priority="602" operator="notEqual">
      <formula>0</formula>
    </cfRule>
  </conditionalFormatting>
  <conditionalFormatting sqref="G285">
    <cfRule type="cellIs" dxfId="584" priority="601" operator="equal">
      <formula>0</formula>
    </cfRule>
  </conditionalFormatting>
  <conditionalFormatting sqref="G285">
    <cfRule type="cellIs" dxfId="583" priority="600" operator="notEqual">
      <formula>0</formula>
    </cfRule>
  </conditionalFormatting>
  <conditionalFormatting sqref="D288">
    <cfRule type="cellIs" dxfId="582" priority="595" operator="equal">
      <formula>0</formula>
    </cfRule>
  </conditionalFormatting>
  <conditionalFormatting sqref="D288">
    <cfRule type="cellIs" dxfId="581" priority="594" operator="notEqual">
      <formula>0</formula>
    </cfRule>
  </conditionalFormatting>
  <conditionalFormatting sqref="D287">
    <cfRule type="cellIs" dxfId="580" priority="597" operator="equal">
      <formula>0</formula>
    </cfRule>
  </conditionalFormatting>
  <conditionalFormatting sqref="D287">
    <cfRule type="cellIs" dxfId="579" priority="596" operator="notEqual">
      <formula>0</formula>
    </cfRule>
  </conditionalFormatting>
  <conditionalFormatting sqref="F288">
    <cfRule type="cellIs" dxfId="578" priority="591" operator="equal">
      <formula>0</formula>
    </cfRule>
  </conditionalFormatting>
  <conditionalFormatting sqref="F288">
    <cfRule type="cellIs" dxfId="577" priority="590" operator="notEqual">
      <formula>0</formula>
    </cfRule>
  </conditionalFormatting>
  <conditionalFormatting sqref="F287">
    <cfRule type="cellIs" dxfId="576" priority="593" operator="equal">
      <formula>0</formula>
    </cfRule>
  </conditionalFormatting>
  <conditionalFormatting sqref="F287">
    <cfRule type="cellIs" dxfId="575" priority="592" operator="notEqual">
      <formula>0</formula>
    </cfRule>
  </conditionalFormatting>
  <conditionalFormatting sqref="G288">
    <cfRule type="cellIs" dxfId="574" priority="587" operator="equal">
      <formula>0</formula>
    </cfRule>
  </conditionalFormatting>
  <conditionalFormatting sqref="G288">
    <cfRule type="cellIs" dxfId="573" priority="586" operator="notEqual">
      <formula>0</formula>
    </cfRule>
  </conditionalFormatting>
  <conditionalFormatting sqref="G287">
    <cfRule type="cellIs" dxfId="572" priority="589" operator="equal">
      <formula>0</formula>
    </cfRule>
  </conditionalFormatting>
  <conditionalFormatting sqref="G287">
    <cfRule type="cellIs" dxfId="571" priority="588" operator="notEqual">
      <formula>0</formula>
    </cfRule>
  </conditionalFormatting>
  <conditionalFormatting sqref="D253">
    <cfRule type="cellIs" dxfId="570" priority="585" operator="equal">
      <formula>0</formula>
    </cfRule>
  </conditionalFormatting>
  <conditionalFormatting sqref="D254">
    <cfRule type="cellIs" dxfId="569" priority="584" operator="equal">
      <formula>0</formula>
    </cfRule>
  </conditionalFormatting>
  <conditionalFormatting sqref="E253">
    <cfRule type="cellIs" dxfId="568" priority="583" operator="equal">
      <formula>0</formula>
    </cfRule>
  </conditionalFormatting>
  <conditionalFormatting sqref="E254">
    <cfRule type="cellIs" dxfId="567" priority="582" operator="equal">
      <formula>0</formula>
    </cfRule>
  </conditionalFormatting>
  <conditionalFormatting sqref="F253">
    <cfRule type="cellIs" dxfId="566" priority="581" operator="equal">
      <formula>0</formula>
    </cfRule>
  </conditionalFormatting>
  <conditionalFormatting sqref="F254">
    <cfRule type="cellIs" dxfId="565" priority="580" operator="equal">
      <formula>0</formula>
    </cfRule>
  </conditionalFormatting>
  <conditionalFormatting sqref="G253">
    <cfRule type="cellIs" dxfId="564" priority="579" operator="equal">
      <formula>0</formula>
    </cfRule>
  </conditionalFormatting>
  <conditionalFormatting sqref="G254">
    <cfRule type="cellIs" dxfId="563" priority="578" operator="equal">
      <formula>0</formula>
    </cfRule>
  </conditionalFormatting>
  <conditionalFormatting sqref="D217:D218">
    <cfRule type="cellIs" dxfId="562" priority="577" operator="equal">
      <formula>0</formula>
    </cfRule>
  </conditionalFormatting>
  <conditionalFormatting sqref="E217:E218">
    <cfRule type="cellIs" dxfId="561" priority="576" operator="equal">
      <formula>0</formula>
    </cfRule>
  </conditionalFormatting>
  <conditionalFormatting sqref="F217:F218">
    <cfRule type="cellIs" dxfId="560" priority="575" operator="equal">
      <formula>0</formula>
    </cfRule>
  </conditionalFormatting>
  <conditionalFormatting sqref="G217:G218">
    <cfRule type="cellIs" dxfId="559" priority="574" operator="equal">
      <formula>0</formula>
    </cfRule>
  </conditionalFormatting>
  <conditionalFormatting sqref="E9:E10">
    <cfRule type="cellIs" dxfId="558" priority="573" operator="equal">
      <formula>0</formula>
    </cfRule>
  </conditionalFormatting>
  <conditionalFormatting sqref="F9:F10">
    <cfRule type="cellIs" dxfId="557" priority="572" operator="equal">
      <formula>0</formula>
    </cfRule>
  </conditionalFormatting>
  <conditionalFormatting sqref="G9:G10">
    <cfRule type="cellIs" dxfId="556" priority="571" operator="equal">
      <formula>0</formula>
    </cfRule>
  </conditionalFormatting>
  <conditionalFormatting sqref="E15:E16">
    <cfRule type="cellIs" dxfId="555" priority="570" operator="equal">
      <formula>0</formula>
    </cfRule>
  </conditionalFormatting>
  <conditionalFormatting sqref="F15:F16">
    <cfRule type="cellIs" dxfId="554" priority="569" operator="equal">
      <formula>0</formula>
    </cfRule>
  </conditionalFormatting>
  <conditionalFormatting sqref="G15:G16">
    <cfRule type="cellIs" dxfId="553" priority="568" operator="equal">
      <formula>0</formula>
    </cfRule>
  </conditionalFormatting>
  <conditionalFormatting sqref="E17">
    <cfRule type="cellIs" dxfId="552" priority="567" operator="equal">
      <formula>0</formula>
    </cfRule>
  </conditionalFormatting>
  <conditionalFormatting sqref="E18">
    <cfRule type="cellIs" dxfId="551" priority="566" operator="equal">
      <formula>0</formula>
    </cfRule>
  </conditionalFormatting>
  <conditionalFormatting sqref="F17">
    <cfRule type="cellIs" dxfId="550" priority="565" operator="equal">
      <formula>0</formula>
    </cfRule>
  </conditionalFormatting>
  <conditionalFormatting sqref="F18">
    <cfRule type="cellIs" dxfId="549" priority="564" operator="equal">
      <formula>0</formula>
    </cfRule>
  </conditionalFormatting>
  <conditionalFormatting sqref="G17">
    <cfRule type="cellIs" dxfId="548" priority="563" operator="equal">
      <formula>0</formula>
    </cfRule>
  </conditionalFormatting>
  <conditionalFormatting sqref="G18">
    <cfRule type="cellIs" dxfId="547" priority="562" operator="equal">
      <formula>0</formula>
    </cfRule>
  </conditionalFormatting>
  <conditionalFormatting sqref="E11">
    <cfRule type="cellIs" dxfId="546" priority="561" operator="equal">
      <formula>0</formula>
    </cfRule>
  </conditionalFormatting>
  <conditionalFormatting sqref="E12">
    <cfRule type="cellIs" dxfId="545" priority="560" operator="equal">
      <formula>0</formula>
    </cfRule>
  </conditionalFormatting>
  <conditionalFormatting sqref="F11">
    <cfRule type="cellIs" dxfId="544" priority="559" operator="equal">
      <formula>0</formula>
    </cfRule>
  </conditionalFormatting>
  <conditionalFormatting sqref="F12">
    <cfRule type="cellIs" dxfId="543" priority="558" operator="equal">
      <formula>0</formula>
    </cfRule>
  </conditionalFormatting>
  <conditionalFormatting sqref="G11">
    <cfRule type="cellIs" dxfId="542" priority="557" operator="equal">
      <formula>0</formula>
    </cfRule>
  </conditionalFormatting>
  <conditionalFormatting sqref="G12">
    <cfRule type="cellIs" dxfId="541" priority="556" operator="equal">
      <formula>0</formula>
    </cfRule>
  </conditionalFormatting>
  <conditionalFormatting sqref="E23">
    <cfRule type="cellIs" dxfId="540" priority="555" operator="equal">
      <formula>0</formula>
    </cfRule>
  </conditionalFormatting>
  <conditionalFormatting sqref="E24">
    <cfRule type="cellIs" dxfId="539" priority="554" operator="equal">
      <formula>0</formula>
    </cfRule>
  </conditionalFormatting>
  <conditionalFormatting sqref="F23">
    <cfRule type="cellIs" dxfId="538" priority="553" operator="equal">
      <formula>0</formula>
    </cfRule>
  </conditionalFormatting>
  <conditionalFormatting sqref="F24">
    <cfRule type="cellIs" dxfId="537" priority="552" operator="equal">
      <formula>0</formula>
    </cfRule>
  </conditionalFormatting>
  <conditionalFormatting sqref="G23">
    <cfRule type="cellIs" dxfId="536" priority="551" operator="equal">
      <formula>0</formula>
    </cfRule>
  </conditionalFormatting>
  <conditionalFormatting sqref="G24">
    <cfRule type="cellIs" dxfId="535" priority="550" operator="equal">
      <formula>0</formula>
    </cfRule>
  </conditionalFormatting>
  <conditionalFormatting sqref="E305">
    <cfRule type="cellIs" dxfId="534" priority="548" operator="equal">
      <formula>0</formula>
    </cfRule>
  </conditionalFormatting>
  <conditionalFormatting sqref="E305">
    <cfRule type="cellIs" dxfId="533" priority="547" operator="notEqual">
      <formula>0</formula>
    </cfRule>
  </conditionalFormatting>
  <conditionalFormatting sqref="E306">
    <cfRule type="cellIs" dxfId="532" priority="546" operator="equal">
      <formula>0</formula>
    </cfRule>
  </conditionalFormatting>
  <conditionalFormatting sqref="E306">
    <cfRule type="cellIs" dxfId="531" priority="545" operator="notEqual">
      <formula>0</formula>
    </cfRule>
  </conditionalFormatting>
  <conditionalFormatting sqref="E307">
    <cfRule type="cellIs" dxfId="530" priority="544" operator="equal">
      <formula>0</formula>
    </cfRule>
  </conditionalFormatting>
  <conditionalFormatting sqref="E307">
    <cfRule type="cellIs" dxfId="529" priority="543" operator="notEqual">
      <formula>0</formula>
    </cfRule>
  </conditionalFormatting>
  <conditionalFormatting sqref="E308">
    <cfRule type="cellIs" dxfId="528" priority="542" operator="equal">
      <formula>0</formula>
    </cfRule>
  </conditionalFormatting>
  <conditionalFormatting sqref="E308">
    <cfRule type="cellIs" dxfId="527" priority="541" operator="notEqual">
      <formula>0</formula>
    </cfRule>
  </conditionalFormatting>
  <conditionalFormatting sqref="E309">
    <cfRule type="cellIs" dxfId="526" priority="540" operator="equal">
      <formula>0</formula>
    </cfRule>
  </conditionalFormatting>
  <conditionalFormatting sqref="E309">
    <cfRule type="cellIs" dxfId="525" priority="539" operator="notEqual">
      <formula>0</formula>
    </cfRule>
  </conditionalFormatting>
  <conditionalFormatting sqref="E310">
    <cfRule type="cellIs" dxfId="524" priority="538" operator="equal">
      <formula>0</formula>
    </cfRule>
  </conditionalFormatting>
  <conditionalFormatting sqref="E310">
    <cfRule type="cellIs" dxfId="523" priority="537" operator="notEqual">
      <formula>0</formula>
    </cfRule>
  </conditionalFormatting>
  <conditionalFormatting sqref="E311">
    <cfRule type="cellIs" dxfId="522" priority="536" operator="equal">
      <formula>0</formula>
    </cfRule>
  </conditionalFormatting>
  <conditionalFormatting sqref="E311">
    <cfRule type="cellIs" dxfId="521" priority="535" operator="notEqual">
      <formula>0</formula>
    </cfRule>
  </conditionalFormatting>
  <conditionalFormatting sqref="E312">
    <cfRule type="cellIs" dxfId="520" priority="534" operator="equal">
      <formula>0</formula>
    </cfRule>
  </conditionalFormatting>
  <conditionalFormatting sqref="E312">
    <cfRule type="cellIs" dxfId="519" priority="533" operator="notEqual">
      <formula>0</formula>
    </cfRule>
  </conditionalFormatting>
  <conditionalFormatting sqref="E317">
    <cfRule type="cellIs" dxfId="518" priority="532" operator="equal">
      <formula>0</formula>
    </cfRule>
  </conditionalFormatting>
  <conditionalFormatting sqref="E317">
    <cfRule type="cellIs" dxfId="517" priority="531" operator="notEqual">
      <formula>0</formula>
    </cfRule>
  </conditionalFormatting>
  <conditionalFormatting sqref="E318">
    <cfRule type="cellIs" dxfId="516" priority="530" operator="equal">
      <formula>0</formula>
    </cfRule>
  </conditionalFormatting>
  <conditionalFormatting sqref="E318">
    <cfRule type="cellIs" dxfId="515" priority="529" operator="notEqual">
      <formula>0</formula>
    </cfRule>
  </conditionalFormatting>
  <conditionalFormatting sqref="E319">
    <cfRule type="cellIs" dxfId="514" priority="528" operator="equal">
      <formula>0</formula>
    </cfRule>
  </conditionalFormatting>
  <conditionalFormatting sqref="E319">
    <cfRule type="cellIs" dxfId="513" priority="527" operator="notEqual">
      <formula>0</formula>
    </cfRule>
  </conditionalFormatting>
  <conditionalFormatting sqref="E320">
    <cfRule type="cellIs" dxfId="512" priority="526" operator="equal">
      <formula>0</formula>
    </cfRule>
  </conditionalFormatting>
  <conditionalFormatting sqref="E320">
    <cfRule type="cellIs" dxfId="511" priority="525" operator="notEqual">
      <formula>0</formula>
    </cfRule>
  </conditionalFormatting>
  <conditionalFormatting sqref="E321">
    <cfRule type="cellIs" dxfId="510" priority="524" operator="equal">
      <formula>0</formula>
    </cfRule>
  </conditionalFormatting>
  <conditionalFormatting sqref="E321">
    <cfRule type="cellIs" dxfId="509" priority="523" operator="notEqual">
      <formula>0</formula>
    </cfRule>
  </conditionalFormatting>
  <conditionalFormatting sqref="E322">
    <cfRule type="cellIs" dxfId="508" priority="522" operator="equal">
      <formula>0</formula>
    </cfRule>
  </conditionalFormatting>
  <conditionalFormatting sqref="E322">
    <cfRule type="cellIs" dxfId="507" priority="521" operator="notEqual">
      <formula>0</formula>
    </cfRule>
  </conditionalFormatting>
  <conditionalFormatting sqref="E323">
    <cfRule type="cellIs" dxfId="506" priority="520" operator="equal">
      <formula>0</formula>
    </cfRule>
  </conditionalFormatting>
  <conditionalFormatting sqref="E323">
    <cfRule type="cellIs" dxfId="505" priority="519" operator="notEqual">
      <formula>0</formula>
    </cfRule>
  </conditionalFormatting>
  <conditionalFormatting sqref="E324">
    <cfRule type="cellIs" dxfId="504" priority="518" operator="equal">
      <formula>0</formula>
    </cfRule>
  </conditionalFormatting>
  <conditionalFormatting sqref="E324">
    <cfRule type="cellIs" dxfId="503" priority="517" operator="notEqual">
      <formula>0</formula>
    </cfRule>
  </conditionalFormatting>
  <conditionalFormatting sqref="E327">
    <cfRule type="cellIs" dxfId="502" priority="516" operator="equal">
      <formula>0</formula>
    </cfRule>
  </conditionalFormatting>
  <conditionalFormatting sqref="E327">
    <cfRule type="cellIs" dxfId="501" priority="515" operator="notEqual">
      <formula>0</formula>
    </cfRule>
  </conditionalFormatting>
  <conditionalFormatting sqref="E328">
    <cfRule type="cellIs" dxfId="500" priority="514" operator="equal">
      <formula>0</formula>
    </cfRule>
  </conditionalFormatting>
  <conditionalFormatting sqref="E328">
    <cfRule type="cellIs" dxfId="499" priority="513" operator="notEqual">
      <formula>0</formula>
    </cfRule>
  </conditionalFormatting>
  <conditionalFormatting sqref="G325">
    <cfRule type="cellIs" dxfId="498" priority="512" operator="equal">
      <formula>0</formula>
    </cfRule>
  </conditionalFormatting>
  <conditionalFormatting sqref="G325">
    <cfRule type="cellIs" dxfId="497" priority="511" operator="notEqual">
      <formula>0</formula>
    </cfRule>
  </conditionalFormatting>
  <conditionalFormatting sqref="G326">
    <cfRule type="cellIs" dxfId="496" priority="510" operator="equal">
      <formula>0</formula>
    </cfRule>
  </conditionalFormatting>
  <conditionalFormatting sqref="G326">
    <cfRule type="cellIs" dxfId="495" priority="509" operator="notEqual">
      <formula>0</formula>
    </cfRule>
  </conditionalFormatting>
  <conditionalFormatting sqref="F325">
    <cfRule type="cellIs" dxfId="494" priority="508" operator="equal">
      <formula>0</formula>
    </cfRule>
  </conditionalFormatting>
  <conditionalFormatting sqref="F325">
    <cfRule type="cellIs" dxfId="493" priority="507" operator="notEqual">
      <formula>0</formula>
    </cfRule>
  </conditionalFormatting>
  <conditionalFormatting sqref="F326">
    <cfRule type="cellIs" dxfId="492" priority="506" operator="equal">
      <formula>0</formula>
    </cfRule>
  </conditionalFormatting>
  <conditionalFormatting sqref="F326">
    <cfRule type="cellIs" dxfId="491" priority="505" operator="notEqual">
      <formula>0</formula>
    </cfRule>
  </conditionalFormatting>
  <conditionalFormatting sqref="E315">
    <cfRule type="cellIs" dxfId="490" priority="504" operator="equal">
      <formula>0</formula>
    </cfRule>
  </conditionalFormatting>
  <conditionalFormatting sqref="E315">
    <cfRule type="cellIs" dxfId="489" priority="503" operator="notEqual">
      <formula>0</formula>
    </cfRule>
  </conditionalFormatting>
  <conditionalFormatting sqref="E316">
    <cfRule type="cellIs" dxfId="488" priority="502" operator="equal">
      <formula>0</formula>
    </cfRule>
  </conditionalFormatting>
  <conditionalFormatting sqref="E316">
    <cfRule type="cellIs" dxfId="487" priority="501" operator="notEqual">
      <formula>0</formula>
    </cfRule>
  </conditionalFormatting>
  <conditionalFormatting sqref="F315">
    <cfRule type="cellIs" dxfId="486" priority="500" operator="equal">
      <formula>0</formula>
    </cfRule>
  </conditionalFormatting>
  <conditionalFormatting sqref="F315">
    <cfRule type="cellIs" dxfId="485" priority="499" operator="notEqual">
      <formula>0</formula>
    </cfRule>
  </conditionalFormatting>
  <conditionalFormatting sqref="F316">
    <cfRule type="cellIs" dxfId="484" priority="498" operator="equal">
      <formula>0</formula>
    </cfRule>
  </conditionalFormatting>
  <conditionalFormatting sqref="F316">
    <cfRule type="cellIs" dxfId="483" priority="497" operator="notEqual">
      <formula>0</formula>
    </cfRule>
  </conditionalFormatting>
  <conditionalFormatting sqref="G313">
    <cfRule type="cellIs" dxfId="482" priority="496" operator="equal">
      <formula>0</formula>
    </cfRule>
  </conditionalFormatting>
  <conditionalFormatting sqref="G313">
    <cfRule type="cellIs" dxfId="481" priority="495" operator="notEqual">
      <formula>0</formula>
    </cfRule>
  </conditionalFormatting>
  <conditionalFormatting sqref="G314">
    <cfRule type="cellIs" dxfId="480" priority="494" operator="equal">
      <formula>0</formula>
    </cfRule>
  </conditionalFormatting>
  <conditionalFormatting sqref="G314">
    <cfRule type="cellIs" dxfId="479" priority="493" operator="notEqual">
      <formula>0</formula>
    </cfRule>
  </conditionalFormatting>
  <conditionalFormatting sqref="G303">
    <cfRule type="cellIs" dxfId="478" priority="492" operator="equal">
      <formula>0</formula>
    </cfRule>
  </conditionalFormatting>
  <conditionalFormatting sqref="G303">
    <cfRule type="cellIs" dxfId="477" priority="491" operator="notEqual">
      <formula>0</formula>
    </cfRule>
  </conditionalFormatting>
  <conditionalFormatting sqref="G304">
    <cfRule type="cellIs" dxfId="476" priority="490" operator="equal">
      <formula>0</formula>
    </cfRule>
  </conditionalFormatting>
  <conditionalFormatting sqref="G304">
    <cfRule type="cellIs" dxfId="475" priority="489" operator="notEqual">
      <formula>0</formula>
    </cfRule>
  </conditionalFormatting>
  <conditionalFormatting sqref="F303">
    <cfRule type="cellIs" dxfId="474" priority="488" operator="equal">
      <formula>0</formula>
    </cfRule>
  </conditionalFormatting>
  <conditionalFormatting sqref="F303">
    <cfRule type="cellIs" dxfId="473" priority="487" operator="notEqual">
      <formula>0</formula>
    </cfRule>
  </conditionalFormatting>
  <conditionalFormatting sqref="F304">
    <cfRule type="cellIs" dxfId="472" priority="486" operator="equal">
      <formula>0</formula>
    </cfRule>
  </conditionalFormatting>
  <conditionalFormatting sqref="F304">
    <cfRule type="cellIs" dxfId="471" priority="485" operator="notEqual">
      <formula>0</formula>
    </cfRule>
  </conditionalFormatting>
  <conditionalFormatting sqref="G301">
    <cfRule type="cellIs" dxfId="470" priority="484" operator="equal">
      <formula>0</formula>
    </cfRule>
  </conditionalFormatting>
  <conditionalFormatting sqref="G301">
    <cfRule type="cellIs" dxfId="469" priority="483" operator="notEqual">
      <formula>0</formula>
    </cfRule>
  </conditionalFormatting>
  <conditionalFormatting sqref="G302">
    <cfRule type="cellIs" dxfId="468" priority="482" operator="equal">
      <formula>0</formula>
    </cfRule>
  </conditionalFormatting>
  <conditionalFormatting sqref="G302">
    <cfRule type="cellIs" dxfId="467" priority="481" operator="notEqual">
      <formula>0</formula>
    </cfRule>
  </conditionalFormatting>
  <conditionalFormatting sqref="F301">
    <cfRule type="cellIs" dxfId="466" priority="480" operator="equal">
      <formula>0</formula>
    </cfRule>
  </conditionalFormatting>
  <conditionalFormatting sqref="F301">
    <cfRule type="cellIs" dxfId="465" priority="479" operator="notEqual">
      <formula>0</formula>
    </cfRule>
  </conditionalFormatting>
  <conditionalFormatting sqref="F302">
    <cfRule type="cellIs" dxfId="464" priority="478" operator="equal">
      <formula>0</formula>
    </cfRule>
  </conditionalFormatting>
  <conditionalFormatting sqref="F302">
    <cfRule type="cellIs" dxfId="463" priority="477" operator="notEqual">
      <formula>0</formula>
    </cfRule>
  </conditionalFormatting>
  <conditionalFormatting sqref="G299">
    <cfRule type="cellIs" dxfId="462" priority="476" operator="equal">
      <formula>0</formula>
    </cfRule>
  </conditionalFormatting>
  <conditionalFormatting sqref="G299">
    <cfRule type="cellIs" dxfId="461" priority="475" operator="notEqual">
      <formula>0</formula>
    </cfRule>
  </conditionalFormatting>
  <conditionalFormatting sqref="G300">
    <cfRule type="cellIs" dxfId="460" priority="474" operator="equal">
      <formula>0</formula>
    </cfRule>
  </conditionalFormatting>
  <conditionalFormatting sqref="G300">
    <cfRule type="cellIs" dxfId="459" priority="473" operator="notEqual">
      <formula>0</formula>
    </cfRule>
  </conditionalFormatting>
  <conditionalFormatting sqref="F299">
    <cfRule type="cellIs" dxfId="458" priority="472" operator="equal">
      <formula>0</formula>
    </cfRule>
  </conditionalFormatting>
  <conditionalFormatting sqref="F299">
    <cfRule type="cellIs" dxfId="457" priority="471" operator="notEqual">
      <formula>0</formula>
    </cfRule>
  </conditionalFormatting>
  <conditionalFormatting sqref="F300">
    <cfRule type="cellIs" dxfId="456" priority="470" operator="equal">
      <formula>0</formula>
    </cfRule>
  </conditionalFormatting>
  <conditionalFormatting sqref="F300">
    <cfRule type="cellIs" dxfId="455" priority="469" operator="notEqual">
      <formula>0</formula>
    </cfRule>
  </conditionalFormatting>
  <conditionalFormatting sqref="G297">
    <cfRule type="cellIs" dxfId="454" priority="468" operator="equal">
      <formula>0</formula>
    </cfRule>
  </conditionalFormatting>
  <conditionalFormatting sqref="G297">
    <cfRule type="cellIs" dxfId="453" priority="467" operator="notEqual">
      <formula>0</formula>
    </cfRule>
  </conditionalFormatting>
  <conditionalFormatting sqref="G298">
    <cfRule type="cellIs" dxfId="452" priority="466" operator="equal">
      <formula>0</formula>
    </cfRule>
  </conditionalFormatting>
  <conditionalFormatting sqref="G298">
    <cfRule type="cellIs" dxfId="451" priority="465" operator="notEqual">
      <formula>0</formula>
    </cfRule>
  </conditionalFormatting>
  <conditionalFormatting sqref="F297">
    <cfRule type="cellIs" dxfId="450" priority="464" operator="equal">
      <formula>0</formula>
    </cfRule>
  </conditionalFormatting>
  <conditionalFormatting sqref="F297">
    <cfRule type="cellIs" dxfId="449" priority="463" operator="notEqual">
      <formula>0</formula>
    </cfRule>
  </conditionalFormatting>
  <conditionalFormatting sqref="F298">
    <cfRule type="cellIs" dxfId="448" priority="462" operator="equal">
      <formula>0</formula>
    </cfRule>
  </conditionalFormatting>
  <conditionalFormatting sqref="F298">
    <cfRule type="cellIs" dxfId="447" priority="461" operator="notEqual">
      <formula>0</formula>
    </cfRule>
  </conditionalFormatting>
  <conditionalFormatting sqref="G295">
    <cfRule type="cellIs" dxfId="446" priority="460" operator="equal">
      <formula>0</formula>
    </cfRule>
  </conditionalFormatting>
  <conditionalFormatting sqref="G295">
    <cfRule type="cellIs" dxfId="445" priority="459" operator="notEqual">
      <formula>0</formula>
    </cfRule>
  </conditionalFormatting>
  <conditionalFormatting sqref="G296">
    <cfRule type="cellIs" dxfId="444" priority="458" operator="equal">
      <formula>0</formula>
    </cfRule>
  </conditionalFormatting>
  <conditionalFormatting sqref="G296">
    <cfRule type="cellIs" dxfId="443" priority="457" operator="notEqual">
      <formula>0</formula>
    </cfRule>
  </conditionalFormatting>
  <conditionalFormatting sqref="F295">
    <cfRule type="cellIs" dxfId="442" priority="456" operator="equal">
      <formula>0</formula>
    </cfRule>
  </conditionalFormatting>
  <conditionalFormatting sqref="F295">
    <cfRule type="cellIs" dxfId="441" priority="455" operator="notEqual">
      <formula>0</formula>
    </cfRule>
  </conditionalFormatting>
  <conditionalFormatting sqref="F296">
    <cfRule type="cellIs" dxfId="440" priority="454" operator="equal">
      <formula>0</formula>
    </cfRule>
  </conditionalFormatting>
  <conditionalFormatting sqref="F296">
    <cfRule type="cellIs" dxfId="439" priority="453" operator="notEqual">
      <formula>0</formula>
    </cfRule>
  </conditionalFormatting>
  <conditionalFormatting sqref="F313">
    <cfRule type="cellIs" dxfId="438" priority="452" operator="equal">
      <formula>0</formula>
    </cfRule>
  </conditionalFormatting>
  <conditionalFormatting sqref="F313">
    <cfRule type="cellIs" dxfId="437" priority="451" operator="notEqual">
      <formula>0</formula>
    </cfRule>
  </conditionalFormatting>
  <conditionalFormatting sqref="F314">
    <cfRule type="cellIs" dxfId="436" priority="450" operator="equal">
      <formula>0</formula>
    </cfRule>
  </conditionalFormatting>
  <conditionalFormatting sqref="F314">
    <cfRule type="cellIs" dxfId="435" priority="449" operator="notEqual">
      <formula>0</formula>
    </cfRule>
  </conditionalFormatting>
  <conditionalFormatting sqref="E313">
    <cfRule type="cellIs" dxfId="434" priority="448" operator="equal">
      <formula>0</formula>
    </cfRule>
  </conditionalFormatting>
  <conditionalFormatting sqref="E313">
    <cfRule type="cellIs" dxfId="433" priority="447" operator="notEqual">
      <formula>0</formula>
    </cfRule>
  </conditionalFormatting>
  <conditionalFormatting sqref="E314">
    <cfRule type="cellIs" dxfId="432" priority="446" operator="equal">
      <formula>0</formula>
    </cfRule>
  </conditionalFormatting>
  <conditionalFormatting sqref="E314">
    <cfRule type="cellIs" dxfId="431" priority="445" operator="notEqual">
      <formula>0</formula>
    </cfRule>
  </conditionalFormatting>
  <conditionalFormatting sqref="E326">
    <cfRule type="cellIs" dxfId="430" priority="286" operator="equal">
      <formula>0</formula>
    </cfRule>
  </conditionalFormatting>
  <conditionalFormatting sqref="E326">
    <cfRule type="cellIs" dxfId="429" priority="285" operator="notEqual">
      <formula>0</formula>
    </cfRule>
  </conditionalFormatting>
  <conditionalFormatting sqref="E295">
    <cfRule type="cellIs" dxfId="428" priority="444" operator="equal">
      <formula>0</formula>
    </cfRule>
  </conditionalFormatting>
  <conditionalFormatting sqref="E295">
    <cfRule type="cellIs" dxfId="427" priority="443" operator="notEqual">
      <formula>0</formula>
    </cfRule>
  </conditionalFormatting>
  <conditionalFormatting sqref="E296">
    <cfRule type="cellIs" dxfId="426" priority="442" operator="equal">
      <formula>0</formula>
    </cfRule>
  </conditionalFormatting>
  <conditionalFormatting sqref="E296">
    <cfRule type="cellIs" dxfId="425" priority="441" operator="notEqual">
      <formula>0</formula>
    </cfRule>
  </conditionalFormatting>
  <conditionalFormatting sqref="E297">
    <cfRule type="cellIs" dxfId="424" priority="440" operator="equal">
      <formula>0</formula>
    </cfRule>
  </conditionalFormatting>
  <conditionalFormatting sqref="E297">
    <cfRule type="cellIs" dxfId="423" priority="439" operator="notEqual">
      <formula>0</formula>
    </cfRule>
  </conditionalFormatting>
  <conditionalFormatting sqref="E298">
    <cfRule type="cellIs" dxfId="422" priority="438" operator="equal">
      <formula>0</formula>
    </cfRule>
  </conditionalFormatting>
  <conditionalFormatting sqref="E298">
    <cfRule type="cellIs" dxfId="421" priority="437" operator="notEqual">
      <formula>0</formula>
    </cfRule>
  </conditionalFormatting>
  <conditionalFormatting sqref="E325">
    <cfRule type="cellIs" dxfId="420" priority="288" operator="equal">
      <formula>0</formula>
    </cfRule>
  </conditionalFormatting>
  <conditionalFormatting sqref="E325">
    <cfRule type="cellIs" dxfId="419" priority="287" operator="notEqual">
      <formula>0</formula>
    </cfRule>
  </conditionalFormatting>
  <conditionalFormatting sqref="D300">
    <cfRule type="cellIs" dxfId="418" priority="422" operator="equal">
      <formula>0</formula>
    </cfRule>
  </conditionalFormatting>
  <conditionalFormatting sqref="D300">
    <cfRule type="cellIs" dxfId="417" priority="421" operator="notEqual">
      <formula>0</formula>
    </cfRule>
  </conditionalFormatting>
  <conditionalFormatting sqref="D295">
    <cfRule type="cellIs" dxfId="416" priority="432" operator="equal">
      <formula>0</formula>
    </cfRule>
  </conditionalFormatting>
  <conditionalFormatting sqref="D295">
    <cfRule type="cellIs" dxfId="415" priority="431" operator="notEqual">
      <formula>0</formula>
    </cfRule>
  </conditionalFormatting>
  <conditionalFormatting sqref="D296">
    <cfRule type="cellIs" dxfId="414" priority="430" operator="equal">
      <formula>0</formula>
    </cfRule>
  </conditionalFormatting>
  <conditionalFormatting sqref="D296">
    <cfRule type="cellIs" dxfId="413" priority="429" operator="notEqual">
      <formula>0</formula>
    </cfRule>
  </conditionalFormatting>
  <conditionalFormatting sqref="D297">
    <cfRule type="cellIs" dxfId="412" priority="428" operator="equal">
      <formula>0</formula>
    </cfRule>
  </conditionalFormatting>
  <conditionalFormatting sqref="D297">
    <cfRule type="cellIs" dxfId="411" priority="427" operator="notEqual">
      <formula>0</formula>
    </cfRule>
  </conditionalFormatting>
  <conditionalFormatting sqref="D298">
    <cfRule type="cellIs" dxfId="410" priority="426" operator="equal">
      <formula>0</formula>
    </cfRule>
  </conditionalFormatting>
  <conditionalFormatting sqref="D298">
    <cfRule type="cellIs" dxfId="409" priority="425" operator="notEqual">
      <formula>0</formula>
    </cfRule>
  </conditionalFormatting>
  <conditionalFormatting sqref="D299">
    <cfRule type="cellIs" dxfId="408" priority="424" operator="equal">
      <formula>0</formula>
    </cfRule>
  </conditionalFormatting>
  <conditionalFormatting sqref="D299">
    <cfRule type="cellIs" dxfId="407" priority="423" operator="notEqual">
      <formula>0</formula>
    </cfRule>
  </conditionalFormatting>
  <conditionalFormatting sqref="F310">
    <cfRule type="cellIs" dxfId="406" priority="410" operator="equal">
      <formula>0</formula>
    </cfRule>
  </conditionalFormatting>
  <conditionalFormatting sqref="F310">
    <cfRule type="cellIs" dxfId="405" priority="409" operator="notEqual">
      <formula>0</formula>
    </cfRule>
  </conditionalFormatting>
  <conditionalFormatting sqref="F305">
    <cfRule type="cellIs" dxfId="404" priority="420" operator="equal">
      <formula>0</formula>
    </cfRule>
  </conditionalFormatting>
  <conditionalFormatting sqref="F305">
    <cfRule type="cellIs" dxfId="403" priority="419" operator="notEqual">
      <formula>0</formula>
    </cfRule>
  </conditionalFormatting>
  <conditionalFormatting sqref="F306">
    <cfRule type="cellIs" dxfId="402" priority="418" operator="equal">
      <formula>0</formula>
    </cfRule>
  </conditionalFormatting>
  <conditionalFormatting sqref="F306">
    <cfRule type="cellIs" dxfId="401" priority="417" operator="notEqual">
      <formula>0</formula>
    </cfRule>
  </conditionalFormatting>
  <conditionalFormatting sqref="F307">
    <cfRule type="cellIs" dxfId="400" priority="416" operator="equal">
      <formula>0</formula>
    </cfRule>
  </conditionalFormatting>
  <conditionalFormatting sqref="F307">
    <cfRule type="cellIs" dxfId="399" priority="415" operator="notEqual">
      <formula>0</formula>
    </cfRule>
  </conditionalFormatting>
  <conditionalFormatting sqref="F308">
    <cfRule type="cellIs" dxfId="398" priority="414" operator="equal">
      <formula>0</formula>
    </cfRule>
  </conditionalFormatting>
  <conditionalFormatting sqref="F308">
    <cfRule type="cellIs" dxfId="397" priority="413" operator="notEqual">
      <formula>0</formula>
    </cfRule>
  </conditionalFormatting>
  <conditionalFormatting sqref="F309">
    <cfRule type="cellIs" dxfId="396" priority="412" operator="equal">
      <formula>0</formula>
    </cfRule>
  </conditionalFormatting>
  <conditionalFormatting sqref="F309">
    <cfRule type="cellIs" dxfId="395" priority="411" operator="notEqual">
      <formula>0</formula>
    </cfRule>
  </conditionalFormatting>
  <conditionalFormatting sqref="G310">
    <cfRule type="cellIs" dxfId="394" priority="398" operator="equal">
      <formula>0</formula>
    </cfRule>
  </conditionalFormatting>
  <conditionalFormatting sqref="G310">
    <cfRule type="cellIs" dxfId="393" priority="397" operator="notEqual">
      <formula>0</formula>
    </cfRule>
  </conditionalFormatting>
  <conditionalFormatting sqref="G305">
    <cfRule type="cellIs" dxfId="392" priority="408" operator="equal">
      <formula>0</formula>
    </cfRule>
  </conditionalFormatting>
  <conditionalFormatting sqref="G305">
    <cfRule type="cellIs" dxfId="391" priority="407" operator="notEqual">
      <formula>0</formula>
    </cfRule>
  </conditionalFormatting>
  <conditionalFormatting sqref="G306">
    <cfRule type="cellIs" dxfId="390" priority="406" operator="equal">
      <formula>0</formula>
    </cfRule>
  </conditionalFormatting>
  <conditionalFormatting sqref="G306">
    <cfRule type="cellIs" dxfId="389" priority="405" operator="notEqual">
      <formula>0</formula>
    </cfRule>
  </conditionalFormatting>
  <conditionalFormatting sqref="G307">
    <cfRule type="cellIs" dxfId="388" priority="404" operator="equal">
      <formula>0</formula>
    </cfRule>
  </conditionalFormatting>
  <conditionalFormatting sqref="G307">
    <cfRule type="cellIs" dxfId="387" priority="403" operator="notEqual">
      <formula>0</formula>
    </cfRule>
  </conditionalFormatting>
  <conditionalFormatting sqref="G308">
    <cfRule type="cellIs" dxfId="386" priority="402" operator="equal">
      <formula>0</formula>
    </cfRule>
  </conditionalFormatting>
  <conditionalFormatting sqref="G308">
    <cfRule type="cellIs" dxfId="385" priority="401" operator="notEqual">
      <formula>0</formula>
    </cfRule>
  </conditionalFormatting>
  <conditionalFormatting sqref="G309">
    <cfRule type="cellIs" dxfId="384" priority="400" operator="equal">
      <formula>0</formula>
    </cfRule>
  </conditionalFormatting>
  <conditionalFormatting sqref="G309">
    <cfRule type="cellIs" dxfId="383" priority="399" operator="notEqual">
      <formula>0</formula>
    </cfRule>
  </conditionalFormatting>
  <conditionalFormatting sqref="E304">
    <cfRule type="cellIs" dxfId="382" priority="386" operator="equal">
      <formula>0</formula>
    </cfRule>
  </conditionalFormatting>
  <conditionalFormatting sqref="E304">
    <cfRule type="cellIs" dxfId="381" priority="385" operator="notEqual">
      <formula>0</formula>
    </cfRule>
  </conditionalFormatting>
  <conditionalFormatting sqref="E299">
    <cfRule type="cellIs" dxfId="380" priority="396" operator="equal">
      <formula>0</formula>
    </cfRule>
  </conditionalFormatting>
  <conditionalFormatting sqref="E299">
    <cfRule type="cellIs" dxfId="379" priority="395" operator="notEqual">
      <formula>0</formula>
    </cfRule>
  </conditionalFormatting>
  <conditionalFormatting sqref="E300">
    <cfRule type="cellIs" dxfId="378" priority="394" operator="equal">
      <formula>0</formula>
    </cfRule>
  </conditionalFormatting>
  <conditionalFormatting sqref="E300">
    <cfRule type="cellIs" dxfId="377" priority="393" operator="notEqual">
      <formula>0</formula>
    </cfRule>
  </conditionalFormatting>
  <conditionalFormatting sqref="E301">
    <cfRule type="cellIs" dxfId="376" priority="392" operator="equal">
      <formula>0</formula>
    </cfRule>
  </conditionalFormatting>
  <conditionalFormatting sqref="E301">
    <cfRule type="cellIs" dxfId="375" priority="391" operator="notEqual">
      <formula>0</formula>
    </cfRule>
  </conditionalFormatting>
  <conditionalFormatting sqref="E302">
    <cfRule type="cellIs" dxfId="374" priority="390" operator="equal">
      <formula>0</formula>
    </cfRule>
  </conditionalFormatting>
  <conditionalFormatting sqref="E302">
    <cfRule type="cellIs" dxfId="373" priority="389" operator="notEqual">
      <formula>0</formula>
    </cfRule>
  </conditionalFormatting>
  <conditionalFormatting sqref="E303">
    <cfRule type="cellIs" dxfId="372" priority="388" operator="equal">
      <formula>0</formula>
    </cfRule>
  </conditionalFormatting>
  <conditionalFormatting sqref="E303">
    <cfRule type="cellIs" dxfId="371" priority="387" operator="notEqual">
      <formula>0</formula>
    </cfRule>
  </conditionalFormatting>
  <conditionalFormatting sqref="D306">
    <cfRule type="cellIs" dxfId="370" priority="374" operator="equal">
      <formula>0</formula>
    </cfRule>
  </conditionalFormatting>
  <conditionalFormatting sqref="D306">
    <cfRule type="cellIs" dxfId="369" priority="373" operator="notEqual">
      <formula>0</formula>
    </cfRule>
  </conditionalFormatting>
  <conditionalFormatting sqref="D301">
    <cfRule type="cellIs" dxfId="368" priority="384" operator="equal">
      <formula>0</formula>
    </cfRule>
  </conditionalFormatting>
  <conditionalFormatting sqref="D301">
    <cfRule type="cellIs" dxfId="367" priority="383" operator="notEqual">
      <formula>0</formula>
    </cfRule>
  </conditionalFormatting>
  <conditionalFormatting sqref="D302">
    <cfRule type="cellIs" dxfId="366" priority="382" operator="equal">
      <formula>0</formula>
    </cfRule>
  </conditionalFormatting>
  <conditionalFormatting sqref="D302">
    <cfRule type="cellIs" dxfId="365" priority="381" operator="notEqual">
      <formula>0</formula>
    </cfRule>
  </conditionalFormatting>
  <conditionalFormatting sqref="D303">
    <cfRule type="cellIs" dxfId="364" priority="380" operator="equal">
      <formula>0</formula>
    </cfRule>
  </conditionalFormatting>
  <conditionalFormatting sqref="D303">
    <cfRule type="cellIs" dxfId="363" priority="379" operator="notEqual">
      <formula>0</formula>
    </cfRule>
  </conditionalFormatting>
  <conditionalFormatting sqref="D304">
    <cfRule type="cellIs" dxfId="362" priority="378" operator="equal">
      <formula>0</formula>
    </cfRule>
  </conditionalFormatting>
  <conditionalFormatting sqref="D304">
    <cfRule type="cellIs" dxfId="361" priority="377" operator="notEqual">
      <formula>0</formula>
    </cfRule>
  </conditionalFormatting>
  <conditionalFormatting sqref="D305">
    <cfRule type="cellIs" dxfId="360" priority="376" operator="equal">
      <formula>0</formula>
    </cfRule>
  </conditionalFormatting>
  <conditionalFormatting sqref="D305">
    <cfRule type="cellIs" dxfId="359" priority="375" operator="notEqual">
      <formula>0</formula>
    </cfRule>
  </conditionalFormatting>
  <conditionalFormatting sqref="D312">
    <cfRule type="cellIs" dxfId="358" priority="362" operator="equal">
      <formula>0</formula>
    </cfRule>
  </conditionalFormatting>
  <conditionalFormatting sqref="D312">
    <cfRule type="cellIs" dxfId="357" priority="361" operator="notEqual">
      <formula>0</formula>
    </cfRule>
  </conditionalFormatting>
  <conditionalFormatting sqref="D307">
    <cfRule type="cellIs" dxfId="356" priority="372" operator="equal">
      <formula>0</formula>
    </cfRule>
  </conditionalFormatting>
  <conditionalFormatting sqref="D307">
    <cfRule type="cellIs" dxfId="355" priority="371" operator="notEqual">
      <formula>0</formula>
    </cfRule>
  </conditionalFormatting>
  <conditionalFormatting sqref="D308">
    <cfRule type="cellIs" dxfId="354" priority="370" operator="equal">
      <formula>0</formula>
    </cfRule>
  </conditionalFormatting>
  <conditionalFormatting sqref="D308">
    <cfRule type="cellIs" dxfId="353" priority="369" operator="notEqual">
      <formula>0</formula>
    </cfRule>
  </conditionalFormatting>
  <conditionalFormatting sqref="D309">
    <cfRule type="cellIs" dxfId="352" priority="368" operator="equal">
      <formula>0</formula>
    </cfRule>
  </conditionalFormatting>
  <conditionalFormatting sqref="D309">
    <cfRule type="cellIs" dxfId="351" priority="367" operator="notEqual">
      <formula>0</formula>
    </cfRule>
  </conditionalFormatting>
  <conditionalFormatting sqref="D310">
    <cfRule type="cellIs" dxfId="350" priority="366" operator="equal">
      <formula>0</formula>
    </cfRule>
  </conditionalFormatting>
  <conditionalFormatting sqref="D310">
    <cfRule type="cellIs" dxfId="349" priority="365" operator="notEqual">
      <formula>0</formula>
    </cfRule>
  </conditionalFormatting>
  <conditionalFormatting sqref="D311">
    <cfRule type="cellIs" dxfId="348" priority="364" operator="equal">
      <formula>0</formula>
    </cfRule>
  </conditionalFormatting>
  <conditionalFormatting sqref="D311">
    <cfRule type="cellIs" dxfId="347" priority="363" operator="notEqual">
      <formula>0</formula>
    </cfRule>
  </conditionalFormatting>
  <conditionalFormatting sqref="D318">
    <cfRule type="cellIs" dxfId="346" priority="350" operator="equal">
      <formula>0</formula>
    </cfRule>
  </conditionalFormatting>
  <conditionalFormatting sqref="D318">
    <cfRule type="cellIs" dxfId="345" priority="349" operator="notEqual">
      <formula>0</formula>
    </cfRule>
  </conditionalFormatting>
  <conditionalFormatting sqref="D313">
    <cfRule type="cellIs" dxfId="344" priority="360" operator="equal">
      <formula>0</formula>
    </cfRule>
  </conditionalFormatting>
  <conditionalFormatting sqref="D313">
    <cfRule type="cellIs" dxfId="343" priority="359" operator="notEqual">
      <formula>0</formula>
    </cfRule>
  </conditionalFormatting>
  <conditionalFormatting sqref="D314">
    <cfRule type="cellIs" dxfId="342" priority="358" operator="equal">
      <formula>0</formula>
    </cfRule>
  </conditionalFormatting>
  <conditionalFormatting sqref="D314">
    <cfRule type="cellIs" dxfId="341" priority="357" operator="notEqual">
      <formula>0</formula>
    </cfRule>
  </conditionalFormatting>
  <conditionalFormatting sqref="D315">
    <cfRule type="cellIs" dxfId="340" priority="356" operator="equal">
      <formula>0</formula>
    </cfRule>
  </conditionalFormatting>
  <conditionalFormatting sqref="D315">
    <cfRule type="cellIs" dxfId="339" priority="355" operator="notEqual">
      <formula>0</formula>
    </cfRule>
  </conditionalFormatting>
  <conditionalFormatting sqref="D316">
    <cfRule type="cellIs" dxfId="338" priority="354" operator="equal">
      <formula>0</formula>
    </cfRule>
  </conditionalFormatting>
  <conditionalFormatting sqref="D316">
    <cfRule type="cellIs" dxfId="337" priority="353" operator="notEqual">
      <formula>0</formula>
    </cfRule>
  </conditionalFormatting>
  <conditionalFormatting sqref="D317">
    <cfRule type="cellIs" dxfId="336" priority="352" operator="equal">
      <formula>0</formula>
    </cfRule>
  </conditionalFormatting>
  <conditionalFormatting sqref="D317">
    <cfRule type="cellIs" dxfId="335" priority="351" operator="notEqual">
      <formula>0</formula>
    </cfRule>
  </conditionalFormatting>
  <conditionalFormatting sqref="D319">
    <cfRule type="cellIs" dxfId="334" priority="348" operator="equal">
      <formula>0</formula>
    </cfRule>
  </conditionalFormatting>
  <conditionalFormatting sqref="D319">
    <cfRule type="cellIs" dxfId="333" priority="347" operator="notEqual">
      <formula>0</formula>
    </cfRule>
  </conditionalFormatting>
  <conditionalFormatting sqref="D320">
    <cfRule type="cellIs" dxfId="332" priority="346" operator="equal">
      <formula>0</formula>
    </cfRule>
  </conditionalFormatting>
  <conditionalFormatting sqref="D320">
    <cfRule type="cellIs" dxfId="331" priority="345" operator="notEqual">
      <formula>0</formula>
    </cfRule>
  </conditionalFormatting>
  <conditionalFormatting sqref="D321">
    <cfRule type="cellIs" dxfId="330" priority="344" operator="equal">
      <formula>0</formula>
    </cfRule>
  </conditionalFormatting>
  <conditionalFormatting sqref="D321">
    <cfRule type="cellIs" dxfId="329" priority="343" operator="notEqual">
      <formula>0</formula>
    </cfRule>
  </conditionalFormatting>
  <conditionalFormatting sqref="D322">
    <cfRule type="cellIs" dxfId="328" priority="342" operator="equal">
      <formula>0</formula>
    </cfRule>
  </conditionalFormatting>
  <conditionalFormatting sqref="D322">
    <cfRule type="cellIs" dxfId="327" priority="341" operator="notEqual">
      <formula>0</formula>
    </cfRule>
  </conditionalFormatting>
  <conditionalFormatting sqref="D328">
    <cfRule type="cellIs" dxfId="326" priority="326" operator="equal">
      <formula>0</formula>
    </cfRule>
  </conditionalFormatting>
  <conditionalFormatting sqref="D328">
    <cfRule type="cellIs" dxfId="325" priority="325" operator="notEqual">
      <formula>0</formula>
    </cfRule>
  </conditionalFormatting>
  <conditionalFormatting sqref="D323">
    <cfRule type="cellIs" dxfId="324" priority="336" operator="equal">
      <formula>0</formula>
    </cfRule>
  </conditionalFormatting>
  <conditionalFormatting sqref="D323">
    <cfRule type="cellIs" dxfId="323" priority="335" operator="notEqual">
      <formula>0</formula>
    </cfRule>
  </conditionalFormatting>
  <conditionalFormatting sqref="D324">
    <cfRule type="cellIs" dxfId="322" priority="334" operator="equal">
      <formula>0</formula>
    </cfRule>
  </conditionalFormatting>
  <conditionalFormatting sqref="D324">
    <cfRule type="cellIs" dxfId="321" priority="333" operator="notEqual">
      <formula>0</formula>
    </cfRule>
  </conditionalFormatting>
  <conditionalFormatting sqref="D325">
    <cfRule type="cellIs" dxfId="320" priority="332" operator="equal">
      <formula>0</formula>
    </cfRule>
  </conditionalFormatting>
  <conditionalFormatting sqref="D325">
    <cfRule type="cellIs" dxfId="319" priority="331" operator="notEqual">
      <formula>0</formula>
    </cfRule>
  </conditionalFormatting>
  <conditionalFormatting sqref="D326">
    <cfRule type="cellIs" dxfId="318" priority="330" operator="equal">
      <formula>0</formula>
    </cfRule>
  </conditionalFormatting>
  <conditionalFormatting sqref="D326">
    <cfRule type="cellIs" dxfId="317" priority="329" operator="notEqual">
      <formula>0</formula>
    </cfRule>
  </conditionalFormatting>
  <conditionalFormatting sqref="D327">
    <cfRule type="cellIs" dxfId="316" priority="328" operator="equal">
      <formula>0</formula>
    </cfRule>
  </conditionalFormatting>
  <conditionalFormatting sqref="D327">
    <cfRule type="cellIs" dxfId="315" priority="327" operator="notEqual">
      <formula>0</formula>
    </cfRule>
  </conditionalFormatting>
  <conditionalFormatting sqref="F322">
    <cfRule type="cellIs" dxfId="314" priority="314" operator="equal">
      <formula>0</formula>
    </cfRule>
  </conditionalFormatting>
  <conditionalFormatting sqref="F322">
    <cfRule type="cellIs" dxfId="313" priority="313" operator="notEqual">
      <formula>0</formula>
    </cfRule>
  </conditionalFormatting>
  <conditionalFormatting sqref="F317">
    <cfRule type="cellIs" dxfId="312" priority="324" operator="equal">
      <formula>0</formula>
    </cfRule>
  </conditionalFormatting>
  <conditionalFormatting sqref="F317">
    <cfRule type="cellIs" dxfId="311" priority="323" operator="notEqual">
      <formula>0</formula>
    </cfRule>
  </conditionalFormatting>
  <conditionalFormatting sqref="F318">
    <cfRule type="cellIs" dxfId="310" priority="322" operator="equal">
      <formula>0</formula>
    </cfRule>
  </conditionalFormatting>
  <conditionalFormatting sqref="F318">
    <cfRule type="cellIs" dxfId="309" priority="321" operator="notEqual">
      <formula>0</formula>
    </cfRule>
  </conditionalFormatting>
  <conditionalFormatting sqref="F319">
    <cfRule type="cellIs" dxfId="308" priority="320" operator="equal">
      <formula>0</formula>
    </cfRule>
  </conditionalFormatting>
  <conditionalFormatting sqref="F319">
    <cfRule type="cellIs" dxfId="307" priority="319" operator="notEqual">
      <formula>0</formula>
    </cfRule>
  </conditionalFormatting>
  <conditionalFormatting sqref="F320">
    <cfRule type="cellIs" dxfId="306" priority="318" operator="equal">
      <formula>0</formula>
    </cfRule>
  </conditionalFormatting>
  <conditionalFormatting sqref="F320">
    <cfRule type="cellIs" dxfId="305" priority="317" operator="notEqual">
      <formula>0</formula>
    </cfRule>
  </conditionalFormatting>
  <conditionalFormatting sqref="F321">
    <cfRule type="cellIs" dxfId="304" priority="316" operator="equal">
      <formula>0</formula>
    </cfRule>
  </conditionalFormatting>
  <conditionalFormatting sqref="F321">
    <cfRule type="cellIs" dxfId="303" priority="315" operator="notEqual">
      <formula>0</formula>
    </cfRule>
  </conditionalFormatting>
  <conditionalFormatting sqref="G315">
    <cfRule type="cellIs" dxfId="302" priority="312" operator="equal">
      <formula>0</formula>
    </cfRule>
  </conditionalFormatting>
  <conditionalFormatting sqref="G315">
    <cfRule type="cellIs" dxfId="301" priority="311" operator="notEqual">
      <formula>0</formula>
    </cfRule>
  </conditionalFormatting>
  <conditionalFormatting sqref="G316">
    <cfRule type="cellIs" dxfId="300" priority="310" operator="equal">
      <formula>0</formula>
    </cfRule>
  </conditionalFormatting>
  <conditionalFormatting sqref="G316">
    <cfRule type="cellIs" dxfId="299" priority="309" operator="notEqual">
      <formula>0</formula>
    </cfRule>
  </conditionalFormatting>
  <conditionalFormatting sqref="G317">
    <cfRule type="cellIs" dxfId="298" priority="308" operator="equal">
      <formula>0</formula>
    </cfRule>
  </conditionalFormatting>
  <conditionalFormatting sqref="G317">
    <cfRule type="cellIs" dxfId="297" priority="307" operator="notEqual">
      <formula>0</formula>
    </cfRule>
  </conditionalFormatting>
  <conditionalFormatting sqref="G318">
    <cfRule type="cellIs" dxfId="296" priority="306" operator="equal">
      <formula>0</formula>
    </cfRule>
  </conditionalFormatting>
  <conditionalFormatting sqref="G318">
    <cfRule type="cellIs" dxfId="295" priority="305" operator="notEqual">
      <formula>0</formula>
    </cfRule>
  </conditionalFormatting>
  <conditionalFormatting sqref="G324">
    <cfRule type="cellIs" dxfId="294" priority="290" operator="equal">
      <formula>0</formula>
    </cfRule>
  </conditionalFormatting>
  <conditionalFormatting sqref="G324">
    <cfRule type="cellIs" dxfId="293" priority="289" operator="notEqual">
      <formula>0</formula>
    </cfRule>
  </conditionalFormatting>
  <conditionalFormatting sqref="G319">
    <cfRule type="cellIs" dxfId="292" priority="300" operator="equal">
      <formula>0</formula>
    </cfRule>
  </conditionalFormatting>
  <conditionalFormatting sqref="G319">
    <cfRule type="cellIs" dxfId="291" priority="299" operator="notEqual">
      <formula>0</formula>
    </cfRule>
  </conditionalFormatting>
  <conditionalFormatting sqref="G320">
    <cfRule type="cellIs" dxfId="290" priority="298" operator="equal">
      <formula>0</formula>
    </cfRule>
  </conditionalFormatting>
  <conditionalFormatting sqref="G320">
    <cfRule type="cellIs" dxfId="289" priority="297" operator="notEqual">
      <formula>0</formula>
    </cfRule>
  </conditionalFormatting>
  <conditionalFormatting sqref="G321">
    <cfRule type="cellIs" dxfId="288" priority="296" operator="equal">
      <formula>0</formula>
    </cfRule>
  </conditionalFormatting>
  <conditionalFormatting sqref="G321">
    <cfRule type="cellIs" dxfId="287" priority="295" operator="notEqual">
      <formula>0</formula>
    </cfRule>
  </conditionalFormatting>
  <conditionalFormatting sqref="G322">
    <cfRule type="cellIs" dxfId="286" priority="294" operator="equal">
      <formula>0</formula>
    </cfRule>
  </conditionalFormatting>
  <conditionalFormatting sqref="G322">
    <cfRule type="cellIs" dxfId="285" priority="293" operator="notEqual">
      <formula>0</formula>
    </cfRule>
  </conditionalFormatting>
  <conditionalFormatting sqref="G323">
    <cfRule type="cellIs" dxfId="284" priority="292" operator="equal">
      <formula>0</formula>
    </cfRule>
  </conditionalFormatting>
  <conditionalFormatting sqref="G323">
    <cfRule type="cellIs" dxfId="283" priority="291" operator="notEqual">
      <formula>0</formula>
    </cfRule>
  </conditionalFormatting>
  <conditionalFormatting sqref="F324">
    <cfRule type="cellIs" dxfId="282" priority="282" operator="equal">
      <formula>0</formula>
    </cfRule>
  </conditionalFormatting>
  <conditionalFormatting sqref="F324">
    <cfRule type="cellIs" dxfId="281" priority="281" operator="notEqual">
      <formula>0</formula>
    </cfRule>
  </conditionalFormatting>
  <conditionalFormatting sqref="F323">
    <cfRule type="cellIs" dxfId="280" priority="284" operator="equal">
      <formula>0</formula>
    </cfRule>
  </conditionalFormatting>
  <conditionalFormatting sqref="F323">
    <cfRule type="cellIs" dxfId="279" priority="283" operator="notEqual">
      <formula>0</formula>
    </cfRule>
  </conditionalFormatting>
  <conditionalFormatting sqref="F328">
    <cfRule type="cellIs" dxfId="278" priority="278" operator="equal">
      <formula>0</formula>
    </cfRule>
  </conditionalFormatting>
  <conditionalFormatting sqref="F328">
    <cfRule type="cellIs" dxfId="277" priority="277" operator="notEqual">
      <formula>0</formula>
    </cfRule>
  </conditionalFormatting>
  <conditionalFormatting sqref="F327">
    <cfRule type="cellIs" dxfId="276" priority="280" operator="equal">
      <formula>0</formula>
    </cfRule>
  </conditionalFormatting>
  <conditionalFormatting sqref="F327">
    <cfRule type="cellIs" dxfId="275" priority="279" operator="notEqual">
      <formula>0</formula>
    </cfRule>
  </conditionalFormatting>
  <conditionalFormatting sqref="G328">
    <cfRule type="cellIs" dxfId="274" priority="274" operator="equal">
      <formula>0</formula>
    </cfRule>
  </conditionalFormatting>
  <conditionalFormatting sqref="G328">
    <cfRule type="cellIs" dxfId="273" priority="273" operator="notEqual">
      <formula>0</formula>
    </cfRule>
  </conditionalFormatting>
  <conditionalFormatting sqref="G327">
    <cfRule type="cellIs" dxfId="272" priority="276" operator="equal">
      <formula>0</formula>
    </cfRule>
  </conditionalFormatting>
  <conditionalFormatting sqref="G327">
    <cfRule type="cellIs" dxfId="271" priority="275" operator="notEqual">
      <formula>0</formula>
    </cfRule>
  </conditionalFormatting>
  <conditionalFormatting sqref="F312">
    <cfRule type="cellIs" dxfId="270" priority="270" operator="equal">
      <formula>0</formula>
    </cfRule>
  </conditionalFormatting>
  <conditionalFormatting sqref="F312">
    <cfRule type="cellIs" dxfId="269" priority="269" operator="notEqual">
      <formula>0</formula>
    </cfRule>
  </conditionalFormatting>
  <conditionalFormatting sqref="F311">
    <cfRule type="cellIs" dxfId="268" priority="272" operator="equal">
      <formula>0</formula>
    </cfRule>
  </conditionalFormatting>
  <conditionalFormatting sqref="F311">
    <cfRule type="cellIs" dxfId="267" priority="271" operator="notEqual">
      <formula>0</formula>
    </cfRule>
  </conditionalFormatting>
  <conditionalFormatting sqref="G312">
    <cfRule type="cellIs" dxfId="266" priority="266" operator="equal">
      <formula>0</formula>
    </cfRule>
  </conditionalFormatting>
  <conditionalFormatting sqref="G312">
    <cfRule type="cellIs" dxfId="265" priority="265" operator="notEqual">
      <formula>0</formula>
    </cfRule>
  </conditionalFormatting>
  <conditionalFormatting sqref="G311">
    <cfRule type="cellIs" dxfId="264" priority="268" operator="equal">
      <formula>0</formula>
    </cfRule>
  </conditionalFormatting>
  <conditionalFormatting sqref="G311">
    <cfRule type="cellIs" dxfId="263" priority="267" operator="notEqual">
      <formula>0</formula>
    </cfRule>
  </conditionalFormatting>
  <conditionalFormatting sqref="D293:D294">
    <cfRule type="cellIs" dxfId="262" priority="264" operator="equal">
      <formula>0</formula>
    </cfRule>
  </conditionalFormatting>
  <conditionalFormatting sqref="D291">
    <cfRule type="cellIs" dxfId="261" priority="263" operator="equal">
      <formula>0</formula>
    </cfRule>
  </conditionalFormatting>
  <conditionalFormatting sqref="D292">
    <cfRule type="cellIs" dxfId="260" priority="262" operator="equal">
      <formula>0</formula>
    </cfRule>
  </conditionalFormatting>
  <conditionalFormatting sqref="D289:D290">
    <cfRule type="cellIs" dxfId="259" priority="261" operator="equal">
      <formula>0</formula>
    </cfRule>
  </conditionalFormatting>
  <conditionalFormatting sqref="E293:E294">
    <cfRule type="cellIs" dxfId="258" priority="260" operator="equal">
      <formula>0</formula>
    </cfRule>
  </conditionalFormatting>
  <conditionalFormatting sqref="F293:F294">
    <cfRule type="cellIs" dxfId="257" priority="259" operator="equal">
      <formula>0</formula>
    </cfRule>
  </conditionalFormatting>
  <conditionalFormatting sqref="G293:G294">
    <cfRule type="cellIs" dxfId="256" priority="258" operator="equal">
      <formula>0</formula>
    </cfRule>
  </conditionalFormatting>
  <conditionalFormatting sqref="E291">
    <cfRule type="cellIs" dxfId="255" priority="257" operator="equal">
      <formula>0</formula>
    </cfRule>
  </conditionalFormatting>
  <conditionalFormatting sqref="E292">
    <cfRule type="cellIs" dxfId="254" priority="256" operator="equal">
      <formula>0</formula>
    </cfRule>
  </conditionalFormatting>
  <conditionalFormatting sqref="F291">
    <cfRule type="cellIs" dxfId="253" priority="255" operator="equal">
      <formula>0</formula>
    </cfRule>
  </conditionalFormatting>
  <conditionalFormatting sqref="F292">
    <cfRule type="cellIs" dxfId="252" priority="254" operator="equal">
      <formula>0</formula>
    </cfRule>
  </conditionalFormatting>
  <conditionalFormatting sqref="G291">
    <cfRule type="cellIs" dxfId="251" priority="253" operator="equal">
      <formula>0</formula>
    </cfRule>
  </conditionalFormatting>
  <conditionalFormatting sqref="G292">
    <cfRule type="cellIs" dxfId="250" priority="252" operator="equal">
      <formula>0</formula>
    </cfRule>
  </conditionalFormatting>
  <conditionalFormatting sqref="E289:E290">
    <cfRule type="cellIs" dxfId="249" priority="251" operator="equal">
      <formula>0</formula>
    </cfRule>
  </conditionalFormatting>
  <conditionalFormatting sqref="F289:F290">
    <cfRule type="cellIs" dxfId="248" priority="250" operator="equal">
      <formula>0</formula>
    </cfRule>
  </conditionalFormatting>
  <conditionalFormatting sqref="G289:G290">
    <cfRule type="cellIs" dxfId="247" priority="249" operator="equal">
      <formula>0</formula>
    </cfRule>
  </conditionalFormatting>
  <conditionalFormatting sqref="C332">
    <cfRule type="cellIs" dxfId="246" priority="248" operator="equal">
      <formula>0</formula>
    </cfRule>
  </conditionalFormatting>
  <conditionalFormatting sqref="E335">
    <cfRule type="cellIs" dxfId="245" priority="247" operator="equal">
      <formula>0</formula>
    </cfRule>
  </conditionalFormatting>
  <conditionalFormatting sqref="E335">
    <cfRule type="cellIs" dxfId="244" priority="246" operator="notEqual">
      <formula>0</formula>
    </cfRule>
  </conditionalFormatting>
  <conditionalFormatting sqref="E336">
    <cfRule type="cellIs" dxfId="243" priority="245" operator="equal">
      <formula>0</formula>
    </cfRule>
  </conditionalFormatting>
  <conditionalFormatting sqref="E336">
    <cfRule type="cellIs" dxfId="242" priority="244" operator="notEqual">
      <formula>0</formula>
    </cfRule>
  </conditionalFormatting>
  <conditionalFormatting sqref="G335">
    <cfRule type="cellIs" dxfId="241" priority="243" operator="equal">
      <formula>0</formula>
    </cfRule>
  </conditionalFormatting>
  <conditionalFormatting sqref="G335">
    <cfRule type="cellIs" dxfId="240" priority="242" operator="notEqual">
      <formula>0</formula>
    </cfRule>
  </conditionalFormatting>
  <conditionalFormatting sqref="G336">
    <cfRule type="cellIs" dxfId="239" priority="241" operator="equal">
      <formula>0</formula>
    </cfRule>
  </conditionalFormatting>
  <conditionalFormatting sqref="G336">
    <cfRule type="cellIs" dxfId="238" priority="240" operator="notEqual">
      <formula>0</formula>
    </cfRule>
  </conditionalFormatting>
  <conditionalFormatting sqref="F347">
    <cfRule type="cellIs" dxfId="237" priority="239" operator="equal">
      <formula>0</formula>
    </cfRule>
  </conditionalFormatting>
  <conditionalFormatting sqref="F347">
    <cfRule type="cellIs" dxfId="236" priority="238" operator="notEqual">
      <formula>0</formula>
    </cfRule>
  </conditionalFormatting>
  <conditionalFormatting sqref="F348">
    <cfRule type="cellIs" dxfId="235" priority="237" operator="equal">
      <formula>0</formula>
    </cfRule>
  </conditionalFormatting>
  <conditionalFormatting sqref="F348">
    <cfRule type="cellIs" dxfId="234" priority="236" operator="notEqual">
      <formula>0</formula>
    </cfRule>
  </conditionalFormatting>
  <conditionalFormatting sqref="E347">
    <cfRule type="cellIs" dxfId="233" priority="235" operator="equal">
      <formula>0</formula>
    </cfRule>
  </conditionalFormatting>
  <conditionalFormatting sqref="E347">
    <cfRule type="cellIs" dxfId="232" priority="234" operator="notEqual">
      <formula>0</formula>
    </cfRule>
  </conditionalFormatting>
  <conditionalFormatting sqref="E348">
    <cfRule type="cellIs" dxfId="231" priority="233" operator="equal">
      <formula>0</formula>
    </cfRule>
  </conditionalFormatting>
  <conditionalFormatting sqref="E348">
    <cfRule type="cellIs" dxfId="230" priority="232" operator="notEqual">
      <formula>0</formula>
    </cfRule>
  </conditionalFormatting>
  <conditionalFormatting sqref="F349">
    <cfRule type="cellIs" dxfId="229" priority="231" operator="equal">
      <formula>0</formula>
    </cfRule>
  </conditionalFormatting>
  <conditionalFormatting sqref="F349">
    <cfRule type="cellIs" dxfId="228" priority="230" operator="notEqual">
      <formula>0</formula>
    </cfRule>
  </conditionalFormatting>
  <conditionalFormatting sqref="F350">
    <cfRule type="cellIs" dxfId="227" priority="229" operator="equal">
      <formula>0</formula>
    </cfRule>
  </conditionalFormatting>
  <conditionalFormatting sqref="F350">
    <cfRule type="cellIs" dxfId="226" priority="228" operator="notEqual">
      <formula>0</formula>
    </cfRule>
  </conditionalFormatting>
  <conditionalFormatting sqref="E349">
    <cfRule type="cellIs" dxfId="225" priority="227" operator="equal">
      <formula>0</formula>
    </cfRule>
  </conditionalFormatting>
  <conditionalFormatting sqref="E349">
    <cfRule type="cellIs" dxfId="224" priority="226" operator="notEqual">
      <formula>0</formula>
    </cfRule>
  </conditionalFormatting>
  <conditionalFormatting sqref="E350">
    <cfRule type="cellIs" dxfId="223" priority="225" operator="equal">
      <formula>0</formula>
    </cfRule>
  </conditionalFormatting>
  <conditionalFormatting sqref="E350">
    <cfRule type="cellIs" dxfId="222" priority="224" operator="notEqual">
      <formula>0</formula>
    </cfRule>
  </conditionalFormatting>
  <conditionalFormatting sqref="F345">
    <cfRule type="cellIs" dxfId="221" priority="223" operator="equal">
      <formula>0</formula>
    </cfRule>
  </conditionalFormatting>
  <conditionalFormatting sqref="F345">
    <cfRule type="cellIs" dxfId="220" priority="222" operator="notEqual">
      <formula>0</formula>
    </cfRule>
  </conditionalFormatting>
  <conditionalFormatting sqref="F346">
    <cfRule type="cellIs" dxfId="219" priority="221" operator="equal">
      <formula>0</formula>
    </cfRule>
  </conditionalFormatting>
  <conditionalFormatting sqref="F346">
    <cfRule type="cellIs" dxfId="218" priority="220" operator="notEqual">
      <formula>0</formula>
    </cfRule>
  </conditionalFormatting>
  <conditionalFormatting sqref="E345">
    <cfRule type="cellIs" dxfId="217" priority="219" operator="equal">
      <formula>0</formula>
    </cfRule>
  </conditionalFormatting>
  <conditionalFormatting sqref="E345">
    <cfRule type="cellIs" dxfId="216" priority="218" operator="notEqual">
      <formula>0</formula>
    </cfRule>
  </conditionalFormatting>
  <conditionalFormatting sqref="E346">
    <cfRule type="cellIs" dxfId="215" priority="217" operator="equal">
      <formula>0</formula>
    </cfRule>
  </conditionalFormatting>
  <conditionalFormatting sqref="E346">
    <cfRule type="cellIs" dxfId="214" priority="216" operator="notEqual">
      <formula>0</formula>
    </cfRule>
  </conditionalFormatting>
  <conditionalFormatting sqref="E339">
    <cfRule type="cellIs" dxfId="213" priority="215" operator="equal">
      <formula>0</formula>
    </cfRule>
  </conditionalFormatting>
  <conditionalFormatting sqref="E339">
    <cfRule type="cellIs" dxfId="212" priority="214" operator="notEqual">
      <formula>0</formula>
    </cfRule>
  </conditionalFormatting>
  <conditionalFormatting sqref="E340">
    <cfRule type="cellIs" dxfId="211" priority="213" operator="equal">
      <formula>0</formula>
    </cfRule>
  </conditionalFormatting>
  <conditionalFormatting sqref="E340">
    <cfRule type="cellIs" dxfId="210" priority="212" operator="notEqual">
      <formula>0</formula>
    </cfRule>
  </conditionalFormatting>
  <conditionalFormatting sqref="D339">
    <cfRule type="cellIs" dxfId="209" priority="211" operator="equal">
      <formula>0</formula>
    </cfRule>
  </conditionalFormatting>
  <conditionalFormatting sqref="D339">
    <cfRule type="cellIs" dxfId="208" priority="210" operator="notEqual">
      <formula>0</formula>
    </cfRule>
  </conditionalFormatting>
  <conditionalFormatting sqref="D340">
    <cfRule type="cellIs" dxfId="207" priority="209" operator="equal">
      <formula>0</formula>
    </cfRule>
  </conditionalFormatting>
  <conditionalFormatting sqref="D340">
    <cfRule type="cellIs" dxfId="206" priority="208" operator="notEqual">
      <formula>0</formula>
    </cfRule>
  </conditionalFormatting>
  <conditionalFormatting sqref="E341">
    <cfRule type="cellIs" dxfId="205" priority="207" operator="equal">
      <formula>0</formula>
    </cfRule>
  </conditionalFormatting>
  <conditionalFormatting sqref="E341">
    <cfRule type="cellIs" dxfId="204" priority="206" operator="notEqual">
      <formula>0</formula>
    </cfRule>
  </conditionalFormatting>
  <conditionalFormatting sqref="E342">
    <cfRule type="cellIs" dxfId="203" priority="205" operator="equal">
      <formula>0</formula>
    </cfRule>
  </conditionalFormatting>
  <conditionalFormatting sqref="E342">
    <cfRule type="cellIs" dxfId="202" priority="204" operator="notEqual">
      <formula>0</formula>
    </cfRule>
  </conditionalFormatting>
  <conditionalFormatting sqref="D341">
    <cfRule type="cellIs" dxfId="201" priority="203" operator="equal">
      <formula>0</formula>
    </cfRule>
  </conditionalFormatting>
  <conditionalFormatting sqref="D341">
    <cfRule type="cellIs" dxfId="200" priority="202" operator="notEqual">
      <formula>0</formula>
    </cfRule>
  </conditionalFormatting>
  <conditionalFormatting sqref="D342">
    <cfRule type="cellIs" dxfId="199" priority="201" operator="equal">
      <formula>0</formula>
    </cfRule>
  </conditionalFormatting>
  <conditionalFormatting sqref="D342">
    <cfRule type="cellIs" dxfId="198" priority="200" operator="notEqual">
      <formula>0</formula>
    </cfRule>
  </conditionalFormatting>
  <conditionalFormatting sqref="D348">
    <cfRule type="cellIs" dxfId="197" priority="193" operator="equal">
      <formula>0</formula>
    </cfRule>
  </conditionalFormatting>
  <conditionalFormatting sqref="D348">
    <cfRule type="cellIs" dxfId="196" priority="192" operator="notEqual">
      <formula>0</formula>
    </cfRule>
  </conditionalFormatting>
  <conditionalFormatting sqref="D345">
    <cfRule type="cellIs" dxfId="195" priority="199" operator="equal">
      <formula>0</formula>
    </cfRule>
  </conditionalFormatting>
  <conditionalFormatting sqref="D345">
    <cfRule type="cellIs" dxfId="194" priority="198" operator="notEqual">
      <formula>0</formula>
    </cfRule>
  </conditionalFormatting>
  <conditionalFormatting sqref="D346">
    <cfRule type="cellIs" dxfId="193" priority="197" operator="equal">
      <formula>0</formula>
    </cfRule>
  </conditionalFormatting>
  <conditionalFormatting sqref="D346">
    <cfRule type="cellIs" dxfId="192" priority="196" operator="notEqual">
      <formula>0</formula>
    </cfRule>
  </conditionalFormatting>
  <conditionalFormatting sqref="D347">
    <cfRule type="cellIs" dxfId="191" priority="195" operator="equal">
      <formula>0</formula>
    </cfRule>
  </conditionalFormatting>
  <conditionalFormatting sqref="D347">
    <cfRule type="cellIs" dxfId="190" priority="194" operator="notEqual">
      <formula>0</formula>
    </cfRule>
  </conditionalFormatting>
  <conditionalFormatting sqref="G348">
    <cfRule type="cellIs" dxfId="189" priority="185" operator="equal">
      <formula>0</formula>
    </cfRule>
  </conditionalFormatting>
  <conditionalFormatting sqref="G348">
    <cfRule type="cellIs" dxfId="188" priority="184" operator="notEqual">
      <formula>0</formula>
    </cfRule>
  </conditionalFormatting>
  <conditionalFormatting sqref="G345">
    <cfRule type="cellIs" dxfId="187" priority="191" operator="equal">
      <formula>0</formula>
    </cfRule>
  </conditionalFormatting>
  <conditionalFormatting sqref="G345">
    <cfRule type="cellIs" dxfId="186" priority="190" operator="notEqual">
      <formula>0</formula>
    </cfRule>
  </conditionalFormatting>
  <conditionalFormatting sqref="G346">
    <cfRule type="cellIs" dxfId="185" priority="189" operator="equal">
      <formula>0</formula>
    </cfRule>
  </conditionalFormatting>
  <conditionalFormatting sqref="G346">
    <cfRule type="cellIs" dxfId="184" priority="188" operator="notEqual">
      <formula>0</formula>
    </cfRule>
  </conditionalFormatting>
  <conditionalFormatting sqref="G347">
    <cfRule type="cellIs" dxfId="183" priority="187" operator="equal">
      <formula>0</formula>
    </cfRule>
  </conditionalFormatting>
  <conditionalFormatting sqref="G347">
    <cfRule type="cellIs" dxfId="182" priority="186" operator="notEqual">
      <formula>0</formula>
    </cfRule>
  </conditionalFormatting>
  <conditionalFormatting sqref="F342">
    <cfRule type="cellIs" dxfId="181" priority="177" operator="equal">
      <formula>0</formula>
    </cfRule>
  </conditionalFormatting>
  <conditionalFormatting sqref="F342">
    <cfRule type="cellIs" dxfId="180" priority="176" operator="notEqual">
      <formula>0</formula>
    </cfRule>
  </conditionalFormatting>
  <conditionalFormatting sqref="F339">
    <cfRule type="cellIs" dxfId="179" priority="183" operator="equal">
      <formula>0</formula>
    </cfRule>
  </conditionalFormatting>
  <conditionalFormatting sqref="F339">
    <cfRule type="cellIs" dxfId="178" priority="182" operator="notEqual">
      <formula>0</formula>
    </cfRule>
  </conditionalFormatting>
  <conditionalFormatting sqref="F340">
    <cfRule type="cellIs" dxfId="177" priority="181" operator="equal">
      <formula>0</formula>
    </cfRule>
  </conditionalFormatting>
  <conditionalFormatting sqref="F340">
    <cfRule type="cellIs" dxfId="176" priority="180" operator="notEqual">
      <formula>0</formula>
    </cfRule>
  </conditionalFormatting>
  <conditionalFormatting sqref="F341">
    <cfRule type="cellIs" dxfId="175" priority="179" operator="equal">
      <formula>0</formula>
    </cfRule>
  </conditionalFormatting>
  <conditionalFormatting sqref="F341">
    <cfRule type="cellIs" dxfId="174" priority="178" operator="notEqual">
      <formula>0</formula>
    </cfRule>
  </conditionalFormatting>
  <conditionalFormatting sqref="G342">
    <cfRule type="cellIs" dxfId="173" priority="169" operator="equal">
      <formula>0</formula>
    </cfRule>
  </conditionalFormatting>
  <conditionalFormatting sqref="G342">
    <cfRule type="cellIs" dxfId="172" priority="168" operator="notEqual">
      <formula>0</formula>
    </cfRule>
  </conditionalFormatting>
  <conditionalFormatting sqref="G339">
    <cfRule type="cellIs" dxfId="171" priority="175" operator="equal">
      <formula>0</formula>
    </cfRule>
  </conditionalFormatting>
  <conditionalFormatting sqref="G339">
    <cfRule type="cellIs" dxfId="170" priority="174" operator="notEqual">
      <formula>0</formula>
    </cfRule>
  </conditionalFormatting>
  <conditionalFormatting sqref="G340">
    <cfRule type="cellIs" dxfId="169" priority="173" operator="equal">
      <formula>0</formula>
    </cfRule>
  </conditionalFormatting>
  <conditionalFormatting sqref="G340">
    <cfRule type="cellIs" dxfId="168" priority="172" operator="notEqual">
      <formula>0</formula>
    </cfRule>
  </conditionalFormatting>
  <conditionalFormatting sqref="G341">
    <cfRule type="cellIs" dxfId="167" priority="171" operator="equal">
      <formula>0</formula>
    </cfRule>
  </conditionalFormatting>
  <conditionalFormatting sqref="G341">
    <cfRule type="cellIs" dxfId="166" priority="170" operator="notEqual">
      <formula>0</formula>
    </cfRule>
  </conditionalFormatting>
  <conditionalFormatting sqref="G349">
    <cfRule type="cellIs" dxfId="165" priority="167" operator="equal">
      <formula>0</formula>
    </cfRule>
  </conditionalFormatting>
  <conditionalFormatting sqref="G349">
    <cfRule type="cellIs" dxfId="164" priority="166" operator="notEqual">
      <formula>0</formula>
    </cfRule>
  </conditionalFormatting>
  <conditionalFormatting sqref="G350">
    <cfRule type="cellIs" dxfId="163" priority="165" operator="equal">
      <formula>0</formula>
    </cfRule>
  </conditionalFormatting>
  <conditionalFormatting sqref="G350">
    <cfRule type="cellIs" dxfId="162" priority="164" operator="notEqual">
      <formula>0</formula>
    </cfRule>
  </conditionalFormatting>
  <conditionalFormatting sqref="D349">
    <cfRule type="cellIs" dxfId="161" priority="163" operator="equal">
      <formula>0</formula>
    </cfRule>
  </conditionalFormatting>
  <conditionalFormatting sqref="D349">
    <cfRule type="cellIs" dxfId="160" priority="162" operator="notEqual">
      <formula>0</formula>
    </cfRule>
  </conditionalFormatting>
  <conditionalFormatting sqref="D350">
    <cfRule type="cellIs" dxfId="159" priority="161" operator="equal">
      <formula>0</formula>
    </cfRule>
  </conditionalFormatting>
  <conditionalFormatting sqref="D350">
    <cfRule type="cellIs" dxfId="158" priority="160" operator="notEqual">
      <formula>0</formula>
    </cfRule>
  </conditionalFormatting>
  <conditionalFormatting sqref="D335">
    <cfRule type="cellIs" dxfId="157" priority="159" operator="equal">
      <formula>0</formula>
    </cfRule>
  </conditionalFormatting>
  <conditionalFormatting sqref="D335">
    <cfRule type="cellIs" dxfId="156" priority="158" operator="notEqual">
      <formula>0</formula>
    </cfRule>
  </conditionalFormatting>
  <conditionalFormatting sqref="D336">
    <cfRule type="cellIs" dxfId="155" priority="157" operator="equal">
      <formula>0</formula>
    </cfRule>
  </conditionalFormatting>
  <conditionalFormatting sqref="D336">
    <cfRule type="cellIs" dxfId="154" priority="156" operator="notEqual">
      <formula>0</formula>
    </cfRule>
  </conditionalFormatting>
  <conditionalFormatting sqref="F335">
    <cfRule type="cellIs" dxfId="153" priority="155" operator="equal">
      <formula>0</formula>
    </cfRule>
  </conditionalFormatting>
  <conditionalFormatting sqref="F335">
    <cfRule type="cellIs" dxfId="152" priority="154" operator="notEqual">
      <formula>0</formula>
    </cfRule>
  </conditionalFormatting>
  <conditionalFormatting sqref="F336">
    <cfRule type="cellIs" dxfId="151" priority="153" operator="equal">
      <formula>0</formula>
    </cfRule>
  </conditionalFormatting>
  <conditionalFormatting sqref="F336">
    <cfRule type="cellIs" dxfId="150" priority="152" operator="notEqual">
      <formula>0</formula>
    </cfRule>
  </conditionalFormatting>
  <conditionalFormatting sqref="D333:D334">
    <cfRule type="cellIs" dxfId="149" priority="151" operator="equal">
      <formula>0</formula>
    </cfRule>
  </conditionalFormatting>
  <conditionalFormatting sqref="E333:E334">
    <cfRule type="cellIs" dxfId="148" priority="150" operator="equal">
      <formula>0</formula>
    </cfRule>
  </conditionalFormatting>
  <conditionalFormatting sqref="F333:F334">
    <cfRule type="cellIs" dxfId="147" priority="149" operator="equal">
      <formula>0</formula>
    </cfRule>
  </conditionalFormatting>
  <conditionalFormatting sqref="G333:G334">
    <cfRule type="cellIs" dxfId="146" priority="148" operator="equal">
      <formula>0</formula>
    </cfRule>
  </conditionalFormatting>
  <conditionalFormatting sqref="D337:D338">
    <cfRule type="cellIs" dxfId="145" priority="147" operator="equal">
      <formula>0</formula>
    </cfRule>
  </conditionalFormatting>
  <conditionalFormatting sqref="E337:E338">
    <cfRule type="cellIs" dxfId="144" priority="146" operator="equal">
      <formula>0</formula>
    </cfRule>
  </conditionalFormatting>
  <conditionalFormatting sqref="F337:F338">
    <cfRule type="cellIs" dxfId="143" priority="145" operator="equal">
      <formula>0</formula>
    </cfRule>
  </conditionalFormatting>
  <conditionalFormatting sqref="G337:G338">
    <cfRule type="cellIs" dxfId="142" priority="144" operator="equal">
      <formula>0</formula>
    </cfRule>
  </conditionalFormatting>
  <conditionalFormatting sqref="D343:D344">
    <cfRule type="cellIs" dxfId="141" priority="143" operator="equal">
      <formula>0</formula>
    </cfRule>
  </conditionalFormatting>
  <conditionalFormatting sqref="E343:E344">
    <cfRule type="cellIs" dxfId="140" priority="142" operator="equal">
      <formula>0</formula>
    </cfRule>
  </conditionalFormatting>
  <conditionalFormatting sqref="F343:F344">
    <cfRule type="cellIs" dxfId="139" priority="141" operator="equal">
      <formula>0</formula>
    </cfRule>
  </conditionalFormatting>
  <conditionalFormatting sqref="G343:G344">
    <cfRule type="cellIs" dxfId="138" priority="140" operator="equal">
      <formula>0</formula>
    </cfRule>
  </conditionalFormatting>
  <conditionalFormatting sqref="D331">
    <cfRule type="cellIs" dxfId="137" priority="139" operator="equal">
      <formula>0</formula>
    </cfRule>
  </conditionalFormatting>
  <conditionalFormatting sqref="D332">
    <cfRule type="cellIs" dxfId="136" priority="138" operator="equal">
      <formula>0</formula>
    </cfRule>
  </conditionalFormatting>
  <conditionalFormatting sqref="D329:D330">
    <cfRule type="cellIs" dxfId="135" priority="137" operator="equal">
      <formula>0</formula>
    </cfRule>
  </conditionalFormatting>
  <conditionalFormatting sqref="E331">
    <cfRule type="cellIs" dxfId="134" priority="136" operator="equal">
      <formula>0</formula>
    </cfRule>
  </conditionalFormatting>
  <conditionalFormatting sqref="E332">
    <cfRule type="cellIs" dxfId="133" priority="135" operator="equal">
      <formula>0</formula>
    </cfRule>
  </conditionalFormatting>
  <conditionalFormatting sqref="E329:E330">
    <cfRule type="cellIs" dxfId="132" priority="134" operator="equal">
      <formula>0</formula>
    </cfRule>
  </conditionalFormatting>
  <conditionalFormatting sqref="F331">
    <cfRule type="cellIs" dxfId="131" priority="133" operator="equal">
      <formula>0</formula>
    </cfRule>
  </conditionalFormatting>
  <conditionalFormatting sqref="F332">
    <cfRule type="cellIs" dxfId="130" priority="132" operator="equal">
      <formula>0</formula>
    </cfRule>
  </conditionalFormatting>
  <conditionalFormatting sqref="F329:F330">
    <cfRule type="cellIs" dxfId="129" priority="131" operator="equal">
      <formula>0</formula>
    </cfRule>
  </conditionalFormatting>
  <conditionalFormatting sqref="G331">
    <cfRule type="cellIs" dxfId="128" priority="130" operator="equal">
      <formula>0</formula>
    </cfRule>
  </conditionalFormatting>
  <conditionalFormatting sqref="G332">
    <cfRule type="cellIs" dxfId="127" priority="129" operator="equal">
      <formula>0</formula>
    </cfRule>
  </conditionalFormatting>
  <conditionalFormatting sqref="G329:G330">
    <cfRule type="cellIs" dxfId="126" priority="128" operator="equal">
      <formula>0</formula>
    </cfRule>
  </conditionalFormatting>
  <conditionalFormatting sqref="C354">
    <cfRule type="cellIs" dxfId="125" priority="127" operator="equal">
      <formula>0</formula>
    </cfRule>
  </conditionalFormatting>
  <conditionalFormatting sqref="D355">
    <cfRule type="cellIs" dxfId="124" priority="126" operator="equal">
      <formula>0</formula>
    </cfRule>
  </conditionalFormatting>
  <conditionalFormatting sqref="D355">
    <cfRule type="cellIs" dxfId="123" priority="125" operator="notEqual">
      <formula>0</formula>
    </cfRule>
  </conditionalFormatting>
  <conditionalFormatting sqref="D356">
    <cfRule type="cellIs" dxfId="122" priority="124" operator="equal">
      <formula>0</formula>
    </cfRule>
  </conditionalFormatting>
  <conditionalFormatting sqref="D356">
    <cfRule type="cellIs" dxfId="121" priority="123" operator="notEqual">
      <formula>0</formula>
    </cfRule>
  </conditionalFormatting>
  <conditionalFormatting sqref="E355">
    <cfRule type="cellIs" dxfId="120" priority="122" operator="equal">
      <formula>0</formula>
    </cfRule>
  </conditionalFormatting>
  <conditionalFormatting sqref="E355">
    <cfRule type="cellIs" dxfId="119" priority="121" operator="notEqual">
      <formula>0</formula>
    </cfRule>
  </conditionalFormatting>
  <conditionalFormatting sqref="E356">
    <cfRule type="cellIs" dxfId="118" priority="120" operator="equal">
      <formula>0</formula>
    </cfRule>
  </conditionalFormatting>
  <conditionalFormatting sqref="E356">
    <cfRule type="cellIs" dxfId="117" priority="119" operator="notEqual">
      <formula>0</formula>
    </cfRule>
  </conditionalFormatting>
  <conditionalFormatting sqref="F355">
    <cfRule type="cellIs" dxfId="116" priority="118" operator="equal">
      <formula>0</formula>
    </cfRule>
  </conditionalFormatting>
  <conditionalFormatting sqref="F355">
    <cfRule type="cellIs" dxfId="115" priority="117" operator="notEqual">
      <formula>0</formula>
    </cfRule>
  </conditionalFormatting>
  <conditionalFormatting sqref="F356">
    <cfRule type="cellIs" dxfId="114" priority="116" operator="equal">
      <formula>0</formula>
    </cfRule>
  </conditionalFormatting>
  <conditionalFormatting sqref="F356">
    <cfRule type="cellIs" dxfId="113" priority="115" operator="notEqual">
      <formula>0</formula>
    </cfRule>
  </conditionalFormatting>
  <conditionalFormatting sqref="D361">
    <cfRule type="cellIs" dxfId="112" priority="114" operator="equal">
      <formula>0</formula>
    </cfRule>
  </conditionalFormatting>
  <conditionalFormatting sqref="D361">
    <cfRule type="cellIs" dxfId="111" priority="113" operator="notEqual">
      <formula>0</formula>
    </cfRule>
  </conditionalFormatting>
  <conditionalFormatting sqref="D362">
    <cfRule type="cellIs" dxfId="110" priority="112" operator="equal">
      <formula>0</formula>
    </cfRule>
  </conditionalFormatting>
  <conditionalFormatting sqref="D362">
    <cfRule type="cellIs" dxfId="109" priority="111" operator="notEqual">
      <formula>0</formula>
    </cfRule>
  </conditionalFormatting>
  <conditionalFormatting sqref="G355">
    <cfRule type="cellIs" dxfId="108" priority="110" operator="equal">
      <formula>0</formula>
    </cfRule>
  </conditionalFormatting>
  <conditionalFormatting sqref="G355">
    <cfRule type="cellIs" dxfId="107" priority="109" operator="notEqual">
      <formula>0</formula>
    </cfRule>
  </conditionalFormatting>
  <conditionalFormatting sqref="G356">
    <cfRule type="cellIs" dxfId="106" priority="108" operator="equal">
      <formula>0</formula>
    </cfRule>
  </conditionalFormatting>
  <conditionalFormatting sqref="G356">
    <cfRule type="cellIs" dxfId="105" priority="107" operator="notEqual">
      <formula>0</formula>
    </cfRule>
  </conditionalFormatting>
  <conditionalFormatting sqref="G357">
    <cfRule type="cellIs" dxfId="104" priority="106" operator="equal">
      <formula>0</formula>
    </cfRule>
  </conditionalFormatting>
  <conditionalFormatting sqref="G357">
    <cfRule type="cellIs" dxfId="103" priority="105" operator="notEqual">
      <formula>0</formula>
    </cfRule>
  </conditionalFormatting>
  <conditionalFormatting sqref="G358">
    <cfRule type="cellIs" dxfId="102" priority="104" operator="equal">
      <formula>0</formula>
    </cfRule>
  </conditionalFormatting>
  <conditionalFormatting sqref="G358">
    <cfRule type="cellIs" dxfId="101" priority="103" operator="notEqual">
      <formula>0</formula>
    </cfRule>
  </conditionalFormatting>
  <conditionalFormatting sqref="G359">
    <cfRule type="cellIs" dxfId="100" priority="102" operator="equal">
      <formula>0</formula>
    </cfRule>
  </conditionalFormatting>
  <conditionalFormatting sqref="G359">
    <cfRule type="cellIs" dxfId="99" priority="101" operator="notEqual">
      <formula>0</formula>
    </cfRule>
  </conditionalFormatting>
  <conditionalFormatting sqref="G360">
    <cfRule type="cellIs" dxfId="98" priority="100" operator="equal">
      <formula>0</formula>
    </cfRule>
  </conditionalFormatting>
  <conditionalFormatting sqref="G360">
    <cfRule type="cellIs" dxfId="97" priority="99" operator="notEqual">
      <formula>0</formula>
    </cfRule>
  </conditionalFormatting>
  <conditionalFormatting sqref="E361">
    <cfRule type="cellIs" dxfId="96" priority="98" operator="equal">
      <formula>0</formula>
    </cfRule>
  </conditionalFormatting>
  <conditionalFormatting sqref="E361">
    <cfRule type="cellIs" dxfId="95" priority="97" operator="notEqual">
      <formula>0</formula>
    </cfRule>
  </conditionalFormatting>
  <conditionalFormatting sqref="E362">
    <cfRule type="cellIs" dxfId="94" priority="96" operator="equal">
      <formula>0</formula>
    </cfRule>
  </conditionalFormatting>
  <conditionalFormatting sqref="E362">
    <cfRule type="cellIs" dxfId="93" priority="95" operator="notEqual">
      <formula>0</formula>
    </cfRule>
  </conditionalFormatting>
  <conditionalFormatting sqref="F361">
    <cfRule type="cellIs" dxfId="92" priority="94" operator="equal">
      <formula>0</formula>
    </cfRule>
  </conditionalFormatting>
  <conditionalFormatting sqref="F361">
    <cfRule type="cellIs" dxfId="91" priority="93" operator="notEqual">
      <formula>0</formula>
    </cfRule>
  </conditionalFormatting>
  <conditionalFormatting sqref="F362">
    <cfRule type="cellIs" dxfId="90" priority="92" operator="equal">
      <formula>0</formula>
    </cfRule>
  </conditionalFormatting>
  <conditionalFormatting sqref="F362">
    <cfRule type="cellIs" dxfId="89" priority="91" operator="notEqual">
      <formula>0</formula>
    </cfRule>
  </conditionalFormatting>
  <conditionalFormatting sqref="D358">
    <cfRule type="cellIs" dxfId="88" priority="88" operator="equal">
      <formula>0</formula>
    </cfRule>
  </conditionalFormatting>
  <conditionalFormatting sqref="D358">
    <cfRule type="cellIs" dxfId="87" priority="87" operator="notEqual">
      <formula>0</formula>
    </cfRule>
  </conditionalFormatting>
  <conditionalFormatting sqref="D357">
    <cfRule type="cellIs" dxfId="86" priority="90" operator="equal">
      <formula>0</formula>
    </cfRule>
  </conditionalFormatting>
  <conditionalFormatting sqref="D357">
    <cfRule type="cellIs" dxfId="85" priority="89" operator="notEqual">
      <formula>0</formula>
    </cfRule>
  </conditionalFormatting>
  <conditionalFormatting sqref="D359">
    <cfRule type="cellIs" dxfId="84" priority="86" operator="equal">
      <formula>0</formula>
    </cfRule>
  </conditionalFormatting>
  <conditionalFormatting sqref="D359">
    <cfRule type="cellIs" dxfId="83" priority="85" operator="notEqual">
      <formula>0</formula>
    </cfRule>
  </conditionalFormatting>
  <conditionalFormatting sqref="D360">
    <cfRule type="cellIs" dxfId="82" priority="84" operator="equal">
      <formula>0</formula>
    </cfRule>
  </conditionalFormatting>
  <conditionalFormatting sqref="D360">
    <cfRule type="cellIs" dxfId="81" priority="83" operator="notEqual">
      <formula>0</formula>
    </cfRule>
  </conditionalFormatting>
  <conditionalFormatting sqref="E358">
    <cfRule type="cellIs" dxfId="80" priority="80" operator="equal">
      <formula>0</formula>
    </cfRule>
  </conditionalFormatting>
  <conditionalFormatting sqref="E358">
    <cfRule type="cellIs" dxfId="79" priority="79" operator="notEqual">
      <formula>0</formula>
    </cfRule>
  </conditionalFormatting>
  <conditionalFormatting sqref="E357">
    <cfRule type="cellIs" dxfId="78" priority="82" operator="equal">
      <formula>0</formula>
    </cfRule>
  </conditionalFormatting>
  <conditionalFormatting sqref="E357">
    <cfRule type="cellIs" dxfId="77" priority="81" operator="notEqual">
      <formula>0</formula>
    </cfRule>
  </conditionalFormatting>
  <conditionalFormatting sqref="E359">
    <cfRule type="cellIs" dxfId="76" priority="78" operator="equal">
      <formula>0</formula>
    </cfRule>
  </conditionalFormatting>
  <conditionalFormatting sqref="E359">
    <cfRule type="cellIs" dxfId="75" priority="77" operator="notEqual">
      <formula>0</formula>
    </cfRule>
  </conditionalFormatting>
  <conditionalFormatting sqref="E360">
    <cfRule type="cellIs" dxfId="74" priority="76" operator="equal">
      <formula>0</formula>
    </cfRule>
  </conditionalFormatting>
  <conditionalFormatting sqref="E360">
    <cfRule type="cellIs" dxfId="73" priority="75" operator="notEqual">
      <formula>0</formula>
    </cfRule>
  </conditionalFormatting>
  <conditionalFormatting sqref="F358">
    <cfRule type="cellIs" dxfId="72" priority="72" operator="equal">
      <formula>0</formula>
    </cfRule>
  </conditionalFormatting>
  <conditionalFormatting sqref="F358">
    <cfRule type="cellIs" dxfId="71" priority="71" operator="notEqual">
      <formula>0</formula>
    </cfRule>
  </conditionalFormatting>
  <conditionalFormatting sqref="F357">
    <cfRule type="cellIs" dxfId="70" priority="74" operator="equal">
      <formula>0</formula>
    </cfRule>
  </conditionalFormatting>
  <conditionalFormatting sqref="F357">
    <cfRule type="cellIs" dxfId="69" priority="73" operator="notEqual">
      <formula>0</formula>
    </cfRule>
  </conditionalFormatting>
  <conditionalFormatting sqref="F359">
    <cfRule type="cellIs" dxfId="68" priority="70" operator="equal">
      <formula>0</formula>
    </cfRule>
  </conditionalFormatting>
  <conditionalFormatting sqref="F359">
    <cfRule type="cellIs" dxfId="67" priority="69" operator="notEqual">
      <formula>0</formula>
    </cfRule>
  </conditionalFormatting>
  <conditionalFormatting sqref="F360">
    <cfRule type="cellIs" dxfId="66" priority="68" operator="equal">
      <formula>0</formula>
    </cfRule>
  </conditionalFormatting>
  <conditionalFormatting sqref="F360">
    <cfRule type="cellIs" dxfId="65" priority="67" operator="notEqual">
      <formula>0</formula>
    </cfRule>
  </conditionalFormatting>
  <conditionalFormatting sqref="G361">
    <cfRule type="cellIs" dxfId="64" priority="66" operator="equal">
      <formula>0</formula>
    </cfRule>
  </conditionalFormatting>
  <conditionalFormatting sqref="G361">
    <cfRule type="cellIs" dxfId="63" priority="65" operator="notEqual">
      <formula>0</formula>
    </cfRule>
  </conditionalFormatting>
  <conditionalFormatting sqref="G362">
    <cfRule type="cellIs" dxfId="62" priority="64" operator="equal">
      <formula>0</formula>
    </cfRule>
  </conditionalFormatting>
  <conditionalFormatting sqref="G362">
    <cfRule type="cellIs" dxfId="61" priority="63" operator="notEqual">
      <formula>0</formula>
    </cfRule>
  </conditionalFormatting>
  <conditionalFormatting sqref="D353">
    <cfRule type="cellIs" dxfId="60" priority="61" operator="equal">
      <formula>0</formula>
    </cfRule>
  </conditionalFormatting>
  <conditionalFormatting sqref="D354">
    <cfRule type="cellIs" dxfId="59" priority="60" operator="equal">
      <formula>0</formula>
    </cfRule>
  </conditionalFormatting>
  <conditionalFormatting sqref="D351:D352">
    <cfRule type="cellIs" dxfId="58" priority="59" operator="equal">
      <formula>0</formula>
    </cfRule>
  </conditionalFormatting>
  <conditionalFormatting sqref="E353">
    <cfRule type="cellIs" dxfId="57" priority="58" operator="equal">
      <formula>0</formula>
    </cfRule>
  </conditionalFormatting>
  <conditionalFormatting sqref="E354">
    <cfRule type="cellIs" dxfId="56" priority="57" operator="equal">
      <formula>0</formula>
    </cfRule>
  </conditionalFormatting>
  <conditionalFormatting sqref="E351:E352">
    <cfRule type="cellIs" dxfId="55" priority="56" operator="equal">
      <formula>0</formula>
    </cfRule>
  </conditionalFormatting>
  <conditionalFormatting sqref="F353">
    <cfRule type="cellIs" dxfId="54" priority="55" operator="equal">
      <formula>0</formula>
    </cfRule>
  </conditionalFormatting>
  <conditionalFormatting sqref="F354">
    <cfRule type="cellIs" dxfId="53" priority="54" operator="equal">
      <formula>0</formula>
    </cfRule>
  </conditionalFormatting>
  <conditionalFormatting sqref="F351:F352">
    <cfRule type="cellIs" dxfId="52" priority="53" operator="equal">
      <formula>0</formula>
    </cfRule>
  </conditionalFormatting>
  <conditionalFormatting sqref="G353">
    <cfRule type="cellIs" dxfId="51" priority="52" operator="equal">
      <formula>0</formula>
    </cfRule>
  </conditionalFormatting>
  <conditionalFormatting sqref="G354">
    <cfRule type="cellIs" dxfId="50" priority="51" operator="equal">
      <formula>0</formula>
    </cfRule>
  </conditionalFormatting>
  <conditionalFormatting sqref="G351:G352">
    <cfRule type="cellIs" dxfId="49" priority="50" operator="equal">
      <formula>0</formula>
    </cfRule>
  </conditionalFormatting>
  <conditionalFormatting sqref="C366">
    <cfRule type="cellIs" dxfId="48" priority="49" operator="equal">
      <formula>0</formula>
    </cfRule>
  </conditionalFormatting>
  <conditionalFormatting sqref="D367">
    <cfRule type="cellIs" dxfId="47" priority="48" operator="equal">
      <formula>0</formula>
    </cfRule>
  </conditionalFormatting>
  <conditionalFormatting sqref="D367">
    <cfRule type="cellIs" dxfId="46" priority="47" operator="notEqual">
      <formula>0</formula>
    </cfRule>
  </conditionalFormatting>
  <conditionalFormatting sqref="D368">
    <cfRule type="cellIs" dxfId="45" priority="46" operator="equal">
      <formula>0</formula>
    </cfRule>
  </conditionalFormatting>
  <conditionalFormatting sqref="D368">
    <cfRule type="cellIs" dxfId="44" priority="45" operator="notEqual">
      <formula>0</formula>
    </cfRule>
  </conditionalFormatting>
  <conditionalFormatting sqref="F369">
    <cfRule type="cellIs" dxfId="43" priority="44" operator="equal">
      <formula>0</formula>
    </cfRule>
  </conditionalFormatting>
  <conditionalFormatting sqref="F369">
    <cfRule type="cellIs" dxfId="42" priority="43" operator="notEqual">
      <formula>0</formula>
    </cfRule>
  </conditionalFormatting>
  <conditionalFormatting sqref="F370">
    <cfRule type="cellIs" dxfId="41" priority="42" operator="equal">
      <formula>0</formula>
    </cfRule>
  </conditionalFormatting>
  <conditionalFormatting sqref="F370">
    <cfRule type="cellIs" dxfId="40" priority="41" operator="notEqual">
      <formula>0</formula>
    </cfRule>
  </conditionalFormatting>
  <conditionalFormatting sqref="G369">
    <cfRule type="cellIs" dxfId="39" priority="40" operator="equal">
      <formula>0</formula>
    </cfRule>
  </conditionalFormatting>
  <conditionalFormatting sqref="G369">
    <cfRule type="cellIs" dxfId="38" priority="39" operator="notEqual">
      <formula>0</formula>
    </cfRule>
  </conditionalFormatting>
  <conditionalFormatting sqref="G370">
    <cfRule type="cellIs" dxfId="37" priority="38" operator="equal">
      <formula>0</formula>
    </cfRule>
  </conditionalFormatting>
  <conditionalFormatting sqref="G370">
    <cfRule type="cellIs" dxfId="36" priority="37" operator="notEqual">
      <formula>0</formula>
    </cfRule>
  </conditionalFormatting>
  <conditionalFormatting sqref="F367">
    <cfRule type="cellIs" dxfId="35" priority="36" operator="equal">
      <formula>0</formula>
    </cfRule>
  </conditionalFormatting>
  <conditionalFormatting sqref="F367">
    <cfRule type="cellIs" dxfId="34" priority="35" operator="notEqual">
      <formula>0</formula>
    </cfRule>
  </conditionalFormatting>
  <conditionalFormatting sqref="F368">
    <cfRule type="cellIs" dxfId="33" priority="34" operator="equal">
      <formula>0</formula>
    </cfRule>
  </conditionalFormatting>
  <conditionalFormatting sqref="F368">
    <cfRule type="cellIs" dxfId="32" priority="33" operator="notEqual">
      <formula>0</formula>
    </cfRule>
  </conditionalFormatting>
  <conditionalFormatting sqref="E367">
    <cfRule type="cellIs" dxfId="31" priority="32" operator="equal">
      <formula>0</formula>
    </cfRule>
  </conditionalFormatting>
  <conditionalFormatting sqref="E367">
    <cfRule type="cellIs" dxfId="30" priority="31" operator="notEqual">
      <formula>0</formula>
    </cfRule>
  </conditionalFormatting>
  <conditionalFormatting sqref="E368">
    <cfRule type="cellIs" dxfId="29" priority="30" operator="equal">
      <formula>0</formula>
    </cfRule>
  </conditionalFormatting>
  <conditionalFormatting sqref="E368">
    <cfRule type="cellIs" dxfId="28" priority="29" operator="notEqual">
      <formula>0</formula>
    </cfRule>
  </conditionalFormatting>
  <conditionalFormatting sqref="G367">
    <cfRule type="cellIs" dxfId="27" priority="28" operator="equal">
      <formula>0</formula>
    </cfRule>
  </conditionalFormatting>
  <conditionalFormatting sqref="G367">
    <cfRule type="cellIs" dxfId="26" priority="27" operator="notEqual">
      <formula>0</formula>
    </cfRule>
  </conditionalFormatting>
  <conditionalFormatting sqref="G368">
    <cfRule type="cellIs" dxfId="25" priority="26" operator="equal">
      <formula>0</formula>
    </cfRule>
  </conditionalFormatting>
  <conditionalFormatting sqref="G368">
    <cfRule type="cellIs" dxfId="24" priority="25" operator="notEqual">
      <formula>0</formula>
    </cfRule>
  </conditionalFormatting>
  <conditionalFormatting sqref="D369">
    <cfRule type="cellIs" dxfId="23" priority="24" operator="equal">
      <formula>0</formula>
    </cfRule>
  </conditionalFormatting>
  <conditionalFormatting sqref="D369">
    <cfRule type="cellIs" dxfId="22" priority="23" operator="notEqual">
      <formula>0</formula>
    </cfRule>
  </conditionalFormatting>
  <conditionalFormatting sqref="D370">
    <cfRule type="cellIs" dxfId="21" priority="22" operator="equal">
      <formula>0</formula>
    </cfRule>
  </conditionalFormatting>
  <conditionalFormatting sqref="D370">
    <cfRule type="cellIs" dxfId="20" priority="21" operator="notEqual">
      <formula>0</formula>
    </cfRule>
  </conditionalFormatting>
  <conditionalFormatting sqref="E369">
    <cfRule type="cellIs" dxfId="19" priority="20" operator="equal">
      <formula>0</formula>
    </cfRule>
  </conditionalFormatting>
  <conditionalFormatting sqref="E369">
    <cfRule type="cellIs" dxfId="18" priority="19" operator="notEqual">
      <formula>0</formula>
    </cfRule>
  </conditionalFormatting>
  <conditionalFormatting sqref="E370">
    <cfRule type="cellIs" dxfId="17" priority="18" operator="equal">
      <formula>0</formula>
    </cfRule>
  </conditionalFormatting>
  <conditionalFormatting sqref="E370">
    <cfRule type="cellIs" dxfId="16" priority="17" operator="notEqual">
      <formula>0</formula>
    </cfRule>
  </conditionalFormatting>
  <conditionalFormatting sqref="D365">
    <cfRule type="cellIs" dxfId="15" priority="16" operator="equal">
      <formula>0</formula>
    </cfRule>
  </conditionalFormatting>
  <conditionalFormatting sqref="D366">
    <cfRule type="cellIs" dxfId="14" priority="15" operator="equal">
      <formula>0</formula>
    </cfRule>
  </conditionalFormatting>
  <conditionalFormatting sqref="D363:D364">
    <cfRule type="cellIs" dxfId="13" priority="14" operator="equal">
      <formula>0</formula>
    </cfRule>
  </conditionalFormatting>
  <conditionalFormatting sqref="E365">
    <cfRule type="cellIs" dxfId="12" priority="13" operator="equal">
      <formula>0</formula>
    </cfRule>
  </conditionalFormatting>
  <conditionalFormatting sqref="E366">
    <cfRule type="cellIs" dxfId="11" priority="12" operator="equal">
      <formula>0</formula>
    </cfRule>
  </conditionalFormatting>
  <conditionalFormatting sqref="E363:E364">
    <cfRule type="cellIs" dxfId="10" priority="11" operator="equal">
      <formula>0</formula>
    </cfRule>
  </conditionalFormatting>
  <conditionalFormatting sqref="F365">
    <cfRule type="cellIs" dxfId="9" priority="10" operator="equal">
      <formula>0</formula>
    </cfRule>
  </conditionalFormatting>
  <conditionalFormatting sqref="F366">
    <cfRule type="cellIs" dxfId="8" priority="9" operator="equal">
      <formula>0</formula>
    </cfRule>
  </conditionalFormatting>
  <conditionalFormatting sqref="F363:F364">
    <cfRule type="cellIs" dxfId="7" priority="8" operator="equal">
      <formula>0</formula>
    </cfRule>
  </conditionalFormatting>
  <conditionalFormatting sqref="G365">
    <cfRule type="cellIs" dxfId="6" priority="7" operator="equal">
      <formula>0</formula>
    </cfRule>
  </conditionalFormatting>
  <conditionalFormatting sqref="G366">
    <cfRule type="cellIs" dxfId="5" priority="6" operator="equal">
      <formula>0</formula>
    </cfRule>
  </conditionalFormatting>
  <conditionalFormatting sqref="G363:G364">
    <cfRule type="cellIs" dxfId="4" priority="5" operator="equal">
      <formula>0</formula>
    </cfRule>
  </conditionalFormatting>
  <conditionalFormatting sqref="C292">
    <cfRule type="cellIs" dxfId="3" priority="4" operator="equal">
      <formula>0</formula>
    </cfRule>
  </conditionalFormatting>
  <conditionalFormatting sqref="C220">
    <cfRule type="cellIs" dxfId="2" priority="3" operator="equal">
      <formula>0</formula>
    </cfRule>
  </conditionalFormatting>
  <conditionalFormatting sqref="C12">
    <cfRule type="cellIs" dxfId="1" priority="2" operator="equal">
      <formula>0</formula>
    </cfRule>
  </conditionalFormatting>
  <conditionalFormatting sqref="C18">
    <cfRule type="cellIs" dxfId="0" priority="1" operator="equal">
      <formula>0</formula>
    </cfRule>
  </conditionalFormatting>
  <pageMargins left="0.59055118110236227" right="0.59055118110236227" top="0.59055118110236227" bottom="0.59055118110236227"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Instruções de Preenchimento</vt:lpstr>
      <vt:lpstr>Resumo do Orçamento</vt:lpstr>
      <vt:lpstr>Orçamento Sintético</vt:lpstr>
      <vt:lpstr>Orçamento Analítico</vt:lpstr>
      <vt:lpstr>Insumos e Serviços</vt:lpstr>
      <vt:lpstr>Marcas e Modelos</vt:lpstr>
      <vt:lpstr>Composição de BDI</vt:lpstr>
      <vt:lpstr>Composição de Encargos Sociais</vt:lpstr>
      <vt:lpstr>Cronograma</vt:lpstr>
      <vt:lpstr>'Composição de BDI'!Area_de_impressao</vt:lpstr>
      <vt:lpstr>'Composição de Encargos Sociais'!Area_de_impressao</vt:lpstr>
      <vt:lpstr>Cronograma!Area_de_impressao</vt:lpstr>
      <vt:lpstr>'Orçamento Analítico'!Area_de_impressao</vt:lpstr>
      <vt:lpstr>'Orçamento Sintético'!Area_de_impressao</vt:lpstr>
      <vt:lpstr>'Resumo do Orçamento'!Area_de_impressao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AnaCZ</cp:lastModifiedBy>
  <cp:revision>0</cp:revision>
  <cp:lastPrinted>2021-07-23T21:57:56Z</cp:lastPrinted>
  <dcterms:created xsi:type="dcterms:W3CDTF">2021-07-23T12:39:36Z</dcterms:created>
  <dcterms:modified xsi:type="dcterms:W3CDTF">2021-08-31T15:27:05Z</dcterms:modified>
</cp:coreProperties>
</file>