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5430" yWindow="4065" windowWidth="15375" windowHeight="7875" activeTab="1"/>
  </bookViews>
  <sheets>
    <sheet name="Instruções de Preenchimento" sheetId="5" r:id="rId1"/>
    <sheet name="Resumo do Orçamento" sheetId="2" r:id="rId2"/>
    <sheet name="Orçamento Sintético" sheetId="1" r:id="rId3"/>
    <sheet name="Orçamento Analítico" sheetId="3" r:id="rId4"/>
    <sheet name="Insumos e Serviços" sheetId="9" r:id="rId5"/>
    <sheet name="Composição de BDI" sheetId="6" r:id="rId6"/>
    <sheet name="Composição de Encargos Sociais" sheetId="7" r:id="rId7"/>
    <sheet name="Cronograma" sheetId="4" r:id="rId8"/>
  </sheets>
  <externalReferences>
    <externalReference r:id="rId9"/>
  </externalReferences>
  <definedNames>
    <definedName name="_10Excel_BuiltIn_Print_Area_3_1_1_3_1">"#ref!"</definedName>
    <definedName name="_11Excel_BuiltIn_Print_Area_3_1_3_1">"#ref!"</definedName>
    <definedName name="_12Excel_BuiltIn_Print_Area_5_1_1">"#ref!"</definedName>
    <definedName name="_13Excel_BuiltIn_Print_Area_5_1_1_1">"#ref!"</definedName>
    <definedName name="_14Excel_BuiltIn_Print_Titles_2_1_1">"#ref!"</definedName>
    <definedName name="_15Excel_BuiltIn_Print_Titles_2_1_1_1">"#ref!"</definedName>
    <definedName name="_16Excel_BuiltIn_Print_Titles_3_1_3_1">"#ref!"</definedName>
    <definedName name="_1Excel_BuiltIn_Print_Area_1_1">"#ref!"</definedName>
    <definedName name="_2Excel_BuiltIn_Print_Area_2_1">"#ref!"</definedName>
    <definedName name="_3Excel_BuiltIn_Print_Area_2_1_1">"#ref!"</definedName>
    <definedName name="_4Excel_BuiltIn_Print_Area_2_1_1_1">"#ref!"</definedName>
    <definedName name="_5Excel_BuiltIn_Print_Area_3_1_1_1">"#ref!"</definedName>
    <definedName name="_6Excel_BuiltIn_Print_Area_3_1_1_1_1">"#ref!"</definedName>
    <definedName name="_7Excel_BuiltIn_Print_Area_3_1_1_1_1_1">"#ref!"</definedName>
    <definedName name="_8Excel_BuiltIn_Print_Area_3_1_1_1_1_3_1">"#ref!"</definedName>
    <definedName name="_9Excel_BuiltIn_Print_Area_3_1_1_1_3_1">"#ref!"</definedName>
    <definedName name="_Toc162077558_1" localSheetId="6">#REF!</definedName>
    <definedName name="_Toc162077558_1" localSheetId="0">#REF!</definedName>
    <definedName name="_Toc162077558_1">#REF!</definedName>
    <definedName name="_xlnm.Print_Area" localSheetId="5">'Composição de BDI'!$A$1:$D$23</definedName>
    <definedName name="_xlnm.Print_Area" localSheetId="6">'Composição de Encargos Sociais'!$A$1:$D$44</definedName>
    <definedName name="_xlnm.Print_Area" localSheetId="7">Cronograma!$A$1:$G$307</definedName>
    <definedName name="_xlnm.Print_Area" localSheetId="4">'Insumos e Serviços'!$A$1:$H$176</definedName>
    <definedName name="_xlnm.Print_Area" localSheetId="3">'Orçamento Analítico'!$A$1:$H$362</definedName>
    <definedName name="_xlnm.Print_Area" localSheetId="2">'Orçamento Sintético'!$A$1:$H$158</definedName>
    <definedName name="Excel_BuiltIn_Print_Area_1" localSheetId="6">#REF!</definedName>
    <definedName name="Excel_BuiltIn_Print_Area_1" localSheetId="0">#REF!</definedName>
    <definedName name="Excel_BuiltIn_Print_Area_1">#REF!</definedName>
    <definedName name="Excel_BuiltIn_Print_Area_1_1" localSheetId="6">#REF!</definedName>
    <definedName name="Excel_BuiltIn_Print_Area_1_1" localSheetId="0">#REF!</definedName>
    <definedName name="Excel_BuiltIn_Print_Area_1_1">#REF!</definedName>
    <definedName name="Excel_BuiltIn_Print_Area_1_1_1" localSheetId="6">#REF!</definedName>
    <definedName name="Excel_BuiltIn_Print_Area_1_1_1" localSheetId="0">#REF!</definedName>
    <definedName name="Excel_BuiltIn_Print_Area_1_1_1">#REF!</definedName>
    <definedName name="Excel_BuiltIn_Print_Area_1_1_1_1" localSheetId="6">#REF!</definedName>
    <definedName name="Excel_BuiltIn_Print_Area_1_1_1_1" localSheetId="0">#REF!</definedName>
    <definedName name="Excel_BuiltIn_Print_Area_1_1_1_1">#REF!</definedName>
    <definedName name="Excel_BuiltIn_Print_Area_1_1_1_1_1" localSheetId="6">#REF!</definedName>
    <definedName name="Excel_BuiltIn_Print_Area_1_1_1_1_1" localSheetId="0">#REF!</definedName>
    <definedName name="Excel_BuiltIn_Print_Area_1_1_1_1_1">#REF!</definedName>
    <definedName name="Excel_BuiltIn_Print_Area_1_1_1_1_1_1" localSheetId="6">#REF!</definedName>
    <definedName name="Excel_BuiltIn_Print_Area_1_1_1_1_1_1" localSheetId="0">#REF!</definedName>
    <definedName name="Excel_BuiltIn_Print_Area_1_1_1_1_1_1">#REF!</definedName>
    <definedName name="Excel_BuiltIn_Print_Area_1_1_1_1_1_1_1_1" localSheetId="6">#REF!</definedName>
    <definedName name="Excel_BuiltIn_Print_Area_1_1_1_1_1_1_1_1" localSheetId="0">#REF!</definedName>
    <definedName name="Excel_BuiltIn_Print_Area_1_1_1_1_1_1_1_1">#REF!</definedName>
    <definedName name="Excel_BuiltIn_Print_Area_1_1_1_1_5" localSheetId="6">#REF!</definedName>
    <definedName name="Excel_BuiltIn_Print_Area_1_1_1_1_5" localSheetId="0">#REF!</definedName>
    <definedName name="Excel_BuiltIn_Print_Area_1_1_1_1_5">#REF!</definedName>
    <definedName name="Excel_BuiltIn_Print_Area_1_1_1_5" localSheetId="6">#REF!</definedName>
    <definedName name="Excel_BuiltIn_Print_Area_1_1_1_5" localSheetId="0">#REF!</definedName>
    <definedName name="Excel_BuiltIn_Print_Area_1_1_1_5">#REF!</definedName>
    <definedName name="Excel_BuiltIn_Print_Area_1_1_5" localSheetId="6">#REF!</definedName>
    <definedName name="Excel_BuiltIn_Print_Area_1_1_5" localSheetId="0">#REF!</definedName>
    <definedName name="Excel_BuiltIn_Print_Area_1_1_5">#REF!</definedName>
    <definedName name="Excel_BuiltIn_Print_Area_2" localSheetId="6">#REF!</definedName>
    <definedName name="Excel_BuiltIn_Print_Area_2" localSheetId="0">#REF!</definedName>
    <definedName name="Excel_BuiltIn_Print_Area_2">#REF!</definedName>
    <definedName name="Excel_BuiltIn_Print_Area_2_1" localSheetId="6">#REF!</definedName>
    <definedName name="Excel_BuiltIn_Print_Area_2_1" localSheetId="0">#REF!</definedName>
    <definedName name="Excel_BuiltIn_Print_Area_2_1">#REF!</definedName>
    <definedName name="Excel_BuiltIn_Print_Area_2_1_1" localSheetId="6">#REF!</definedName>
    <definedName name="Excel_BuiltIn_Print_Area_2_1_1" localSheetId="0">#REF!</definedName>
    <definedName name="Excel_BuiltIn_Print_Area_2_1_1">#REF!</definedName>
    <definedName name="Excel_BuiltIn_Print_Area_2_1_1_1" localSheetId="6">#REF!</definedName>
    <definedName name="Excel_BuiltIn_Print_Area_2_1_1_1" localSheetId="0">#REF!</definedName>
    <definedName name="Excel_BuiltIn_Print_Area_2_1_1_1">#REF!</definedName>
    <definedName name="Excel_BuiltIn_Print_Area_2_1_1_1_1" localSheetId="6">#REF!</definedName>
    <definedName name="Excel_BuiltIn_Print_Area_2_1_1_1_1" localSheetId="0">#REF!</definedName>
    <definedName name="Excel_BuiltIn_Print_Area_2_1_1_1_1">#REF!</definedName>
    <definedName name="Excel_BuiltIn_Print_Area_2_1_1_1_3">"#ref!"</definedName>
    <definedName name="Excel_BuiltIn_Print_Area_2_1_1_1_4">"#ref!"</definedName>
    <definedName name="Excel_BuiltIn_Print_Area_2_1_1_3">"#ref!"</definedName>
    <definedName name="Excel_BuiltIn_Print_Area_2_1_1_4">"#ref!"</definedName>
    <definedName name="Excel_BuiltIn_Print_Area_2_1_5" localSheetId="6">#REF!</definedName>
    <definedName name="Excel_BuiltIn_Print_Area_2_1_5" localSheetId="0">#REF!</definedName>
    <definedName name="Excel_BuiltIn_Print_Area_2_1_5">#REF!</definedName>
    <definedName name="Excel_BuiltIn_Print_Area_2_5" localSheetId="6">#REF!</definedName>
    <definedName name="Excel_BuiltIn_Print_Area_2_5" localSheetId="0">#REF!</definedName>
    <definedName name="Excel_BuiltIn_Print_Area_2_5">#REF!</definedName>
    <definedName name="Excel_BuiltIn_Print_Area_3_1" localSheetId="6">#REF!</definedName>
    <definedName name="Excel_BuiltIn_Print_Area_3_1" localSheetId="0">#REF!</definedName>
    <definedName name="Excel_BuiltIn_Print_Area_3_1">"#ref!"</definedName>
    <definedName name="Excel_BuiltIn_Print_Area_3_1_1" localSheetId="6">#REF!</definedName>
    <definedName name="Excel_BuiltIn_Print_Area_3_1_1">#REF!</definedName>
    <definedName name="Excel_BuiltIn_Print_Area_3_1_1_1" localSheetId="6">#REF!</definedName>
    <definedName name="Excel_BuiltIn_Print_Area_3_1_1_1" localSheetId="0">#REF!</definedName>
    <definedName name="Excel_BuiltIn_Print_Area_3_1_1_1_1" localSheetId="6">#REF!</definedName>
    <definedName name="Excel_BuiltIn_Print_Area_3_1_1_1_1" localSheetId="0">#REF!</definedName>
    <definedName name="Excel_BuiltIn_Print_Area_3_1_1_1_1_3" localSheetId="6">#REF!</definedName>
    <definedName name="Excel_BuiltIn_Print_Area_3_1_1_1_1_3" localSheetId="0">#REF!</definedName>
    <definedName name="Excel_BuiltIn_Print_Area_3_1_1_1_1_3">#REF!</definedName>
    <definedName name="Excel_BuiltIn_Print_Area_3_1_1_1_1_4">#REF!</definedName>
    <definedName name="Excel_BuiltIn_Print_Area_3_1_1_1_3" localSheetId="6">#REF!</definedName>
    <definedName name="Excel_BuiltIn_Print_Area_3_1_1_1_3" localSheetId="0">#REF!</definedName>
    <definedName name="Excel_BuiltIn_Print_Area_3_1_1_1_3">#REF!</definedName>
    <definedName name="Excel_BuiltIn_Print_Area_3_1_1_1_4">#REF!</definedName>
    <definedName name="Excel_BuiltIn_Print_Area_3_1_1_3" localSheetId="6">#REF!</definedName>
    <definedName name="Excel_BuiltIn_Print_Area_3_1_1_3" localSheetId="0">#REF!</definedName>
    <definedName name="Excel_BuiltIn_Print_Area_3_1_1_3">#REF!</definedName>
    <definedName name="Excel_BuiltIn_Print_Area_3_1_1_4">#REF!</definedName>
    <definedName name="Excel_BuiltIn_Print_Area_3_1_3" localSheetId="6">#REF!</definedName>
    <definedName name="Excel_BuiltIn_Print_Area_3_1_3" localSheetId="0">#REF!</definedName>
    <definedName name="Excel_BuiltIn_Print_Area_3_1_3">#REF!</definedName>
    <definedName name="Excel_BuiltIn_Print_Area_3_1_4">#REF!</definedName>
    <definedName name="Excel_BuiltIn_Print_Area_4_1" localSheetId="6">#REF!</definedName>
    <definedName name="Excel_BuiltIn_Print_Area_4_1" localSheetId="0">#REF!</definedName>
    <definedName name="Excel_BuiltIn_Print_Area_4_1">#REF!</definedName>
    <definedName name="Excel_BuiltIn_Print_Area_4_1_1" localSheetId="6">#REF!</definedName>
    <definedName name="Excel_BuiltIn_Print_Area_4_1_1" localSheetId="0">#REF!</definedName>
    <definedName name="Excel_BuiltIn_Print_Area_4_1_1">#REF!</definedName>
    <definedName name="Excel_BuiltIn_Print_Area_4_1_1_1" localSheetId="6">#REF!</definedName>
    <definedName name="Excel_BuiltIn_Print_Area_4_1_1_1" localSheetId="0">#REF!</definedName>
    <definedName name="Excel_BuiltIn_Print_Area_4_1_1_1">#REF!</definedName>
    <definedName name="Excel_BuiltIn_Print_Area_4_1_1_1_5" localSheetId="6">#REF!</definedName>
    <definedName name="Excel_BuiltIn_Print_Area_4_1_1_1_5" localSheetId="0">#REF!</definedName>
    <definedName name="Excel_BuiltIn_Print_Area_4_1_1_1_5">#REF!</definedName>
    <definedName name="Excel_BuiltIn_Print_Area_4_1_1_5" localSheetId="6">#REF!</definedName>
    <definedName name="Excel_BuiltIn_Print_Area_4_1_1_5" localSheetId="0">#REF!</definedName>
    <definedName name="Excel_BuiltIn_Print_Area_4_1_1_5">#REF!</definedName>
    <definedName name="Excel_BuiltIn_Print_Area_4_1_5" localSheetId="6">#REF!</definedName>
    <definedName name="Excel_BuiltIn_Print_Area_4_1_5" localSheetId="0">#REF!</definedName>
    <definedName name="Excel_BuiltIn_Print_Area_4_1_5">#REF!</definedName>
    <definedName name="Excel_BuiltIn_Print_Area_5_1" localSheetId="6">#REF!</definedName>
    <definedName name="Excel_BuiltIn_Print_Area_5_1" localSheetId="0">#REF!</definedName>
    <definedName name="Excel_BuiltIn_Print_Area_5_1">#REF!</definedName>
    <definedName name="Excel_BuiltIn_Print_Area_5_1_1" localSheetId="6">#REF!</definedName>
    <definedName name="Excel_BuiltIn_Print_Area_5_1_1" localSheetId="0">#REF!</definedName>
    <definedName name="Excel_BuiltIn_Print_Area_5_1_1">#REF!</definedName>
    <definedName name="Excel_BuiltIn_Print_Area_5_1_1_1" localSheetId="6">#REF!</definedName>
    <definedName name="Excel_BuiltIn_Print_Area_5_1_1_1" localSheetId="0">#REF!</definedName>
    <definedName name="Excel_BuiltIn_Print_Area_5_1_1_1">#REF!</definedName>
    <definedName name="Excel_BuiltIn_Print_Area_5_1_1_5" localSheetId="6">#REF!</definedName>
    <definedName name="Excel_BuiltIn_Print_Area_5_1_1_5" localSheetId="0">#REF!</definedName>
    <definedName name="Excel_BuiltIn_Print_Area_5_1_1_5">#REF!</definedName>
    <definedName name="Excel_BuiltIn_Print_Area_5_1_5" localSheetId="6">#REF!</definedName>
    <definedName name="Excel_BuiltIn_Print_Area_5_1_5" localSheetId="0">#REF!</definedName>
    <definedName name="Excel_BuiltIn_Print_Area_5_1_5">#REF!</definedName>
    <definedName name="Excel_BuiltIn_Print_Area_6_1" localSheetId="6">#REF!</definedName>
    <definedName name="Excel_BuiltIn_Print_Area_6_1" localSheetId="0">#REF!</definedName>
    <definedName name="Excel_BuiltIn_Print_Area_6_1">#REF!</definedName>
    <definedName name="Excel_BuiltIn_Print_Titles_1" localSheetId="6">#REF!</definedName>
    <definedName name="Excel_BuiltIn_Print_Titles_1" localSheetId="0">#REF!</definedName>
    <definedName name="Excel_BuiltIn_Print_Titles_1">#REF!</definedName>
    <definedName name="Excel_BuiltIn_Print_Titles_1_1" localSheetId="6">#REF!</definedName>
    <definedName name="Excel_BuiltIn_Print_Titles_1_1" localSheetId="0">#REF!</definedName>
    <definedName name="Excel_BuiltIn_Print_Titles_1_1">#REF!</definedName>
    <definedName name="Excel_BuiltIn_Print_Titles_1_1_1" localSheetId="6">#REF!</definedName>
    <definedName name="Excel_BuiltIn_Print_Titles_1_1_1" localSheetId="0">#REF!</definedName>
    <definedName name="Excel_BuiltIn_Print_Titles_1_1_1">#REF!</definedName>
    <definedName name="Excel_BuiltIn_Print_Titles_1_1_5" localSheetId="6">#REF!</definedName>
    <definedName name="Excel_BuiltIn_Print_Titles_1_1_5" localSheetId="0">#REF!</definedName>
    <definedName name="Excel_BuiltIn_Print_Titles_1_1_5">#REF!</definedName>
    <definedName name="Excel_BuiltIn_Print_Titles_2" localSheetId="6">#REF!</definedName>
    <definedName name="Excel_BuiltIn_Print_Titles_2" localSheetId="0">#REF!</definedName>
    <definedName name="Excel_BuiltIn_Print_Titles_2">#REF!</definedName>
    <definedName name="Excel_BuiltIn_Print_Titles_2_1" localSheetId="6">#REF!</definedName>
    <definedName name="Excel_BuiltIn_Print_Titles_2_1" localSheetId="0">#REF!</definedName>
    <definedName name="Excel_BuiltIn_Print_Titles_2_1">#REF!</definedName>
    <definedName name="Excel_BuiltIn_Print_Titles_2_1_1" localSheetId="6">#REF!</definedName>
    <definedName name="Excel_BuiltIn_Print_Titles_2_1_1" localSheetId="0">#REF!</definedName>
    <definedName name="Excel_BuiltIn_Print_Titles_2_1_1">#REF!</definedName>
    <definedName name="Excel_BuiltIn_Print_Titles_2_1_1_1" localSheetId="6">#REF!</definedName>
    <definedName name="Excel_BuiltIn_Print_Titles_2_1_1_1" localSheetId="0">#REF!</definedName>
    <definedName name="Excel_BuiltIn_Print_Titles_2_1_1_1">#REF!</definedName>
    <definedName name="Excel_BuiltIn_Print_Titles_2_1_1_1_1" localSheetId="6">#REF!</definedName>
    <definedName name="Excel_BuiltIn_Print_Titles_2_1_1_1_1" localSheetId="0">#REF!</definedName>
    <definedName name="Excel_BuiltIn_Print_Titles_2_1_1_1_1">#REF!</definedName>
    <definedName name="Excel_BuiltIn_Print_Titles_2_1_1_1_1_1" localSheetId="6">#REF!</definedName>
    <definedName name="Excel_BuiltIn_Print_Titles_2_1_1_1_1_1" localSheetId="0">#REF!</definedName>
    <definedName name="Excel_BuiltIn_Print_Titles_2_1_1_1_1_1">#REF!</definedName>
    <definedName name="Excel_BuiltIn_Print_Titles_2_1_1_1_5" localSheetId="6">#REF!</definedName>
    <definedName name="Excel_BuiltIn_Print_Titles_2_1_1_1_5" localSheetId="0">#REF!</definedName>
    <definedName name="Excel_BuiltIn_Print_Titles_2_1_1_1_5">#REF!</definedName>
    <definedName name="Excel_BuiltIn_Print_Titles_2_1_1_5" localSheetId="6">#REF!</definedName>
    <definedName name="Excel_BuiltIn_Print_Titles_2_1_1_5" localSheetId="0">#REF!</definedName>
    <definedName name="Excel_BuiltIn_Print_Titles_2_1_1_5">#REF!</definedName>
    <definedName name="Excel_BuiltIn_Print_Titles_2_1_5" localSheetId="6">#REF!</definedName>
    <definedName name="Excel_BuiltIn_Print_Titles_2_1_5" localSheetId="0">#REF!</definedName>
    <definedName name="Excel_BuiltIn_Print_Titles_2_1_5">#REF!</definedName>
    <definedName name="Excel_BuiltIn_Print_Titles_2_5" localSheetId="6">#REF!</definedName>
    <definedName name="Excel_BuiltIn_Print_Titles_2_5" localSheetId="0">#REF!</definedName>
    <definedName name="Excel_BuiltIn_Print_Titles_2_5">#REF!</definedName>
    <definedName name="Excel_BuiltIn_Print_Titles_3_1" localSheetId="6">#REF!</definedName>
    <definedName name="Excel_BuiltIn_Print_Titles_3_1" localSheetId="0">#REF!</definedName>
    <definedName name="Excel_BuiltIn_Print_Titles_3_1">'[1]Planilha Sintética'!#REF!</definedName>
    <definedName name="Excel_BuiltIn_Print_Titles_3_1_3" localSheetId="6">#REF!</definedName>
    <definedName name="Excel_BuiltIn_Print_Titles_3_1_3" localSheetId="0">#REF!</definedName>
    <definedName name="Excel_BuiltIn_Print_Titles_3_1_3">#REF!</definedName>
    <definedName name="Excel_BuiltIn_Print_Titles_3_1_4">#N/A</definedName>
    <definedName name="Excel_BuiltIn_Print_Titles_4" localSheetId="6">#REF!</definedName>
    <definedName name="Excel_BuiltIn_Print_Titles_4" localSheetId="0">#REF!</definedName>
    <definedName name="Excel_BuiltIn_Print_Titles_4">#REF!</definedName>
    <definedName name="Excel_BuiltIn_Print_Titles_4_1" localSheetId="6">#REF!</definedName>
    <definedName name="Excel_BuiltIn_Print_Titles_4_1" localSheetId="0">#REF!</definedName>
    <definedName name="Excel_BuiltIn_Print_Titles_4_1">#REF!</definedName>
    <definedName name="Excel_BuiltIn_Print_Titles_4_1_5" localSheetId="6">#REF!</definedName>
    <definedName name="Excel_BuiltIn_Print_Titles_4_1_5" localSheetId="0">#REF!</definedName>
    <definedName name="Excel_BuiltIn_Print_Titles_4_1_5">#REF!</definedName>
    <definedName name="Excel_BuiltIn_Print_Titles_5" localSheetId="6">#REF!</definedName>
    <definedName name="Excel_BuiltIn_Print_Titles_5" localSheetId="0">#REF!</definedName>
    <definedName name="Excel_BuiltIn_Print_Titles_5">#REF!</definedName>
    <definedName name="Excel_BuiltIn_Print_Titles_5_1" localSheetId="6">#REF!</definedName>
    <definedName name="Excel_BuiltIn_Print_Titles_5_1" localSheetId="0">#REF!</definedName>
    <definedName name="Excel_BuiltIn_Print_Titles_5_1">#REF!</definedName>
    <definedName name="Excel_BuiltIn_Print_Titles_5_5" localSheetId="6">#REF!</definedName>
    <definedName name="Excel_BuiltIn_Print_Titles_5_5" localSheetId="0">#REF!</definedName>
    <definedName name="Excel_BuiltIn_Print_Titles_5_5">#REF!</definedName>
    <definedName name="_xlnm.Print_Titles" localSheetId="5">'Composição de BDI'!$1:$8</definedName>
    <definedName name="_xlnm.Print_Titles" localSheetId="7">Cronograma!$1:$8</definedName>
    <definedName name="_xlnm.Print_Titles" localSheetId="4">'Insumos e Serviços'!$1:$8</definedName>
    <definedName name="_xlnm.Print_Titles" localSheetId="3">'Orçamento Analítico'!$1:$8</definedName>
    <definedName name="_xlnm.Print_Titles" localSheetId="2">'Orçamento Sintético'!$1:$8</definedName>
    <definedName name="Z_71409849_3ED0_4F48_B303_9AEF25621248_.wvu.PrintArea" localSheetId="6" hidden="1">'Composição de Encargos Sociais'!$A$1:$D$44</definedName>
  </definedNames>
  <calcPr calcId="101716" fullCalcOnLoad="1"/>
</workbook>
</file>

<file path=xl/calcChain.xml><?xml version="1.0" encoding="utf-8"?>
<calcChain xmlns="http://schemas.openxmlformats.org/spreadsheetml/2006/main">
  <c r="A1" i="9"/>
  <c r="A2"/>
  <c r="A3"/>
  <c r="A4"/>
  <c r="A5"/>
  <c r="A6"/>
  <c r="G153" i="1"/>
  <c r="H153"/>
  <c r="C298" i="4"/>
  <c r="D298"/>
  <c r="E298"/>
  <c r="F298"/>
  <c r="G298"/>
  <c r="G154" i="1"/>
  <c r="H154"/>
  <c r="C300" i="4"/>
  <c r="D300"/>
  <c r="E300"/>
  <c r="F300"/>
  <c r="G300"/>
  <c r="G296"/>
  <c r="G294"/>
  <c r="H152" i="1"/>
  <c r="H151"/>
  <c r="C294" i="4"/>
  <c r="G293"/>
  <c r="F296"/>
  <c r="F294"/>
  <c r="F293"/>
  <c r="E296"/>
  <c r="E294"/>
  <c r="E293"/>
  <c r="D296"/>
  <c r="D294"/>
  <c r="C296"/>
  <c r="E295"/>
  <c r="G295"/>
  <c r="F295"/>
  <c r="D154" i="1"/>
  <c r="B299" i="4"/>
  <c r="D153" i="1"/>
  <c r="B297" i="4"/>
  <c r="B295"/>
  <c r="B293"/>
  <c r="G137" i="1"/>
  <c r="H137"/>
  <c r="C266" i="4"/>
  <c r="D266"/>
  <c r="E266"/>
  <c r="F266"/>
  <c r="G266"/>
  <c r="G138" i="1"/>
  <c r="H138"/>
  <c r="C268" i="4"/>
  <c r="D268"/>
  <c r="E268"/>
  <c r="F268"/>
  <c r="G268"/>
  <c r="G139" i="1"/>
  <c r="H139"/>
  <c r="C270" i="4"/>
  <c r="D270"/>
  <c r="E270"/>
  <c r="F270"/>
  <c r="G270"/>
  <c r="A1" i="3"/>
  <c r="A2"/>
  <c r="A3"/>
  <c r="A4"/>
  <c r="A5"/>
  <c r="A6"/>
  <c r="A12"/>
  <c r="A16"/>
  <c r="A22"/>
  <c r="A23"/>
  <c r="A26"/>
  <c r="A27"/>
  <c r="A28"/>
  <c r="A29"/>
  <c r="A32"/>
  <c r="A35"/>
  <c r="A36"/>
  <c r="A37"/>
  <c r="A38"/>
  <c r="A39"/>
  <c r="A42"/>
  <c r="A47"/>
  <c r="A48"/>
  <c r="A49"/>
  <c r="A50"/>
  <c r="A53"/>
  <c r="A54"/>
  <c r="A58"/>
  <c r="A59"/>
  <c r="A62"/>
  <c r="A63"/>
  <c r="A66"/>
  <c r="A67"/>
  <c r="A70"/>
  <c r="A71"/>
  <c r="A74"/>
  <c r="A80"/>
  <c r="A81"/>
  <c r="A82"/>
  <c r="A83"/>
  <c r="A84"/>
  <c r="A85"/>
  <c r="A86"/>
  <c r="A87"/>
  <c r="A88"/>
  <c r="A91"/>
  <c r="A92"/>
  <c r="A95"/>
  <c r="A96"/>
  <c r="A97"/>
  <c r="A98"/>
  <c r="A99"/>
  <c r="A100"/>
  <c r="A101"/>
  <c r="A107"/>
  <c r="A111"/>
  <c r="A112"/>
  <c r="A113"/>
  <c r="A114"/>
  <c r="A115"/>
  <c r="A116"/>
  <c r="A117"/>
  <c r="A120"/>
  <c r="A121"/>
  <c r="A122"/>
  <c r="A123"/>
  <c r="A126"/>
  <c r="A127"/>
  <c r="A128"/>
  <c r="A129"/>
  <c r="A132"/>
  <c r="A133"/>
  <c r="A134"/>
  <c r="A137"/>
  <c r="A138"/>
  <c r="A139"/>
  <c r="A142"/>
  <c r="A143"/>
  <c r="A144"/>
  <c r="A145"/>
  <c r="A149"/>
  <c r="A150"/>
  <c r="A151"/>
  <c r="A152"/>
  <c r="A153"/>
  <c r="A156"/>
  <c r="A157"/>
  <c r="A158"/>
  <c r="A159"/>
  <c r="A160"/>
  <c r="A161"/>
  <c r="A162"/>
  <c r="A163"/>
  <c r="A164"/>
  <c r="A167"/>
  <c r="A168"/>
  <c r="A169"/>
  <c r="A170"/>
  <c r="A171"/>
  <c r="A172"/>
  <c r="A175"/>
  <c r="A176"/>
  <c r="A177"/>
  <c r="A178"/>
  <c r="A179"/>
  <c r="A180"/>
  <c r="A184"/>
  <c r="A185"/>
  <c r="A189"/>
  <c r="A190"/>
  <c r="A191"/>
  <c r="A192"/>
  <c r="A195"/>
  <c r="A196"/>
  <c r="A197"/>
  <c r="A201"/>
  <c r="A202"/>
  <c r="A203"/>
  <c r="A204"/>
  <c r="A207"/>
  <c r="A208"/>
  <c r="A209"/>
  <c r="A210"/>
  <c r="A213"/>
  <c r="A214"/>
  <c r="A215"/>
  <c r="A216"/>
  <c r="A217"/>
  <c r="A220"/>
  <c r="A221"/>
  <c r="A222"/>
  <c r="A223"/>
  <c r="A224"/>
  <c r="A227"/>
  <c r="A228"/>
  <c r="A229"/>
  <c r="A230"/>
  <c r="A231"/>
  <c r="A232"/>
  <c r="A235"/>
  <c r="A236"/>
  <c r="A237"/>
  <c r="A238"/>
  <c r="A239"/>
  <c r="A240"/>
  <c r="A244"/>
  <c r="A245"/>
  <c r="A246"/>
  <c r="A247"/>
  <c r="A248"/>
  <c r="A249"/>
  <c r="A250"/>
  <c r="A251"/>
  <c r="A254"/>
  <c r="A255"/>
  <c r="A256"/>
  <c r="A257"/>
  <c r="A258"/>
  <c r="A259"/>
  <c r="A260"/>
  <c r="A261"/>
  <c r="A264"/>
  <c r="A265"/>
  <c r="A266"/>
  <c r="A267"/>
  <c r="A268"/>
  <c r="A269"/>
  <c r="A270"/>
  <c r="A271"/>
  <c r="A272"/>
  <c r="A275"/>
  <c r="A276"/>
  <c r="A277"/>
  <c r="A280"/>
  <c r="A281"/>
  <c r="A282"/>
  <c r="A283"/>
  <c r="A284"/>
  <c r="A290"/>
  <c r="A291"/>
  <c r="A292"/>
  <c r="A293"/>
  <c r="A294"/>
  <c r="A297"/>
  <c r="A298"/>
  <c r="A299"/>
  <c r="A300"/>
  <c r="A301"/>
  <c r="A304"/>
  <c r="A305"/>
  <c r="A306"/>
  <c r="A307"/>
  <c r="A308"/>
  <c r="A311"/>
  <c r="A312"/>
  <c r="G317"/>
  <c r="H317"/>
  <c r="G318"/>
  <c r="H318"/>
  <c r="G319"/>
  <c r="H319"/>
  <c r="H316"/>
  <c r="G140" i="1"/>
  <c r="H140"/>
  <c r="C272" i="4"/>
  <c r="D272"/>
  <c r="E272"/>
  <c r="F272"/>
  <c r="G272"/>
  <c r="A317" i="3"/>
  <c r="A318"/>
  <c r="A319"/>
  <c r="G322"/>
  <c r="H322"/>
  <c r="G323"/>
  <c r="H323"/>
  <c r="H321"/>
  <c r="G141" i="1"/>
  <c r="H141"/>
  <c r="C274" i="4"/>
  <c r="D274"/>
  <c r="E274"/>
  <c r="F274"/>
  <c r="G274"/>
  <c r="G142" i="1"/>
  <c r="H142"/>
  <c r="C276" i="4"/>
  <c r="D276"/>
  <c r="E276"/>
  <c r="F276"/>
  <c r="G276"/>
  <c r="G143" i="1"/>
  <c r="H143"/>
  <c r="C278" i="4"/>
  <c r="D278"/>
  <c r="E278"/>
  <c r="F278"/>
  <c r="G278"/>
  <c r="G264"/>
  <c r="A322" i="3"/>
  <c r="A323"/>
  <c r="G327"/>
  <c r="H327"/>
  <c r="G328"/>
  <c r="H328"/>
  <c r="G329"/>
  <c r="H329"/>
  <c r="H326"/>
  <c r="G145" i="1"/>
  <c r="H145"/>
  <c r="C282" i="4"/>
  <c r="D282"/>
  <c r="E282"/>
  <c r="F282"/>
  <c r="G282"/>
  <c r="A327" i="3"/>
  <c r="A328"/>
  <c r="A329"/>
  <c r="G332"/>
  <c r="H332"/>
  <c r="G333"/>
  <c r="H333"/>
  <c r="G334"/>
  <c r="H334"/>
  <c r="H331"/>
  <c r="G146" i="1"/>
  <c r="H146"/>
  <c r="C284" i="4"/>
  <c r="D284"/>
  <c r="E284"/>
  <c r="F284"/>
  <c r="G284"/>
  <c r="A332" i="3"/>
  <c r="A333"/>
  <c r="A334"/>
  <c r="G337"/>
  <c r="H337"/>
  <c r="G338"/>
  <c r="H338"/>
  <c r="G339"/>
  <c r="H339"/>
  <c r="H336"/>
  <c r="G147" i="1"/>
  <c r="H147"/>
  <c r="C286" i="4"/>
  <c r="D286"/>
  <c r="E286"/>
  <c r="F286"/>
  <c r="G286"/>
  <c r="A337" i="3"/>
  <c r="A338"/>
  <c r="A339"/>
  <c r="G342"/>
  <c r="H342"/>
  <c r="G343"/>
  <c r="H343"/>
  <c r="G344"/>
  <c r="H344"/>
  <c r="G345"/>
  <c r="H345"/>
  <c r="H341"/>
  <c r="G148" i="1"/>
  <c r="H148"/>
  <c r="C288" i="4"/>
  <c r="D288"/>
  <c r="E288"/>
  <c r="F288"/>
  <c r="G288"/>
  <c r="A342" i="3"/>
  <c r="A343"/>
  <c r="A344"/>
  <c r="A345"/>
  <c r="G348"/>
  <c r="H348"/>
  <c r="G349"/>
  <c r="H349"/>
  <c r="G350"/>
  <c r="H350"/>
  <c r="G351"/>
  <c r="H351"/>
  <c r="G352"/>
  <c r="H352"/>
  <c r="G353"/>
  <c r="H353"/>
  <c r="G354"/>
  <c r="H354"/>
  <c r="G355"/>
  <c r="H355"/>
  <c r="G356"/>
  <c r="H356"/>
  <c r="H347"/>
  <c r="G149" i="1"/>
  <c r="H149"/>
  <c r="C290" i="4"/>
  <c r="D290"/>
  <c r="E290"/>
  <c r="F290"/>
  <c r="G290"/>
  <c r="A348" i="3"/>
  <c r="A349"/>
  <c r="A350"/>
  <c r="A351"/>
  <c r="A352"/>
  <c r="A353"/>
  <c r="A354"/>
  <c r="A355"/>
  <c r="A356"/>
  <c r="G359"/>
  <c r="H359"/>
  <c r="G360"/>
  <c r="H360"/>
  <c r="G361"/>
  <c r="H361"/>
  <c r="G362"/>
  <c r="H362"/>
  <c r="H358"/>
  <c r="G150" i="1"/>
  <c r="H150"/>
  <c r="C292" i="4"/>
  <c r="D292"/>
  <c r="E292"/>
  <c r="F292"/>
  <c r="G292"/>
  <c r="G280"/>
  <c r="G262"/>
  <c r="H136" i="1"/>
  <c r="H144"/>
  <c r="H135"/>
  <c r="C262" i="4"/>
  <c r="G261"/>
  <c r="F264"/>
  <c r="F280"/>
  <c r="F262"/>
  <c r="F261"/>
  <c r="E264"/>
  <c r="E280"/>
  <c r="E262"/>
  <c r="E261"/>
  <c r="D264"/>
  <c r="D280"/>
  <c r="D262"/>
  <c r="C280"/>
  <c r="G279"/>
  <c r="F279"/>
  <c r="E279"/>
  <c r="G289"/>
  <c r="B289"/>
  <c r="B291"/>
  <c r="B287"/>
  <c r="B285"/>
  <c r="B283"/>
  <c r="B281"/>
  <c r="B279"/>
  <c r="C264"/>
  <c r="G263"/>
  <c r="F263"/>
  <c r="E263"/>
  <c r="D143" i="1"/>
  <c r="B277" i="4"/>
  <c r="D142" i="1"/>
  <c r="B275" i="4"/>
  <c r="B273"/>
  <c r="B271"/>
  <c r="D139" i="1"/>
  <c r="B269" i="4"/>
  <c r="D138" i="1"/>
  <c r="B267" i="4"/>
  <c r="D137" i="1"/>
  <c r="B265" i="4"/>
  <c r="B263"/>
  <c r="B261"/>
  <c r="G121" i="1"/>
  <c r="H121"/>
  <c r="C234" i="4"/>
  <c r="D234"/>
  <c r="E234"/>
  <c r="F234"/>
  <c r="G234"/>
  <c r="G122" i="1"/>
  <c r="H122"/>
  <c r="C236" i="4"/>
  <c r="D236"/>
  <c r="E236"/>
  <c r="F236"/>
  <c r="G236"/>
  <c r="G123" i="1"/>
  <c r="H123"/>
  <c r="C238" i="4"/>
  <c r="D238"/>
  <c r="E238"/>
  <c r="F238"/>
  <c r="G238"/>
  <c r="G124" i="1"/>
  <c r="H124"/>
  <c r="C240" i="4"/>
  <c r="D240"/>
  <c r="E240"/>
  <c r="F240"/>
  <c r="G240"/>
  <c r="G125" i="1"/>
  <c r="H125"/>
  <c r="C242" i="4"/>
  <c r="D242"/>
  <c r="E242"/>
  <c r="F242"/>
  <c r="G242"/>
  <c r="G290" i="3"/>
  <c r="H290"/>
  <c r="G291"/>
  <c r="H291"/>
  <c r="G292"/>
  <c r="H292"/>
  <c r="G293"/>
  <c r="H293"/>
  <c r="G294"/>
  <c r="H294"/>
  <c r="H289"/>
  <c r="G126" i="1"/>
  <c r="H126"/>
  <c r="C244" i="4"/>
  <c r="D244"/>
  <c r="E244"/>
  <c r="F244"/>
  <c r="G244"/>
  <c r="G127" i="1"/>
  <c r="H127"/>
  <c r="C246" i="4"/>
  <c r="D246"/>
  <c r="E246"/>
  <c r="F246"/>
  <c r="G246"/>
  <c r="G128" i="1"/>
  <c r="H128"/>
  <c r="C248" i="4"/>
  <c r="D248"/>
  <c r="E248"/>
  <c r="F248"/>
  <c r="G248"/>
  <c r="G297" i="3"/>
  <c r="H297"/>
  <c r="G298"/>
  <c r="H298"/>
  <c r="G299"/>
  <c r="H299"/>
  <c r="G300"/>
  <c r="H300"/>
  <c r="G301"/>
  <c r="H301"/>
  <c r="H296"/>
  <c r="G129" i="1"/>
  <c r="H129"/>
  <c r="C250" i="4"/>
  <c r="D250"/>
  <c r="E250"/>
  <c r="F250"/>
  <c r="G250"/>
  <c r="G130" i="1"/>
  <c r="H130"/>
  <c r="C252" i="4"/>
  <c r="D252"/>
  <c r="E252"/>
  <c r="F252"/>
  <c r="G252"/>
  <c r="G131" i="1"/>
  <c r="H131"/>
  <c r="C254" i="4"/>
  <c r="D254"/>
  <c r="E254"/>
  <c r="F254"/>
  <c r="G254"/>
  <c r="G132" i="1"/>
  <c r="H132"/>
  <c r="C256" i="4"/>
  <c r="D256"/>
  <c r="E256"/>
  <c r="F256"/>
  <c r="G256"/>
  <c r="G304" i="3"/>
  <c r="H304"/>
  <c r="G305"/>
  <c r="H305"/>
  <c r="G306"/>
  <c r="H306"/>
  <c r="G307"/>
  <c r="H307"/>
  <c r="G308"/>
  <c r="H308"/>
  <c r="H303"/>
  <c r="G133" i="1"/>
  <c r="H133"/>
  <c r="C258" i="4"/>
  <c r="D258"/>
  <c r="E258"/>
  <c r="F258"/>
  <c r="G258"/>
  <c r="G311" i="3"/>
  <c r="H311"/>
  <c r="G312"/>
  <c r="H312"/>
  <c r="H310"/>
  <c r="G134" i="1"/>
  <c r="H134"/>
  <c r="C260" i="4"/>
  <c r="D260"/>
  <c r="E260"/>
  <c r="F260"/>
  <c r="G260"/>
  <c r="G232"/>
  <c r="G230"/>
  <c r="G228"/>
  <c r="F232"/>
  <c r="F230"/>
  <c r="F228"/>
  <c r="E232"/>
  <c r="E230"/>
  <c r="E228"/>
  <c r="D232"/>
  <c r="D230"/>
  <c r="D228"/>
  <c r="H120" i="1"/>
  <c r="C232" i="4"/>
  <c r="G231"/>
  <c r="F231"/>
  <c r="E231"/>
  <c r="B259"/>
  <c r="B257"/>
  <c r="D132" i="1"/>
  <c r="B255" i="4"/>
  <c r="D131" i="1"/>
  <c r="B253" i="4"/>
  <c r="D130" i="1"/>
  <c r="B251" i="4"/>
  <c r="B249"/>
  <c r="G247"/>
  <c r="D128" i="1"/>
  <c r="B247" i="4"/>
  <c r="D127" i="1"/>
  <c r="B245" i="4"/>
  <c r="B243"/>
  <c r="D125" i="1"/>
  <c r="B241" i="4"/>
  <c r="D124" i="1"/>
  <c r="B239" i="4"/>
  <c r="D123" i="1"/>
  <c r="B237" i="4"/>
  <c r="D122" i="1"/>
  <c r="B235" i="4"/>
  <c r="D121" i="1"/>
  <c r="B233" i="4"/>
  <c r="B231"/>
  <c r="H119" i="1"/>
  <c r="C230" i="4"/>
  <c r="B229"/>
  <c r="H118" i="1"/>
  <c r="C228" i="4"/>
  <c r="B227"/>
  <c r="G62" i="1"/>
  <c r="H62"/>
  <c r="C116" i="4"/>
  <c r="D116"/>
  <c r="E116"/>
  <c r="F116"/>
  <c r="G116"/>
  <c r="G63" i="1"/>
  <c r="H63"/>
  <c r="C118" i="4"/>
  <c r="D118"/>
  <c r="E118"/>
  <c r="F118"/>
  <c r="G118"/>
  <c r="G64" i="1"/>
  <c r="H64"/>
  <c r="C120" i="4"/>
  <c r="D120"/>
  <c r="E120"/>
  <c r="F120"/>
  <c r="G120"/>
  <c r="G107" i="3"/>
  <c r="H107"/>
  <c r="H106"/>
  <c r="G65" i="1"/>
  <c r="H65"/>
  <c r="C122" i="4"/>
  <c r="D122"/>
  <c r="E122"/>
  <c r="F122"/>
  <c r="G122"/>
  <c r="G114"/>
  <c r="G111" i="3"/>
  <c r="H111"/>
  <c r="G112"/>
  <c r="H112"/>
  <c r="G113"/>
  <c r="H113"/>
  <c r="G114"/>
  <c r="H114"/>
  <c r="G115"/>
  <c r="H115"/>
  <c r="G116"/>
  <c r="H116"/>
  <c r="G117"/>
  <c r="H117"/>
  <c r="H110"/>
  <c r="G67" i="1"/>
  <c r="H67"/>
  <c r="C126" i="4"/>
  <c r="D126"/>
  <c r="E126"/>
  <c r="F126"/>
  <c r="G126"/>
  <c r="G120" i="3"/>
  <c r="H120"/>
  <c r="G121"/>
  <c r="H121"/>
  <c r="G122"/>
  <c r="H122"/>
  <c r="G123"/>
  <c r="H123"/>
  <c r="H119"/>
  <c r="G68" i="1"/>
  <c r="H68"/>
  <c r="C128" i="4"/>
  <c r="D128"/>
  <c r="E128"/>
  <c r="F128"/>
  <c r="G128"/>
  <c r="G126" i="3"/>
  <c r="H126"/>
  <c r="G127"/>
  <c r="H127"/>
  <c r="G128"/>
  <c r="H128"/>
  <c r="G129"/>
  <c r="H129"/>
  <c r="H125"/>
  <c r="G69" i="1"/>
  <c r="H69"/>
  <c r="C130" i="4"/>
  <c r="D130"/>
  <c r="E130"/>
  <c r="F130"/>
  <c r="G130"/>
  <c r="G70" i="1"/>
  <c r="H70"/>
  <c r="C132" i="4"/>
  <c r="D132"/>
  <c r="E132"/>
  <c r="F132"/>
  <c r="G132"/>
  <c r="G132" i="3"/>
  <c r="H132"/>
  <c r="G133"/>
  <c r="H133"/>
  <c r="G134"/>
  <c r="H134"/>
  <c r="H131"/>
  <c r="G71" i="1"/>
  <c r="H71"/>
  <c r="C134" i="4"/>
  <c r="D134"/>
  <c r="E134"/>
  <c r="F134"/>
  <c r="G134"/>
  <c r="G137" i="3"/>
  <c r="H137"/>
  <c r="G138"/>
  <c r="H138"/>
  <c r="G139"/>
  <c r="H139"/>
  <c r="H136"/>
  <c r="G72" i="1"/>
  <c r="H72"/>
  <c r="C136" i="4"/>
  <c r="D136"/>
  <c r="E136"/>
  <c r="F136"/>
  <c r="G136"/>
  <c r="G142" i="3"/>
  <c r="H142"/>
  <c r="G143"/>
  <c r="H143"/>
  <c r="G144"/>
  <c r="H144"/>
  <c r="G145"/>
  <c r="H145"/>
  <c r="H141"/>
  <c r="G73" i="1"/>
  <c r="H73"/>
  <c r="C138" i="4"/>
  <c r="D138"/>
  <c r="E138"/>
  <c r="F138"/>
  <c r="G138"/>
  <c r="G124"/>
  <c r="G149" i="3"/>
  <c r="H149"/>
  <c r="G150"/>
  <c r="H150"/>
  <c r="G151"/>
  <c r="H151"/>
  <c r="G152"/>
  <c r="H152"/>
  <c r="G153"/>
  <c r="H153"/>
  <c r="H148"/>
  <c r="G75" i="1"/>
  <c r="H75"/>
  <c r="C142" i="4"/>
  <c r="D142"/>
  <c r="E142"/>
  <c r="F142"/>
  <c r="G142"/>
  <c r="G156" i="3"/>
  <c r="H156"/>
  <c r="G157"/>
  <c r="H157"/>
  <c r="G158"/>
  <c r="H158"/>
  <c r="G159"/>
  <c r="H159"/>
  <c r="G160"/>
  <c r="H160"/>
  <c r="G161"/>
  <c r="H161"/>
  <c r="G162"/>
  <c r="H162"/>
  <c r="G163"/>
  <c r="H163"/>
  <c r="G164"/>
  <c r="H164"/>
  <c r="H155"/>
  <c r="G76" i="1"/>
  <c r="H76"/>
  <c r="C144" i="4"/>
  <c r="D144"/>
  <c r="E144"/>
  <c r="F144"/>
  <c r="G144"/>
  <c r="G167" i="3"/>
  <c r="H167"/>
  <c r="G168"/>
  <c r="H168"/>
  <c r="G169"/>
  <c r="H169"/>
  <c r="G170"/>
  <c r="H170"/>
  <c r="G171"/>
  <c r="H171"/>
  <c r="G172"/>
  <c r="H172"/>
  <c r="H166"/>
  <c r="G77" i="1"/>
  <c r="H77"/>
  <c r="C146" i="4"/>
  <c r="D146"/>
  <c r="E146"/>
  <c r="F146"/>
  <c r="G146"/>
  <c r="G78" i="1"/>
  <c r="H78"/>
  <c r="C148" i="4"/>
  <c r="D148"/>
  <c r="E148"/>
  <c r="F148"/>
  <c r="G148"/>
  <c r="G79" i="1"/>
  <c r="H79"/>
  <c r="C150" i="4"/>
  <c r="D150"/>
  <c r="E150"/>
  <c r="F150"/>
  <c r="G150"/>
  <c r="G175" i="3"/>
  <c r="H175"/>
  <c r="G176"/>
  <c r="H176"/>
  <c r="G177"/>
  <c r="H177"/>
  <c r="G178"/>
  <c r="H178"/>
  <c r="G179"/>
  <c r="H179"/>
  <c r="G180"/>
  <c r="H180"/>
  <c r="H174"/>
  <c r="G80" i="1"/>
  <c r="H80"/>
  <c r="C152" i="4"/>
  <c r="D152"/>
  <c r="E152"/>
  <c r="F152"/>
  <c r="G152"/>
  <c r="G140"/>
  <c r="G184" i="3"/>
  <c r="H184"/>
  <c r="G185"/>
  <c r="H185"/>
  <c r="H183"/>
  <c r="G82" i="1"/>
  <c r="H82"/>
  <c r="C156" i="4"/>
  <c r="D156"/>
  <c r="E156"/>
  <c r="F156"/>
  <c r="G156"/>
  <c r="G83" i="1"/>
  <c r="H83"/>
  <c r="C158" i="4"/>
  <c r="D158"/>
  <c r="E158"/>
  <c r="F158"/>
  <c r="G158"/>
  <c r="G154"/>
  <c r="G85" i="1"/>
  <c r="H85"/>
  <c r="C162" i="4"/>
  <c r="D162"/>
  <c r="E162"/>
  <c r="F162"/>
  <c r="G162"/>
  <c r="G86" i="1"/>
  <c r="H86"/>
  <c r="C164" i="4"/>
  <c r="D164"/>
  <c r="E164"/>
  <c r="F164"/>
  <c r="G164"/>
  <c r="G189" i="3"/>
  <c r="H189"/>
  <c r="G190"/>
  <c r="H190"/>
  <c r="G191"/>
  <c r="H191"/>
  <c r="G192"/>
  <c r="H192"/>
  <c r="H188"/>
  <c r="G87" i="1"/>
  <c r="H87"/>
  <c r="C166" i="4"/>
  <c r="D166"/>
  <c r="E166"/>
  <c r="F166"/>
  <c r="G166"/>
  <c r="G195" i="3"/>
  <c r="H195"/>
  <c r="G196"/>
  <c r="H196"/>
  <c r="G197"/>
  <c r="H197"/>
  <c r="H194"/>
  <c r="G88" i="1"/>
  <c r="H88"/>
  <c r="C168" i="4"/>
  <c r="D168"/>
  <c r="E168"/>
  <c r="F168"/>
  <c r="G168"/>
  <c r="G160"/>
  <c r="G90" i="1"/>
  <c r="H90"/>
  <c r="C172" i="4"/>
  <c r="D172"/>
  <c r="E172"/>
  <c r="F172"/>
  <c r="G172"/>
  <c r="G91" i="1"/>
  <c r="H91"/>
  <c r="C174" i="4"/>
  <c r="D174"/>
  <c r="E174"/>
  <c r="F174"/>
  <c r="G174"/>
  <c r="G92" i="1"/>
  <c r="H92"/>
  <c r="C176" i="4"/>
  <c r="D176"/>
  <c r="E176"/>
  <c r="F176"/>
  <c r="G176"/>
  <c r="G93" i="1"/>
  <c r="H93"/>
  <c r="C178" i="4"/>
  <c r="D178"/>
  <c r="E178"/>
  <c r="F178"/>
  <c r="G178"/>
  <c r="G94" i="1"/>
  <c r="H94"/>
  <c r="C180" i="4"/>
  <c r="D180"/>
  <c r="E180"/>
  <c r="F180"/>
  <c r="G180"/>
  <c r="G95" i="1"/>
  <c r="H95"/>
  <c r="C182" i="4"/>
  <c r="D182"/>
  <c r="E182"/>
  <c r="F182"/>
  <c r="G182"/>
  <c r="G96" i="1"/>
  <c r="H96"/>
  <c r="C184" i="4"/>
  <c r="D184"/>
  <c r="E184"/>
  <c r="F184"/>
  <c r="G184"/>
  <c r="G97" i="1"/>
  <c r="H97"/>
  <c r="C186" i="4"/>
  <c r="D186"/>
  <c r="E186"/>
  <c r="F186"/>
  <c r="G186"/>
  <c r="G98" i="1"/>
  <c r="H98"/>
  <c r="C188" i="4"/>
  <c r="D188"/>
  <c r="E188"/>
  <c r="F188"/>
  <c r="G188"/>
  <c r="G170"/>
  <c r="G100" i="1"/>
  <c r="H100"/>
  <c r="C192" i="4"/>
  <c r="D192"/>
  <c r="E192"/>
  <c r="F192"/>
  <c r="G192"/>
  <c r="G201" i="3"/>
  <c r="H201"/>
  <c r="G202"/>
  <c r="H202"/>
  <c r="G203"/>
  <c r="H203"/>
  <c r="G204"/>
  <c r="H204"/>
  <c r="H200"/>
  <c r="G101" i="1"/>
  <c r="H101"/>
  <c r="C194" i="4"/>
  <c r="D194"/>
  <c r="E194"/>
  <c r="F194"/>
  <c r="G194"/>
  <c r="G207" i="3"/>
  <c r="H207"/>
  <c r="G208"/>
  <c r="H208"/>
  <c r="G209"/>
  <c r="H209"/>
  <c r="G210"/>
  <c r="H210"/>
  <c r="H206"/>
  <c r="G102" i="1"/>
  <c r="H102"/>
  <c r="C196" i="4"/>
  <c r="D196"/>
  <c r="E196"/>
  <c r="F196"/>
  <c r="G196"/>
  <c r="G213" i="3"/>
  <c r="H213"/>
  <c r="G214"/>
  <c r="H214"/>
  <c r="G215"/>
  <c r="H215"/>
  <c r="G216"/>
  <c r="H216"/>
  <c r="G217"/>
  <c r="H217"/>
  <c r="H212"/>
  <c r="G103" i="1"/>
  <c r="H103"/>
  <c r="C198" i="4"/>
  <c r="D198"/>
  <c r="E198"/>
  <c r="F198"/>
  <c r="G198"/>
  <c r="G220" i="3"/>
  <c r="H220"/>
  <c r="G221"/>
  <c r="H221"/>
  <c r="G222"/>
  <c r="H222"/>
  <c r="G223"/>
  <c r="H223"/>
  <c r="G224"/>
  <c r="H224"/>
  <c r="H219"/>
  <c r="G104" i="1"/>
  <c r="H104"/>
  <c r="C200" i="4"/>
  <c r="D200"/>
  <c r="E200"/>
  <c r="F200"/>
  <c r="G200"/>
  <c r="G227" i="3"/>
  <c r="H227"/>
  <c r="G228"/>
  <c r="H228"/>
  <c r="G229"/>
  <c r="H229"/>
  <c r="G230"/>
  <c r="H230"/>
  <c r="G231"/>
  <c r="H231"/>
  <c r="G232"/>
  <c r="H232"/>
  <c r="H226"/>
  <c r="G105" i="1"/>
  <c r="H105"/>
  <c r="C202" i="4"/>
  <c r="D202"/>
  <c r="E202"/>
  <c r="F202"/>
  <c r="G202"/>
  <c r="G235" i="3"/>
  <c r="H235"/>
  <c r="G236"/>
  <c r="H236"/>
  <c r="G237"/>
  <c r="H237"/>
  <c r="G238"/>
  <c r="H238"/>
  <c r="G239"/>
  <c r="H239"/>
  <c r="G240"/>
  <c r="H240"/>
  <c r="H234"/>
  <c r="G106" i="1"/>
  <c r="H106"/>
  <c r="C204" i="4"/>
  <c r="D204"/>
  <c r="E204"/>
  <c r="F204"/>
  <c r="G204"/>
  <c r="G190"/>
  <c r="G244" i="3"/>
  <c r="H244"/>
  <c r="G245"/>
  <c r="H245"/>
  <c r="G246"/>
  <c r="H246"/>
  <c r="G247"/>
  <c r="H247"/>
  <c r="G248"/>
  <c r="H248"/>
  <c r="G249"/>
  <c r="H249"/>
  <c r="G250"/>
  <c r="H250"/>
  <c r="G251"/>
  <c r="H251"/>
  <c r="H243"/>
  <c r="G108" i="1"/>
  <c r="H108"/>
  <c r="C208" i="4"/>
  <c r="D208"/>
  <c r="E208"/>
  <c r="F208"/>
  <c r="G208"/>
  <c r="G254" i="3"/>
  <c r="H254"/>
  <c r="G255"/>
  <c r="H255"/>
  <c r="G256"/>
  <c r="H256"/>
  <c r="G257"/>
  <c r="H257"/>
  <c r="G258"/>
  <c r="H258"/>
  <c r="G259"/>
  <c r="H259"/>
  <c r="G260"/>
  <c r="H260"/>
  <c r="G261"/>
  <c r="H261"/>
  <c r="H253"/>
  <c r="G109" i="1"/>
  <c r="H109"/>
  <c r="C210" i="4"/>
  <c r="D210"/>
  <c r="E210"/>
  <c r="F210"/>
  <c r="G210"/>
  <c r="G264" i="3"/>
  <c r="H264"/>
  <c r="G265"/>
  <c r="H265"/>
  <c r="G266"/>
  <c r="H266"/>
  <c r="G267"/>
  <c r="H267"/>
  <c r="G268"/>
  <c r="H268"/>
  <c r="G269"/>
  <c r="H269"/>
  <c r="G270"/>
  <c r="H270"/>
  <c r="G271"/>
  <c r="H271"/>
  <c r="G272"/>
  <c r="H272"/>
  <c r="H263"/>
  <c r="G110" i="1"/>
  <c r="H110"/>
  <c r="C212" i="4"/>
  <c r="D212"/>
  <c r="E212"/>
  <c r="F212"/>
  <c r="G212"/>
  <c r="G275" i="3"/>
  <c r="H275"/>
  <c r="G276"/>
  <c r="H276"/>
  <c r="G277"/>
  <c r="H277"/>
  <c r="H274"/>
  <c r="G111" i="1"/>
  <c r="H111"/>
  <c r="C214" i="4"/>
  <c r="D214"/>
  <c r="E214"/>
  <c r="F214"/>
  <c r="G214"/>
  <c r="G280" i="3"/>
  <c r="H280"/>
  <c r="G281"/>
  <c r="H281"/>
  <c r="G282"/>
  <c r="H282"/>
  <c r="G283"/>
  <c r="H283"/>
  <c r="G284"/>
  <c r="H284"/>
  <c r="H279"/>
  <c r="G112" i="1"/>
  <c r="H112"/>
  <c r="C216" i="4"/>
  <c r="D216"/>
  <c r="E216"/>
  <c r="F216"/>
  <c r="G216"/>
  <c r="G206"/>
  <c r="G112"/>
  <c r="G115" i="1"/>
  <c r="H115"/>
  <c r="C222" i="4"/>
  <c r="D222"/>
  <c r="E222"/>
  <c r="F222"/>
  <c r="G222"/>
  <c r="G116" i="1"/>
  <c r="H116"/>
  <c r="C224" i="4"/>
  <c r="D224"/>
  <c r="E224"/>
  <c r="F224"/>
  <c r="G224"/>
  <c r="G117" i="1"/>
  <c r="H117"/>
  <c r="C226" i="4"/>
  <c r="D226"/>
  <c r="E226"/>
  <c r="F226"/>
  <c r="G226"/>
  <c r="G220"/>
  <c r="G218"/>
  <c r="G110"/>
  <c r="F114"/>
  <c r="F124"/>
  <c r="F140"/>
  <c r="F154"/>
  <c r="F160"/>
  <c r="F170"/>
  <c r="F190"/>
  <c r="F206"/>
  <c r="F112"/>
  <c r="F220"/>
  <c r="F218"/>
  <c r="F110"/>
  <c r="E114"/>
  <c r="E124"/>
  <c r="E140"/>
  <c r="E154"/>
  <c r="E160"/>
  <c r="E170"/>
  <c r="E190"/>
  <c r="E206"/>
  <c r="E112"/>
  <c r="E220"/>
  <c r="E218"/>
  <c r="E110"/>
  <c r="D114"/>
  <c r="D124"/>
  <c r="D140"/>
  <c r="D154"/>
  <c r="D160"/>
  <c r="D170"/>
  <c r="D190"/>
  <c r="D206"/>
  <c r="D112"/>
  <c r="D220"/>
  <c r="D218"/>
  <c r="D110"/>
  <c r="G225"/>
  <c r="D117" i="1"/>
  <c r="B225" i="4"/>
  <c r="D116" i="1"/>
  <c r="B223" i="4"/>
  <c r="D115" i="1"/>
  <c r="B221" i="4"/>
  <c r="H114" i="1"/>
  <c r="C220" i="4"/>
  <c r="B219"/>
  <c r="H113" i="1"/>
  <c r="C218" i="4"/>
  <c r="B217"/>
  <c r="H84" i="1"/>
  <c r="C160" i="4"/>
  <c r="G159"/>
  <c r="F159"/>
  <c r="E159"/>
  <c r="B215"/>
  <c r="B213"/>
  <c r="B211"/>
  <c r="B209"/>
  <c r="B207"/>
  <c r="B205"/>
  <c r="B203"/>
  <c r="B201"/>
  <c r="B199"/>
  <c r="B197"/>
  <c r="B195"/>
  <c r="B193"/>
  <c r="D100" i="1"/>
  <c r="B191" i="4"/>
  <c r="B189"/>
  <c r="D97" i="1"/>
  <c r="B185" i="4"/>
  <c r="D98" i="1"/>
  <c r="B187" i="4"/>
  <c r="D96" i="1"/>
  <c r="B183" i="4"/>
  <c r="D95" i="1"/>
  <c r="B181" i="4"/>
  <c r="D94" i="1"/>
  <c r="B179" i="4"/>
  <c r="D93" i="1"/>
  <c r="B177" i="4"/>
  <c r="D92" i="1"/>
  <c r="B175" i="4"/>
  <c r="D91" i="1"/>
  <c r="B173" i="4"/>
  <c r="D90" i="1"/>
  <c r="B171" i="4"/>
  <c r="H89" i="1"/>
  <c r="C170" i="4"/>
  <c r="B169"/>
  <c r="B167"/>
  <c r="B165"/>
  <c r="D86" i="1"/>
  <c r="B163" i="4"/>
  <c r="D85" i="1"/>
  <c r="B161" i="4"/>
  <c r="B159"/>
  <c r="D83" i="1"/>
  <c r="B157" i="4"/>
  <c r="B155"/>
  <c r="B153"/>
  <c r="B151"/>
  <c r="D79" i="1"/>
  <c r="B149" i="4"/>
  <c r="D78" i="1"/>
  <c r="B147" i="4"/>
  <c r="B145"/>
  <c r="B143"/>
  <c r="B141"/>
  <c r="B139"/>
  <c r="B137"/>
  <c r="B135"/>
  <c r="B133"/>
  <c r="D70" i="1"/>
  <c r="B131" i="4"/>
  <c r="B129"/>
  <c r="B127"/>
  <c r="B125"/>
  <c r="B123"/>
  <c r="B121"/>
  <c r="D63" i="1"/>
  <c r="B117" i="4"/>
  <c r="D64" i="1"/>
  <c r="B119" i="4"/>
  <c r="D62" i="1"/>
  <c r="B115" i="4"/>
  <c r="B113"/>
  <c r="B111"/>
  <c r="B109"/>
  <c r="B107"/>
  <c r="B105"/>
  <c r="G56" i="1"/>
  <c r="H56"/>
  <c r="C104" i="4"/>
  <c r="D56" i="1"/>
  <c r="B103" i="4"/>
  <c r="G55" i="1"/>
  <c r="H55"/>
  <c r="C102" i="4"/>
  <c r="D55" i="1"/>
  <c r="B101" i="4"/>
  <c r="G54" i="1"/>
  <c r="H54"/>
  <c r="C100" i="4"/>
  <c r="D54" i="1"/>
  <c r="B99" i="4"/>
  <c r="G53" i="1"/>
  <c r="H53"/>
  <c r="C98" i="4"/>
  <c r="D53" i="1"/>
  <c r="B97" i="4"/>
  <c r="G52" i="1"/>
  <c r="H52"/>
  <c r="C96" i="4"/>
  <c r="F96"/>
  <c r="D52" i="1"/>
  <c r="B95" i="4"/>
  <c r="G51" i="1"/>
  <c r="H51"/>
  <c r="C94" i="4"/>
  <c r="D51" i="1"/>
  <c r="B93" i="4"/>
  <c r="G50" i="1"/>
  <c r="H50"/>
  <c r="C92" i="4"/>
  <c r="D50" i="1"/>
  <c r="B91" i="4"/>
  <c r="B89"/>
  <c r="G48" i="1"/>
  <c r="H48"/>
  <c r="C88" i="4"/>
  <c r="D88"/>
  <c r="D48" i="1"/>
  <c r="B87" i="4"/>
  <c r="B85"/>
  <c r="B83"/>
  <c r="B81"/>
  <c r="B61"/>
  <c r="B79"/>
  <c r="B77"/>
  <c r="G42" i="1"/>
  <c r="H42"/>
  <c r="C76" i="4"/>
  <c r="D42" i="1"/>
  <c r="B75" i="4"/>
  <c r="B73"/>
  <c r="B71"/>
  <c r="G39" i="1"/>
  <c r="H39"/>
  <c r="C70" i="4"/>
  <c r="D39" i="1"/>
  <c r="B69" i="4"/>
  <c r="G38" i="1"/>
  <c r="H38"/>
  <c r="C68" i="4"/>
  <c r="D38" i="1"/>
  <c r="B67" i="4"/>
  <c r="G37" i="1"/>
  <c r="H37"/>
  <c r="C66" i="4"/>
  <c r="D37" i="1"/>
  <c r="B65" i="4"/>
  <c r="B63"/>
  <c r="B59"/>
  <c r="G33" i="1"/>
  <c r="H33"/>
  <c r="C58" i="4"/>
  <c r="D33" i="1"/>
  <c r="B57" i="4"/>
  <c r="G32" i="1"/>
  <c r="H32"/>
  <c r="C56" i="4"/>
  <c r="D32" i="1"/>
  <c r="B55" i="4"/>
  <c r="G31" i="1"/>
  <c r="H31"/>
  <c r="C54" i="4"/>
  <c r="D31" i="1"/>
  <c r="B53" i="4"/>
  <c r="B51"/>
  <c r="B49"/>
  <c r="B47"/>
  <c r="B45"/>
  <c r="B43"/>
  <c r="G25" i="1"/>
  <c r="H25"/>
  <c r="C42" i="4"/>
  <c r="E42"/>
  <c r="D25" i="1"/>
  <c r="B41" i="4"/>
  <c r="B39"/>
  <c r="B37"/>
  <c r="B35"/>
  <c r="G21" i="1"/>
  <c r="H21"/>
  <c r="C34" i="4"/>
  <c r="D21" i="1"/>
  <c r="B33" i="4"/>
  <c r="G20" i="1"/>
  <c r="H20"/>
  <c r="C32" i="4"/>
  <c r="D20" i="1"/>
  <c r="B31" i="4"/>
  <c r="G19" i="1"/>
  <c r="H19"/>
  <c r="C30" i="4"/>
  <c r="D30"/>
  <c r="D19" i="1"/>
  <c r="B29" i="4"/>
  <c r="B27"/>
  <c r="G17" i="1"/>
  <c r="H17"/>
  <c r="C26" i="4"/>
  <c r="D17" i="1"/>
  <c r="B25" i="4"/>
  <c r="H16" i="1"/>
  <c r="C24" i="4"/>
  <c r="B23"/>
  <c r="B21"/>
  <c r="B19"/>
  <c r="B17"/>
  <c r="B15"/>
  <c r="B13"/>
  <c r="B11"/>
  <c r="B9"/>
  <c r="C6"/>
  <c r="B6"/>
  <c r="A6"/>
  <c r="C5"/>
  <c r="B5"/>
  <c r="A5"/>
  <c r="C4"/>
  <c r="B4"/>
  <c r="A4"/>
  <c r="C3"/>
  <c r="B3"/>
  <c r="A3"/>
  <c r="C2"/>
  <c r="B2"/>
  <c r="A2"/>
  <c r="C1"/>
  <c r="B1"/>
  <c r="A1"/>
  <c r="D21" i="6"/>
  <c r="B156" i="1"/>
  <c r="E358" i="3"/>
  <c r="D358"/>
  <c r="C358"/>
  <c r="B358"/>
  <c r="E347"/>
  <c r="D347"/>
  <c r="C347"/>
  <c r="B347"/>
  <c r="E341"/>
  <c r="D341"/>
  <c r="C341"/>
  <c r="B341"/>
  <c r="E336"/>
  <c r="D336"/>
  <c r="C336"/>
  <c r="B336"/>
  <c r="E331"/>
  <c r="D331"/>
  <c r="C331"/>
  <c r="B331"/>
  <c r="E326"/>
  <c r="D326"/>
  <c r="C326"/>
  <c r="B326"/>
  <c r="E321"/>
  <c r="D321"/>
  <c r="C321"/>
  <c r="B321"/>
  <c r="E316"/>
  <c r="D316"/>
  <c r="C316"/>
  <c r="B316"/>
  <c r="E310"/>
  <c r="D310"/>
  <c r="C310"/>
  <c r="B310"/>
  <c r="E303"/>
  <c r="D303"/>
  <c r="C303"/>
  <c r="B303"/>
  <c r="E296"/>
  <c r="D296"/>
  <c r="C296"/>
  <c r="B296"/>
  <c r="E289"/>
  <c r="D289"/>
  <c r="C289"/>
  <c r="B289"/>
  <c r="E279"/>
  <c r="D279"/>
  <c r="C279"/>
  <c r="B279"/>
  <c r="E274"/>
  <c r="D274"/>
  <c r="C274"/>
  <c r="B274"/>
  <c r="E263"/>
  <c r="D263"/>
  <c r="C263"/>
  <c r="B263"/>
  <c r="E253"/>
  <c r="D253"/>
  <c r="C253"/>
  <c r="B253"/>
  <c r="E243"/>
  <c r="D243"/>
  <c r="C243"/>
  <c r="B243"/>
  <c r="E234"/>
  <c r="D234"/>
  <c r="C234"/>
  <c r="B234"/>
  <c r="E226"/>
  <c r="D226"/>
  <c r="C226"/>
  <c r="B226"/>
  <c r="E219"/>
  <c r="D219"/>
  <c r="C219"/>
  <c r="B219"/>
  <c r="E212"/>
  <c r="D212"/>
  <c r="C212"/>
  <c r="B212"/>
  <c r="E206"/>
  <c r="D206"/>
  <c r="C206"/>
  <c r="B206"/>
  <c r="E200"/>
  <c r="D200"/>
  <c r="C200"/>
  <c r="B200"/>
  <c r="E194"/>
  <c r="D194"/>
  <c r="C194"/>
  <c r="B194"/>
  <c r="E188"/>
  <c r="D188"/>
  <c r="C188"/>
  <c r="B188"/>
  <c r="E183"/>
  <c r="D183"/>
  <c r="C183"/>
  <c r="B183"/>
  <c r="E174"/>
  <c r="D174"/>
  <c r="C174"/>
  <c r="B174"/>
  <c r="E166"/>
  <c r="D166"/>
  <c r="C166"/>
  <c r="B166"/>
  <c r="E155"/>
  <c r="D155"/>
  <c r="C155"/>
  <c r="B155"/>
  <c r="E148"/>
  <c r="D148"/>
  <c r="C148"/>
  <c r="B148"/>
  <c r="E141"/>
  <c r="D141"/>
  <c r="C141"/>
  <c r="B141"/>
  <c r="E136"/>
  <c r="D136"/>
  <c r="C136"/>
  <c r="B136"/>
  <c r="E131"/>
  <c r="D131"/>
  <c r="C131"/>
  <c r="B131"/>
  <c r="E125"/>
  <c r="D125"/>
  <c r="C125"/>
  <c r="B125"/>
  <c r="E119"/>
  <c r="D119"/>
  <c r="C119"/>
  <c r="B119"/>
  <c r="E110"/>
  <c r="D110"/>
  <c r="C110"/>
  <c r="B110"/>
  <c r="E106"/>
  <c r="D106"/>
  <c r="C106"/>
  <c r="B106"/>
  <c r="E94"/>
  <c r="D94"/>
  <c r="C94"/>
  <c r="B94"/>
  <c r="E90"/>
  <c r="D90"/>
  <c r="C90"/>
  <c r="B90"/>
  <c r="E79"/>
  <c r="D79"/>
  <c r="C79"/>
  <c r="B79"/>
  <c r="E73"/>
  <c r="D73"/>
  <c r="C73"/>
  <c r="B73"/>
  <c r="E69"/>
  <c r="D69"/>
  <c r="C69"/>
  <c r="B69"/>
  <c r="E65"/>
  <c r="D65"/>
  <c r="C65"/>
  <c r="B65"/>
  <c r="E61"/>
  <c r="D61"/>
  <c r="C61"/>
  <c r="B61"/>
  <c r="E57"/>
  <c r="D57"/>
  <c r="C57"/>
  <c r="B57"/>
  <c r="E52"/>
  <c r="D52"/>
  <c r="C52"/>
  <c r="B52"/>
  <c r="E46"/>
  <c r="D46"/>
  <c r="C46"/>
  <c r="B46"/>
  <c r="E41"/>
  <c r="D41"/>
  <c r="C41"/>
  <c r="B41"/>
  <c r="E34"/>
  <c r="D34"/>
  <c r="C34"/>
  <c r="B34"/>
  <c r="E31"/>
  <c r="D31"/>
  <c r="C31"/>
  <c r="B31"/>
  <c r="E25"/>
  <c r="D25"/>
  <c r="C25"/>
  <c r="B25"/>
  <c r="E21"/>
  <c r="D21"/>
  <c r="C21"/>
  <c r="B21"/>
  <c r="E15"/>
  <c r="D15"/>
  <c r="C15"/>
  <c r="B15"/>
  <c r="E11"/>
  <c r="D11"/>
  <c r="C11"/>
  <c r="B11"/>
  <c r="D6" i="7"/>
  <c r="C6"/>
  <c r="A6"/>
  <c r="D5"/>
  <c r="C5"/>
  <c r="A5"/>
  <c r="D4"/>
  <c r="C4"/>
  <c r="A4"/>
  <c r="D3"/>
  <c r="C3"/>
  <c r="A3"/>
  <c r="D2"/>
  <c r="C2"/>
  <c r="A2"/>
  <c r="D1"/>
  <c r="C1"/>
  <c r="A1"/>
  <c r="D6" i="6"/>
  <c r="C6"/>
  <c r="A6"/>
  <c r="D5"/>
  <c r="C5"/>
  <c r="A5"/>
  <c r="D4"/>
  <c r="C4"/>
  <c r="A4"/>
  <c r="D3"/>
  <c r="C3"/>
  <c r="A3"/>
  <c r="D2"/>
  <c r="C2"/>
  <c r="A2"/>
  <c r="D1"/>
  <c r="C1"/>
  <c r="A1"/>
  <c r="B15" i="2"/>
  <c r="B14"/>
  <c r="B13"/>
  <c r="B12"/>
  <c r="B11"/>
  <c r="B10"/>
  <c r="B9"/>
  <c r="C6"/>
  <c r="B6"/>
  <c r="A6"/>
  <c r="C5"/>
  <c r="B5"/>
  <c r="A5"/>
  <c r="C4"/>
  <c r="B4"/>
  <c r="A4"/>
  <c r="C3"/>
  <c r="B3"/>
  <c r="A3"/>
  <c r="C2"/>
  <c r="B2"/>
  <c r="A2"/>
  <c r="C1"/>
  <c r="B1"/>
  <c r="A1"/>
  <c r="E6" i="9"/>
  <c r="C6"/>
  <c r="E5"/>
  <c r="C5"/>
  <c r="E4"/>
  <c r="C4"/>
  <c r="E3"/>
  <c r="C3"/>
  <c r="E2"/>
  <c r="D2"/>
  <c r="C2"/>
  <c r="E1"/>
  <c r="D1"/>
  <c r="C1"/>
  <c r="G299" i="4"/>
  <c r="G291"/>
  <c r="G287"/>
  <c r="D279"/>
  <c r="G283"/>
  <c r="G277"/>
  <c r="G275"/>
  <c r="G273"/>
  <c r="G269"/>
  <c r="G267"/>
  <c r="D263"/>
  <c r="G257"/>
  <c r="G255"/>
  <c r="G253"/>
  <c r="G251"/>
  <c r="G249"/>
  <c r="G245"/>
  <c r="G243"/>
  <c r="G241"/>
  <c r="G239"/>
  <c r="G237"/>
  <c r="D231"/>
  <c r="D42"/>
  <c r="F42"/>
  <c r="G42"/>
  <c r="G41"/>
  <c r="D96"/>
  <c r="E96"/>
  <c r="G183"/>
  <c r="D104"/>
  <c r="E104"/>
  <c r="F104"/>
  <c r="D102"/>
  <c r="E102"/>
  <c r="F102"/>
  <c r="D100"/>
  <c r="E100"/>
  <c r="F100"/>
  <c r="D98"/>
  <c r="E98"/>
  <c r="F98"/>
  <c r="D94"/>
  <c r="E94"/>
  <c r="F94"/>
  <c r="D92"/>
  <c r="E92"/>
  <c r="F92"/>
  <c r="E88"/>
  <c r="F88"/>
  <c r="E76"/>
  <c r="D76"/>
  <c r="F76"/>
  <c r="D70"/>
  <c r="E70"/>
  <c r="F70"/>
  <c r="D68"/>
  <c r="E68"/>
  <c r="F68"/>
  <c r="D66"/>
  <c r="E66"/>
  <c r="F66"/>
  <c r="D58"/>
  <c r="E58"/>
  <c r="F58"/>
  <c r="D56"/>
  <c r="E56"/>
  <c r="F56"/>
  <c r="D54"/>
  <c r="E54"/>
  <c r="F54"/>
  <c r="D34"/>
  <c r="E34"/>
  <c r="F34"/>
  <c r="E32"/>
  <c r="D32"/>
  <c r="F32"/>
  <c r="E30"/>
  <c r="F30"/>
  <c r="D26"/>
  <c r="E26"/>
  <c r="E24"/>
  <c r="F26"/>
  <c r="F24"/>
  <c r="C27" i="3"/>
  <c r="D36"/>
  <c r="E47"/>
  <c r="C58"/>
  <c r="D67"/>
  <c r="E81"/>
  <c r="C87"/>
  <c r="D96"/>
  <c r="E101"/>
  <c r="C115"/>
  <c r="D122"/>
  <c r="E129"/>
  <c r="C139"/>
  <c r="D149"/>
  <c r="E156"/>
  <c r="C162"/>
  <c r="D169"/>
  <c r="E176"/>
  <c r="C185"/>
  <c r="D195"/>
  <c r="E203"/>
  <c r="C213"/>
  <c r="D220"/>
  <c r="E227"/>
  <c r="C235"/>
  <c r="D240"/>
  <c r="E248"/>
  <c r="C256"/>
  <c r="D261"/>
  <c r="E268"/>
  <c r="C276"/>
  <c r="D283"/>
  <c r="E293"/>
  <c r="C301"/>
  <c r="C312"/>
  <c r="C342"/>
  <c r="D28"/>
  <c r="E37"/>
  <c r="C49"/>
  <c r="D59"/>
  <c r="E70"/>
  <c r="C83"/>
  <c r="D88"/>
  <c r="E97"/>
  <c r="C111"/>
  <c r="D116"/>
  <c r="E123"/>
  <c r="C133"/>
  <c r="D142"/>
  <c r="E150"/>
  <c r="C158"/>
  <c r="D163"/>
  <c r="E170"/>
  <c r="C178"/>
  <c r="D189"/>
  <c r="E196"/>
  <c r="C207"/>
  <c r="D214"/>
  <c r="E221"/>
  <c r="C229"/>
  <c r="D236"/>
  <c r="E244"/>
  <c r="C250"/>
  <c r="D257"/>
  <c r="E264"/>
  <c r="C270"/>
  <c r="D277"/>
  <c r="E284"/>
  <c r="C297"/>
  <c r="E304"/>
  <c r="C318"/>
  <c r="D351"/>
  <c r="G22"/>
  <c r="H22"/>
  <c r="C154" i="1"/>
  <c r="E143"/>
  <c r="C139"/>
  <c r="E137"/>
  <c r="C131"/>
  <c r="E128"/>
  <c r="C125"/>
  <c r="E123"/>
  <c r="C121"/>
  <c r="E116"/>
  <c r="C100"/>
  <c r="E97"/>
  <c r="C95"/>
  <c r="E93"/>
  <c r="C91"/>
  <c r="E86"/>
  <c r="C83"/>
  <c r="E78"/>
  <c r="C64"/>
  <c r="E62"/>
  <c r="C55"/>
  <c r="E53"/>
  <c r="C51"/>
  <c r="E48"/>
  <c r="C38"/>
  <c r="E42"/>
  <c r="C32"/>
  <c r="E25"/>
  <c r="C20"/>
  <c r="E17"/>
  <c r="E153"/>
  <c r="C142"/>
  <c r="E138"/>
  <c r="C132"/>
  <c r="E130"/>
  <c r="C127"/>
  <c r="E124"/>
  <c r="C122"/>
  <c r="E117"/>
  <c r="C115"/>
  <c r="E98"/>
  <c r="C96"/>
  <c r="E94"/>
  <c r="C92"/>
  <c r="E90"/>
  <c r="C85"/>
  <c r="E79"/>
  <c r="C70"/>
  <c r="E63"/>
  <c r="C56"/>
  <c r="E54"/>
  <c r="C52"/>
  <c r="E50"/>
  <c r="C39"/>
  <c r="E37"/>
  <c r="C33"/>
  <c r="E31"/>
  <c r="C21"/>
  <c r="E19"/>
  <c r="E139"/>
  <c r="C137"/>
  <c r="E125"/>
  <c r="C123"/>
  <c r="E100"/>
  <c r="C97"/>
  <c r="E91"/>
  <c r="C86"/>
  <c r="E64"/>
  <c r="C62"/>
  <c r="E51"/>
  <c r="C48"/>
  <c r="E32"/>
  <c r="C25"/>
  <c r="G99" i="3"/>
  <c r="H99"/>
  <c r="G95"/>
  <c r="H95"/>
  <c r="G87"/>
  <c r="H87"/>
  <c r="G83"/>
  <c r="H83"/>
  <c r="G74"/>
  <c r="H74"/>
  <c r="H73"/>
  <c r="G66"/>
  <c r="H66"/>
  <c r="G58"/>
  <c r="H58"/>
  <c r="G59"/>
  <c r="H59"/>
  <c r="H57"/>
  <c r="G49"/>
  <c r="H49"/>
  <c r="G39"/>
  <c r="H39"/>
  <c r="G35"/>
  <c r="H35"/>
  <c r="G27"/>
  <c r="H27"/>
  <c r="A360"/>
  <c r="D362"/>
  <c r="C361"/>
  <c r="E359"/>
  <c r="D356"/>
  <c r="C355"/>
  <c r="E353"/>
  <c r="D352"/>
  <c r="C351"/>
  <c r="E349"/>
  <c r="D348"/>
  <c r="C345"/>
  <c r="E343"/>
  <c r="D342"/>
  <c r="C339"/>
  <c r="E337"/>
  <c r="D334"/>
  <c r="C333"/>
  <c r="E329"/>
  <c r="C15" i="2"/>
  <c r="C153" i="1"/>
  <c r="E132"/>
  <c r="C130"/>
  <c r="E122"/>
  <c r="C117"/>
  <c r="E96"/>
  <c r="C94"/>
  <c r="E85"/>
  <c r="C79"/>
  <c r="E56"/>
  <c r="C54"/>
  <c r="E39"/>
  <c r="C37"/>
  <c r="E21"/>
  <c r="C19"/>
  <c r="C143"/>
  <c r="E131"/>
  <c r="C116"/>
  <c r="E95"/>
  <c r="C78"/>
  <c r="E55"/>
  <c r="C42"/>
  <c r="E20"/>
  <c r="G100" i="3"/>
  <c r="H100"/>
  <c r="G92"/>
  <c r="H92"/>
  <c r="G85"/>
  <c r="H85"/>
  <c r="G80"/>
  <c r="H80"/>
  <c r="G63"/>
  <c r="H63"/>
  <c r="G53"/>
  <c r="H53"/>
  <c r="G42"/>
  <c r="H42"/>
  <c r="H41"/>
  <c r="E142" i="1"/>
  <c r="C124"/>
  <c r="E115"/>
  <c r="C90"/>
  <c r="E70"/>
  <c r="C50"/>
  <c r="E33"/>
  <c r="G98" i="3"/>
  <c r="H98"/>
  <c r="G91"/>
  <c r="H91"/>
  <c r="H90"/>
  <c r="G84"/>
  <c r="H84"/>
  <c r="G71"/>
  <c r="H71"/>
  <c r="G62"/>
  <c r="H62"/>
  <c r="H61"/>
  <c r="G50"/>
  <c r="H50"/>
  <c r="G38"/>
  <c r="H38"/>
  <c r="G29"/>
  <c r="H29"/>
  <c r="A361"/>
  <c r="E121" i="1"/>
  <c r="C93"/>
  <c r="E38"/>
  <c r="C17"/>
  <c r="G88" i="3"/>
  <c r="H88"/>
  <c r="G70"/>
  <c r="H70"/>
  <c r="H69"/>
  <c r="G48"/>
  <c r="H48"/>
  <c r="G32"/>
  <c r="H32"/>
  <c r="H31"/>
  <c r="A359"/>
  <c r="E361"/>
  <c r="C360"/>
  <c r="C356"/>
  <c r="D354"/>
  <c r="E352"/>
  <c r="E350"/>
  <c r="C349"/>
  <c r="D345"/>
  <c r="D343"/>
  <c r="E339"/>
  <c r="C338"/>
  <c r="C334"/>
  <c r="D332"/>
  <c r="E328"/>
  <c r="D327"/>
  <c r="C323"/>
  <c r="C138" i="1"/>
  <c r="E92"/>
  <c r="C63"/>
  <c r="G101" i="3"/>
  <c r="H101"/>
  <c r="G86"/>
  <c r="H86"/>
  <c r="G67"/>
  <c r="H67"/>
  <c r="G47"/>
  <c r="H47"/>
  <c r="H46"/>
  <c r="G28"/>
  <c r="H28"/>
  <c r="D361"/>
  <c r="D359"/>
  <c r="E355"/>
  <c r="C354"/>
  <c r="C352"/>
  <c r="D350"/>
  <c r="E348"/>
  <c r="E344"/>
  <c r="C343"/>
  <c r="D339"/>
  <c r="D337"/>
  <c r="E333"/>
  <c r="C332"/>
  <c r="D328"/>
  <c r="C327"/>
  <c r="E322"/>
  <c r="E154" i="1"/>
  <c r="C128"/>
  <c r="E83"/>
  <c r="C53"/>
  <c r="G97" i="3"/>
  <c r="H97"/>
  <c r="G82"/>
  <c r="H82"/>
  <c r="G37"/>
  <c r="H37"/>
  <c r="G26"/>
  <c r="H26"/>
  <c r="E362"/>
  <c r="E360"/>
  <c r="C359"/>
  <c r="D355"/>
  <c r="D353"/>
  <c r="E351"/>
  <c r="C350"/>
  <c r="C348"/>
  <c r="D344"/>
  <c r="E342"/>
  <c r="E338"/>
  <c r="C337"/>
  <c r="D333"/>
  <c r="D329"/>
  <c r="C328"/>
  <c r="E323"/>
  <c r="D322"/>
  <c r="C319"/>
  <c r="E317"/>
  <c r="D312"/>
  <c r="C311"/>
  <c r="E307"/>
  <c r="D306"/>
  <c r="C305"/>
  <c r="E301"/>
  <c r="E52" i="1"/>
  <c r="G36" i="3"/>
  <c r="H36"/>
  <c r="E356"/>
  <c r="D349"/>
  <c r="D338"/>
  <c r="E327"/>
  <c r="D319"/>
  <c r="D317"/>
  <c r="E311"/>
  <c r="C308"/>
  <c r="C306"/>
  <c r="D304"/>
  <c r="E300"/>
  <c r="D299"/>
  <c r="C298"/>
  <c r="E294"/>
  <c r="D293"/>
  <c r="C292"/>
  <c r="E290"/>
  <c r="D284"/>
  <c r="C283"/>
  <c r="E281"/>
  <c r="D280"/>
  <c r="C277"/>
  <c r="E275"/>
  <c r="D272"/>
  <c r="C271"/>
  <c r="E269"/>
  <c r="D268"/>
  <c r="C267"/>
  <c r="E265"/>
  <c r="D264"/>
  <c r="C261"/>
  <c r="E259"/>
  <c r="D258"/>
  <c r="C257"/>
  <c r="E255"/>
  <c r="D254"/>
  <c r="C251"/>
  <c r="E249"/>
  <c r="D248"/>
  <c r="C247"/>
  <c r="E245"/>
  <c r="D244"/>
  <c r="C240"/>
  <c r="E238"/>
  <c r="D237"/>
  <c r="C236"/>
  <c r="E232"/>
  <c r="D231"/>
  <c r="C230"/>
  <c r="E228"/>
  <c r="D227"/>
  <c r="C224"/>
  <c r="E222"/>
  <c r="D221"/>
  <c r="C220"/>
  <c r="E216"/>
  <c r="D215"/>
  <c r="C214"/>
  <c r="E210"/>
  <c r="D209"/>
  <c r="C208"/>
  <c r="E204"/>
  <c r="D203"/>
  <c r="C202"/>
  <c r="E197"/>
  <c r="D196"/>
  <c r="C195"/>
  <c r="E191"/>
  <c r="D190"/>
  <c r="C189"/>
  <c r="E184"/>
  <c r="D180"/>
  <c r="C179"/>
  <c r="E177"/>
  <c r="D176"/>
  <c r="C175"/>
  <c r="E171"/>
  <c r="D170"/>
  <c r="C169"/>
  <c r="E167"/>
  <c r="D164"/>
  <c r="C163"/>
  <c r="E161"/>
  <c r="D160"/>
  <c r="C159"/>
  <c r="E157"/>
  <c r="D156"/>
  <c r="C153"/>
  <c r="E151"/>
  <c r="D150"/>
  <c r="C149"/>
  <c r="E144"/>
  <c r="D143"/>
  <c r="C142"/>
  <c r="E138"/>
  <c r="D137"/>
  <c r="C134"/>
  <c r="E132"/>
  <c r="D129"/>
  <c r="C128"/>
  <c r="E126"/>
  <c r="D123"/>
  <c r="C122"/>
  <c r="E120"/>
  <c r="D117"/>
  <c r="C116"/>
  <c r="E114"/>
  <c r="D113"/>
  <c r="C112"/>
  <c r="E107"/>
  <c r="D101"/>
  <c r="C100"/>
  <c r="E98"/>
  <c r="D97"/>
  <c r="C96"/>
  <c r="E92"/>
  <c r="D91"/>
  <c r="C88"/>
  <c r="E86"/>
  <c r="D85"/>
  <c r="C84"/>
  <c r="E82"/>
  <c r="D81"/>
  <c r="C80"/>
  <c r="E71"/>
  <c r="D70"/>
  <c r="C67"/>
  <c r="E63"/>
  <c r="D62"/>
  <c r="C59"/>
  <c r="E54"/>
  <c r="D53"/>
  <c r="C50"/>
  <c r="E48"/>
  <c r="D47"/>
  <c r="C42"/>
  <c r="E38"/>
  <c r="D37"/>
  <c r="C36"/>
  <c r="E32"/>
  <c r="D29"/>
  <c r="C28"/>
  <c r="E26"/>
  <c r="E127" i="1"/>
  <c r="C31"/>
  <c r="G96" i="3"/>
  <c r="H96"/>
  <c r="A362"/>
  <c r="E354"/>
  <c r="E345"/>
  <c r="E334"/>
  <c r="D323"/>
  <c r="E318"/>
  <c r="C317"/>
  <c r="D311"/>
  <c r="D307"/>
  <c r="E305"/>
  <c r="C304"/>
  <c r="D300"/>
  <c r="C299"/>
  <c r="E297"/>
  <c r="D294"/>
  <c r="C293"/>
  <c r="E291"/>
  <c r="D290"/>
  <c r="C284"/>
  <c r="E282"/>
  <c r="D281"/>
  <c r="C280"/>
  <c r="E276"/>
  <c r="D275"/>
  <c r="C272"/>
  <c r="E270"/>
  <c r="D269"/>
  <c r="C268"/>
  <c r="E266"/>
  <c r="D265"/>
  <c r="C264"/>
  <c r="E260"/>
  <c r="D259"/>
  <c r="C258"/>
  <c r="E256"/>
  <c r="D255"/>
  <c r="C254"/>
  <c r="E250"/>
  <c r="D249"/>
  <c r="C248"/>
  <c r="E246"/>
  <c r="D245"/>
  <c r="C244"/>
  <c r="E239"/>
  <c r="D238"/>
  <c r="C237"/>
  <c r="E235"/>
  <c r="D232"/>
  <c r="C231"/>
  <c r="E229"/>
  <c r="D228"/>
  <c r="C227"/>
  <c r="E223"/>
  <c r="D222"/>
  <c r="C221"/>
  <c r="E217"/>
  <c r="D216"/>
  <c r="C215"/>
  <c r="E213"/>
  <c r="D210"/>
  <c r="C209"/>
  <c r="E207"/>
  <c r="D204"/>
  <c r="C203"/>
  <c r="E201"/>
  <c r="D197"/>
  <c r="C196"/>
  <c r="E192"/>
  <c r="D191"/>
  <c r="C190"/>
  <c r="E185"/>
  <c r="D184"/>
  <c r="C180"/>
  <c r="E178"/>
  <c r="D177"/>
  <c r="C176"/>
  <c r="E172"/>
  <c r="D171"/>
  <c r="C170"/>
  <c r="E168"/>
  <c r="D167"/>
  <c r="C164"/>
  <c r="E162"/>
  <c r="D161"/>
  <c r="C160"/>
  <c r="E158"/>
  <c r="D157"/>
  <c r="C156"/>
  <c r="E152"/>
  <c r="D151"/>
  <c r="C150"/>
  <c r="E145"/>
  <c r="D144"/>
  <c r="C143"/>
  <c r="E139"/>
  <c r="D138"/>
  <c r="C137"/>
  <c r="E133"/>
  <c r="D132"/>
  <c r="C129"/>
  <c r="E127"/>
  <c r="D126"/>
  <c r="C123"/>
  <c r="E121"/>
  <c r="D120"/>
  <c r="C117"/>
  <c r="E115"/>
  <c r="D114"/>
  <c r="C113"/>
  <c r="E111"/>
  <c r="D107"/>
  <c r="C101"/>
  <c r="E99"/>
  <c r="D98"/>
  <c r="C97"/>
  <c r="E95"/>
  <c r="D92"/>
  <c r="C91"/>
  <c r="E87"/>
  <c r="D86"/>
  <c r="C85"/>
  <c r="E83"/>
  <c r="D82"/>
  <c r="C81"/>
  <c r="E74"/>
  <c r="D71"/>
  <c r="C70"/>
  <c r="E66"/>
  <c r="D63"/>
  <c r="C62"/>
  <c r="E58"/>
  <c r="D54"/>
  <c r="C53"/>
  <c r="E49"/>
  <c r="D48"/>
  <c r="C47"/>
  <c r="E39"/>
  <c r="D38"/>
  <c r="C37"/>
  <c r="E35"/>
  <c r="D32"/>
  <c r="C29"/>
  <c r="E27"/>
  <c r="D26"/>
  <c r="C98" i="1"/>
  <c r="G81" i="3"/>
  <c r="H81"/>
  <c r="C362"/>
  <c r="C353"/>
  <c r="C344"/>
  <c r="E332"/>
  <c r="C322"/>
  <c r="D318"/>
  <c r="E312"/>
  <c r="E308"/>
  <c r="C307"/>
  <c r="D305"/>
  <c r="D301"/>
  <c r="C300"/>
  <c r="E298"/>
  <c r="D297"/>
  <c r="C294"/>
  <c r="E292"/>
  <c r="D291"/>
  <c r="C290"/>
  <c r="E283"/>
  <c r="D282"/>
  <c r="C281"/>
  <c r="E277"/>
  <c r="D276"/>
  <c r="C275"/>
  <c r="E271"/>
  <c r="D270"/>
  <c r="C269"/>
  <c r="E267"/>
  <c r="D266"/>
  <c r="C265"/>
  <c r="E261"/>
  <c r="D260"/>
  <c r="C259"/>
  <c r="E257"/>
  <c r="D256"/>
  <c r="C255"/>
  <c r="E251"/>
  <c r="D250"/>
  <c r="C249"/>
  <c r="E247"/>
  <c r="D246"/>
  <c r="C245"/>
  <c r="E240"/>
  <c r="D239"/>
  <c r="C238"/>
  <c r="E236"/>
  <c r="D235"/>
  <c r="C232"/>
  <c r="E230"/>
  <c r="D229"/>
  <c r="C228"/>
  <c r="E224"/>
  <c r="D223"/>
  <c r="C222"/>
  <c r="E220"/>
  <c r="D217"/>
  <c r="C216"/>
  <c r="E214"/>
  <c r="D213"/>
  <c r="C210"/>
  <c r="E208"/>
  <c r="D207"/>
  <c r="C204"/>
  <c r="E202"/>
  <c r="D201"/>
  <c r="C197"/>
  <c r="E195"/>
  <c r="D192"/>
  <c r="C191"/>
  <c r="E189"/>
  <c r="D185"/>
  <c r="C184"/>
  <c r="E179"/>
  <c r="D178"/>
  <c r="C177"/>
  <c r="E175"/>
  <c r="D172"/>
  <c r="C171"/>
  <c r="E169"/>
  <c r="D168"/>
  <c r="C167"/>
  <c r="E163"/>
  <c r="D162"/>
  <c r="C161"/>
  <c r="E159"/>
  <c r="D158"/>
  <c r="C157"/>
  <c r="E153"/>
  <c r="D152"/>
  <c r="C151"/>
  <c r="E149"/>
  <c r="D145"/>
  <c r="C144"/>
  <c r="E142"/>
  <c r="D139"/>
  <c r="C138"/>
  <c r="E134"/>
  <c r="D133"/>
  <c r="C132"/>
  <c r="E128"/>
  <c r="D127"/>
  <c r="C126"/>
  <c r="E122"/>
  <c r="D121"/>
  <c r="C120"/>
  <c r="E116"/>
  <c r="D115"/>
  <c r="C114"/>
  <c r="E112"/>
  <c r="D111"/>
  <c r="C107"/>
  <c r="E100"/>
  <c r="D99"/>
  <c r="C98"/>
  <c r="E96"/>
  <c r="D95"/>
  <c r="C92"/>
  <c r="E88"/>
  <c r="D87"/>
  <c r="C86"/>
  <c r="E84"/>
  <c r="D83"/>
  <c r="C82"/>
  <c r="E80"/>
  <c r="D74"/>
  <c r="C71"/>
  <c r="E67"/>
  <c r="D66"/>
  <c r="C63"/>
  <c r="E59"/>
  <c r="D58"/>
  <c r="C54"/>
  <c r="E50"/>
  <c r="D49"/>
  <c r="C48"/>
  <c r="E42"/>
  <c r="D39"/>
  <c r="C38"/>
  <c r="E36"/>
  <c r="D35"/>
  <c r="C32"/>
  <c r="E28"/>
  <c r="D27"/>
  <c r="C26"/>
  <c r="G54"/>
  <c r="H54"/>
  <c r="E29"/>
  <c r="C39"/>
  <c r="D50"/>
  <c r="E62"/>
  <c r="C74"/>
  <c r="D84"/>
  <c r="E91"/>
  <c r="C99"/>
  <c r="D112"/>
  <c r="E117"/>
  <c r="C127"/>
  <c r="D134"/>
  <c r="E143"/>
  <c r="C152"/>
  <c r="D159"/>
  <c r="E164"/>
  <c r="C172"/>
  <c r="D179"/>
  <c r="E190"/>
  <c r="C201"/>
  <c r="D208"/>
  <c r="E215"/>
  <c r="C223"/>
  <c r="D230"/>
  <c r="E237"/>
  <c r="C246"/>
  <c r="D251"/>
  <c r="E258"/>
  <c r="C266"/>
  <c r="D271"/>
  <c r="E280"/>
  <c r="C291"/>
  <c r="D298"/>
  <c r="E306"/>
  <c r="E319"/>
  <c r="D360"/>
  <c r="C35"/>
  <c r="D42"/>
  <c r="E53"/>
  <c r="C66"/>
  <c r="D80"/>
  <c r="E85"/>
  <c r="C95"/>
  <c r="D100"/>
  <c r="E113"/>
  <c r="C121"/>
  <c r="D128"/>
  <c r="E137"/>
  <c r="C145"/>
  <c r="D153"/>
  <c r="E160"/>
  <c r="C168"/>
  <c r="D175"/>
  <c r="E180"/>
  <c r="C192"/>
  <c r="D202"/>
  <c r="E209"/>
  <c r="C217"/>
  <c r="D224"/>
  <c r="E231"/>
  <c r="C239"/>
  <c r="D247"/>
  <c r="E254"/>
  <c r="C260"/>
  <c r="D267"/>
  <c r="E272"/>
  <c r="C282"/>
  <c r="D292"/>
  <c r="E299"/>
  <c r="D308"/>
  <c r="C329"/>
  <c r="C16"/>
  <c r="C23"/>
  <c r="E12"/>
  <c r="D16"/>
  <c r="C22"/>
  <c r="D23"/>
  <c r="G12"/>
  <c r="H12"/>
  <c r="H11"/>
  <c r="E16"/>
  <c r="D22"/>
  <c r="E23"/>
  <c r="D12"/>
  <c r="G23"/>
  <c r="H23"/>
  <c r="C12"/>
  <c r="G16"/>
  <c r="H16"/>
  <c r="H15"/>
  <c r="E22"/>
  <c r="E6"/>
  <c r="C6"/>
  <c r="E5"/>
  <c r="C5"/>
  <c r="E4"/>
  <c r="C4"/>
  <c r="E3"/>
  <c r="C3"/>
  <c r="E2"/>
  <c r="D2"/>
  <c r="C2"/>
  <c r="E1"/>
  <c r="D1"/>
  <c r="C1"/>
  <c r="D40" i="7"/>
  <c r="D38"/>
  <c r="D31"/>
  <c r="D19"/>
  <c r="D41"/>
  <c r="D18" i="6"/>
  <c r="D23"/>
  <c r="D10"/>
  <c r="G285" i="4"/>
  <c r="G271"/>
  <c r="D261"/>
  <c r="G259"/>
  <c r="G235"/>
  <c r="D227"/>
  <c r="D229"/>
  <c r="F217"/>
  <c r="G223"/>
  <c r="D217"/>
  <c r="D219"/>
  <c r="F219"/>
  <c r="G58"/>
  <c r="G57"/>
  <c r="F169"/>
  <c r="G68"/>
  <c r="G67"/>
  <c r="G100"/>
  <c r="G99"/>
  <c r="G96"/>
  <c r="G95"/>
  <c r="G175"/>
  <c r="E23"/>
  <c r="G54"/>
  <c r="G53"/>
  <c r="G94"/>
  <c r="G93"/>
  <c r="G104"/>
  <c r="G103"/>
  <c r="G187"/>
  <c r="F23"/>
  <c r="G70"/>
  <c r="G69"/>
  <c r="G76"/>
  <c r="G75"/>
  <c r="G92"/>
  <c r="G91"/>
  <c r="G102"/>
  <c r="G101"/>
  <c r="G177"/>
  <c r="D169"/>
  <c r="D24"/>
  <c r="G34"/>
  <c r="G33"/>
  <c r="G56"/>
  <c r="G55"/>
  <c r="G66"/>
  <c r="G65"/>
  <c r="G98"/>
  <c r="G97"/>
  <c r="G119"/>
  <c r="G179"/>
  <c r="G185"/>
  <c r="G181"/>
  <c r="E169"/>
  <c r="G173"/>
  <c r="G163"/>
  <c r="G157"/>
  <c r="G149"/>
  <c r="G147"/>
  <c r="G131"/>
  <c r="G117"/>
  <c r="G88"/>
  <c r="G32"/>
  <c r="G31"/>
  <c r="G30"/>
  <c r="G26"/>
  <c r="G24"/>
  <c r="H52" i="3"/>
  <c r="H34"/>
  <c r="H65"/>
  <c r="H94"/>
  <c r="H21"/>
  <c r="G58" i="1"/>
  <c r="H58"/>
  <c r="C108" i="4"/>
  <c r="G43" i="1"/>
  <c r="H43"/>
  <c r="C78" i="4"/>
  <c r="G34" i="1"/>
  <c r="H34"/>
  <c r="C60" i="4"/>
  <c r="G57" i="1"/>
  <c r="H57"/>
  <c r="C106" i="4"/>
  <c r="G41" i="1"/>
  <c r="H41"/>
  <c r="C74" i="4"/>
  <c r="G30" i="1"/>
  <c r="H30"/>
  <c r="G22"/>
  <c r="H22"/>
  <c r="C36" i="4"/>
  <c r="G27" i="1"/>
  <c r="H27"/>
  <c r="C46" i="4"/>
  <c r="G40" i="1"/>
  <c r="H40"/>
  <c r="C72" i="4"/>
  <c r="G13" i="1"/>
  <c r="H13"/>
  <c r="G36"/>
  <c r="H36"/>
  <c r="C64" i="4"/>
  <c r="G11" i="1"/>
  <c r="H11"/>
  <c r="G44"/>
  <c r="H44"/>
  <c r="C80" i="4"/>
  <c r="G26" i="1"/>
  <c r="H26"/>
  <c r="C44" i="4"/>
  <c r="G24" i="1"/>
  <c r="H24"/>
  <c r="C40" i="4"/>
  <c r="H25" i="3"/>
  <c r="G23" i="1"/>
  <c r="H23"/>
  <c r="C38" i="4"/>
  <c r="H79" i="3"/>
  <c r="G49" i="1"/>
  <c r="H49"/>
  <c r="C18" i="2"/>
  <c r="E157" i="1"/>
  <c r="D42" i="7"/>
  <c r="D44"/>
  <c r="D295" i="4"/>
  <c r="D293"/>
  <c r="G297"/>
  <c r="G281"/>
  <c r="G265"/>
  <c r="G233"/>
  <c r="E227"/>
  <c r="E229"/>
  <c r="F229"/>
  <c r="F227"/>
  <c r="E217"/>
  <c r="E219"/>
  <c r="G221"/>
  <c r="C13" i="2"/>
  <c r="F38" i="4"/>
  <c r="D38"/>
  <c r="E38"/>
  <c r="E64"/>
  <c r="D64"/>
  <c r="F64"/>
  <c r="H29" i="1"/>
  <c r="C50" i="4"/>
  <c r="C52"/>
  <c r="F78"/>
  <c r="D78"/>
  <c r="E78"/>
  <c r="H81" i="1"/>
  <c r="C154" i="4"/>
  <c r="E40"/>
  <c r="F40"/>
  <c r="D40"/>
  <c r="G167"/>
  <c r="H61" i="1"/>
  <c r="C114" i="4"/>
  <c r="H12" i="1"/>
  <c r="C16" i="4"/>
  <c r="C18"/>
  <c r="D74"/>
  <c r="F74"/>
  <c r="E74"/>
  <c r="E108"/>
  <c r="F108"/>
  <c r="D108"/>
  <c r="G23"/>
  <c r="G209"/>
  <c r="E72"/>
  <c r="D72"/>
  <c r="F72"/>
  <c r="E46"/>
  <c r="D46"/>
  <c r="F46"/>
  <c r="E106"/>
  <c r="F106"/>
  <c r="D106"/>
  <c r="H66" i="1"/>
  <c r="C124" i="4"/>
  <c r="H47" i="1"/>
  <c r="C90" i="4"/>
  <c r="D44"/>
  <c r="F44"/>
  <c r="E44"/>
  <c r="D80"/>
  <c r="E80"/>
  <c r="F80"/>
  <c r="H10" i="1"/>
  <c r="C14" i="4"/>
  <c r="E36"/>
  <c r="D36"/>
  <c r="F36"/>
  <c r="F60"/>
  <c r="D60"/>
  <c r="E60"/>
  <c r="G87"/>
  <c r="G169"/>
  <c r="D23"/>
  <c r="G191"/>
  <c r="G171"/>
  <c r="G161"/>
  <c r="G115"/>
  <c r="G29"/>
  <c r="G25"/>
  <c r="H18" i="1"/>
  <c r="H107"/>
  <c r="C206" i="4"/>
  <c r="H35" i="1"/>
  <c r="H74"/>
  <c r="H99"/>
  <c r="C190" i="4"/>
  <c r="G217"/>
  <c r="G219"/>
  <c r="G108"/>
  <c r="G107"/>
  <c r="G203"/>
  <c r="F28"/>
  <c r="F22"/>
  <c r="G215"/>
  <c r="G145"/>
  <c r="E189"/>
  <c r="G127"/>
  <c r="G211"/>
  <c r="G151"/>
  <c r="G195"/>
  <c r="G143"/>
  <c r="G199"/>
  <c r="G135"/>
  <c r="G74"/>
  <c r="G73"/>
  <c r="D153"/>
  <c r="E153"/>
  <c r="F153"/>
  <c r="G78"/>
  <c r="G77"/>
  <c r="F62"/>
  <c r="G38"/>
  <c r="G37"/>
  <c r="E205"/>
  <c r="D159"/>
  <c r="H46" i="1"/>
  <c r="C86" i="4"/>
  <c r="D28"/>
  <c r="G36"/>
  <c r="H15" i="1"/>
  <c r="C22" i="4"/>
  <c r="C28"/>
  <c r="C27"/>
  <c r="G201"/>
  <c r="G197"/>
  <c r="G129"/>
  <c r="D189"/>
  <c r="G72"/>
  <c r="G71"/>
  <c r="F18"/>
  <c r="F16"/>
  <c r="F15"/>
  <c r="E18"/>
  <c r="D18"/>
  <c r="D16"/>
  <c r="D15"/>
  <c r="G40"/>
  <c r="G39"/>
  <c r="G137"/>
  <c r="D62"/>
  <c r="G133"/>
  <c r="G64"/>
  <c r="H9" i="1"/>
  <c r="C12" i="4"/>
  <c r="F205"/>
  <c r="C14" i="2"/>
  <c r="D123" i="4"/>
  <c r="E123"/>
  <c r="F123"/>
  <c r="H60" i="1"/>
  <c r="C140" i="4"/>
  <c r="C139"/>
  <c r="G60"/>
  <c r="G59"/>
  <c r="E28"/>
  <c r="G80"/>
  <c r="G79"/>
  <c r="G44"/>
  <c r="G43"/>
  <c r="H28" i="1"/>
  <c r="C62" i="4"/>
  <c r="C61"/>
  <c r="D14"/>
  <c r="D12"/>
  <c r="F14"/>
  <c r="F12"/>
  <c r="E14"/>
  <c r="E12"/>
  <c r="E90"/>
  <c r="E86"/>
  <c r="F90"/>
  <c r="F86"/>
  <c r="D90"/>
  <c r="D86"/>
  <c r="F189"/>
  <c r="G106"/>
  <c r="G105"/>
  <c r="G46"/>
  <c r="G45"/>
  <c r="G213"/>
  <c r="D52"/>
  <c r="D50"/>
  <c r="F52"/>
  <c r="F50"/>
  <c r="E52"/>
  <c r="E50"/>
  <c r="E62"/>
  <c r="D205"/>
  <c r="C85"/>
  <c r="G229"/>
  <c r="G227"/>
  <c r="C231"/>
  <c r="C219"/>
  <c r="C169"/>
  <c r="C23"/>
  <c r="C123"/>
  <c r="C113"/>
  <c r="C49"/>
  <c r="C205"/>
  <c r="C153"/>
  <c r="C159"/>
  <c r="C189"/>
  <c r="G35"/>
  <c r="G28"/>
  <c r="F85"/>
  <c r="F84"/>
  <c r="F10"/>
  <c r="F11"/>
  <c r="H14" i="1"/>
  <c r="C48" i="4"/>
  <c r="D61"/>
  <c r="G18"/>
  <c r="E16"/>
  <c r="E15"/>
  <c r="E139"/>
  <c r="D27"/>
  <c r="D22"/>
  <c r="F21"/>
  <c r="E49"/>
  <c r="E48"/>
  <c r="D84"/>
  <c r="D85"/>
  <c r="E10"/>
  <c r="E11"/>
  <c r="E27"/>
  <c r="E22"/>
  <c r="G123"/>
  <c r="G125"/>
  <c r="F49"/>
  <c r="F48"/>
  <c r="F47"/>
  <c r="E61"/>
  <c r="D48"/>
  <c r="D49"/>
  <c r="E85"/>
  <c r="E84"/>
  <c r="D10"/>
  <c r="D11"/>
  <c r="C10"/>
  <c r="C9" i="2"/>
  <c r="G193" i="4"/>
  <c r="G189"/>
  <c r="F27"/>
  <c r="F61"/>
  <c r="G205"/>
  <c r="G207"/>
  <c r="F113"/>
  <c r="H45" i="1"/>
  <c r="C84" i="4"/>
  <c r="G139"/>
  <c r="G141"/>
  <c r="G52"/>
  <c r="G90"/>
  <c r="G14"/>
  <c r="H59" i="1"/>
  <c r="C112" i="4"/>
  <c r="E113"/>
  <c r="G62"/>
  <c r="G61"/>
  <c r="G63"/>
  <c r="D139"/>
  <c r="F139"/>
  <c r="E9"/>
  <c r="E47"/>
  <c r="F9"/>
  <c r="G27"/>
  <c r="G22"/>
  <c r="G121"/>
  <c r="D20"/>
  <c r="D82"/>
  <c r="D302"/>
  <c r="D21"/>
  <c r="G165"/>
  <c r="G12"/>
  <c r="G13"/>
  <c r="F111"/>
  <c r="E21"/>
  <c r="E20"/>
  <c r="E82"/>
  <c r="E302"/>
  <c r="G89"/>
  <c r="G86"/>
  <c r="G153"/>
  <c r="G155"/>
  <c r="D9"/>
  <c r="F20"/>
  <c r="F82"/>
  <c r="F302"/>
  <c r="F303"/>
  <c r="F304"/>
  <c r="C12" i="2"/>
  <c r="C110" i="4"/>
  <c r="C11" i="2"/>
  <c r="C82" i="4"/>
  <c r="E83"/>
  <c r="E81"/>
  <c r="G17"/>
  <c r="G16"/>
  <c r="G15"/>
  <c r="E111"/>
  <c r="G50"/>
  <c r="G51"/>
  <c r="D113"/>
  <c r="E303"/>
  <c r="E304"/>
  <c r="D47"/>
  <c r="D81"/>
  <c r="D83"/>
  <c r="C10" i="2"/>
  <c r="C20" i="4"/>
  <c r="G156" i="1"/>
  <c r="F81" i="4"/>
  <c r="F83"/>
  <c r="D303"/>
  <c r="D304"/>
  <c r="D307"/>
  <c r="E307"/>
  <c r="F307"/>
  <c r="D306"/>
  <c r="E306"/>
  <c r="F306"/>
  <c r="E109"/>
  <c r="D19"/>
  <c r="F19"/>
  <c r="G157" i="1"/>
  <c r="G158"/>
  <c r="G49" i="4"/>
  <c r="G48"/>
  <c r="G47"/>
  <c r="D111"/>
  <c r="D109"/>
  <c r="G85"/>
  <c r="G84"/>
  <c r="F109"/>
  <c r="G113"/>
  <c r="D17" i="2"/>
  <c r="D11"/>
  <c r="G10" i="4"/>
  <c r="G11"/>
  <c r="E19"/>
  <c r="G21"/>
  <c r="G9"/>
  <c r="D10" i="2"/>
  <c r="D12"/>
  <c r="G83" i="4"/>
  <c r="G82"/>
  <c r="G81"/>
  <c r="G20"/>
  <c r="G19"/>
  <c r="D13" i="2"/>
  <c r="D18"/>
  <c r="D19"/>
  <c r="D15"/>
  <c r="D14"/>
  <c r="D9"/>
  <c r="G111" i="4"/>
  <c r="G109"/>
  <c r="G302"/>
  <c r="G306"/>
  <c r="G303"/>
  <c r="G304"/>
  <c r="G307"/>
  <c r="G301"/>
  <c r="C295"/>
  <c r="C283"/>
  <c r="C81"/>
  <c r="C271"/>
  <c r="C229"/>
  <c r="C251"/>
  <c r="C265"/>
  <c r="C273"/>
  <c r="C217"/>
  <c r="C191"/>
  <c r="C173"/>
  <c r="C177"/>
  <c r="C131"/>
  <c r="C195"/>
  <c r="C145"/>
  <c r="C209"/>
  <c r="C129"/>
  <c r="C133"/>
  <c r="C101"/>
  <c r="C29"/>
  <c r="C51"/>
  <c r="C105"/>
  <c r="C165"/>
  <c r="C13"/>
  <c r="C57"/>
  <c r="C73"/>
  <c r="C31"/>
  <c r="C103"/>
  <c r="C33"/>
  <c r="C121"/>
  <c r="C47"/>
  <c r="D301"/>
  <c r="D305"/>
  <c r="C109"/>
  <c r="C227"/>
  <c r="C67"/>
  <c r="E301"/>
  <c r="C277"/>
  <c r="C249"/>
  <c r="C233"/>
  <c r="C257"/>
  <c r="C239"/>
  <c r="C245"/>
  <c r="C269"/>
  <c r="C185"/>
  <c r="C161"/>
  <c r="C163"/>
  <c r="C171"/>
  <c r="C141"/>
  <c r="C151"/>
  <c r="C135"/>
  <c r="C211"/>
  <c r="C137"/>
  <c r="C91"/>
  <c r="C79"/>
  <c r="C37"/>
  <c r="C21"/>
  <c r="C95"/>
  <c r="C25"/>
  <c r="C45"/>
  <c r="C43"/>
  <c r="C71"/>
  <c r="C97"/>
  <c r="C107"/>
  <c r="C111"/>
  <c r="C9"/>
  <c r="F301"/>
  <c r="C285"/>
  <c r="C261"/>
  <c r="C235"/>
  <c r="C263"/>
  <c r="C175"/>
  <c r="C147"/>
  <c r="C197"/>
  <c r="C143"/>
  <c r="C201"/>
  <c r="C59"/>
  <c r="C39"/>
  <c r="C87"/>
  <c r="C155"/>
  <c r="C119"/>
  <c r="C19"/>
  <c r="C299"/>
  <c r="C287"/>
  <c r="C225"/>
  <c r="C221"/>
  <c r="C255"/>
  <c r="C237"/>
  <c r="C243"/>
  <c r="C267"/>
  <c r="C187"/>
  <c r="C183"/>
  <c r="C149"/>
  <c r="C157"/>
  <c r="C167"/>
  <c r="C207"/>
  <c r="C127"/>
  <c r="C199"/>
  <c r="C193"/>
  <c r="C41"/>
  <c r="C69"/>
  <c r="C65"/>
  <c r="C63"/>
  <c r="C99"/>
  <c r="C77"/>
  <c r="C35"/>
  <c r="C93"/>
  <c r="C53"/>
  <c r="C75"/>
  <c r="C115"/>
  <c r="C117"/>
  <c r="C83"/>
  <c r="C293"/>
  <c r="C253"/>
  <c r="C241"/>
  <c r="C179"/>
  <c r="C181"/>
  <c r="C203"/>
  <c r="C213"/>
  <c r="C215"/>
  <c r="C15"/>
  <c r="C55"/>
  <c r="C89"/>
  <c r="C11"/>
  <c r="C17"/>
  <c r="C125"/>
  <c r="C281"/>
  <c r="C291"/>
  <c r="C289"/>
  <c r="C223"/>
  <c r="C297"/>
  <c r="C247"/>
  <c r="C275"/>
  <c r="C259"/>
  <c r="C279"/>
  <c r="E305"/>
  <c r="F305"/>
  <c r="G305"/>
</calcChain>
</file>

<file path=xl/sharedStrings.xml><?xml version="1.0" encoding="utf-8"?>
<sst xmlns="http://schemas.openxmlformats.org/spreadsheetml/2006/main" count="2248" uniqueCount="828">
  <si>
    <t>Esta planilha contem vínculos. Tornando-se dependente dos preços, descrições e unidades constantes tanto na Planilha de Insumos e Serviços quanto na Planilha de Orçamento Sintético;</t>
  </si>
  <si>
    <t>B3</t>
  </si>
  <si>
    <t>Os valores unitários de serviços compostos nesta planilha, são transportados automaticamente para a Planilha de Orçamento Sintético;</t>
  </si>
  <si>
    <t>C</t>
  </si>
  <si>
    <t>SOBRE A PLANILHA DE INSUMOS E SERVIÇOS</t>
  </si>
  <si>
    <t>C1</t>
  </si>
  <si>
    <t>Esta planilha constitui a base para estruturação dos preços unitários e totais.</t>
  </si>
  <si>
    <t>C2</t>
  </si>
  <si>
    <t>Valide os valores constantes nesta planilha, observando as orientações contidas no edital no tocante aos valores máximos.</t>
  </si>
  <si>
    <t>C3</t>
  </si>
  <si>
    <r>
      <t>Os valores unitários deverão ser preenchidos com</t>
    </r>
    <r>
      <rPr>
        <b/>
        <u/>
        <sz val="8"/>
        <color indexed="10"/>
        <rFont val="Arial"/>
        <family val="2"/>
      </rPr>
      <t xml:space="preserve"> no máximo duas casas decimais</t>
    </r>
    <r>
      <rPr>
        <sz val="8"/>
        <rFont val="Arial"/>
        <family val="2"/>
      </rPr>
      <t>. Caso opte por aplicar um percentual lde desconto, certifique-se de utilizar fórmula de arredondamento ou truncamento respeitando este limite.</t>
    </r>
  </si>
  <si>
    <t>C4</t>
  </si>
  <si>
    <r>
      <t xml:space="preserve">Indique a marca e modelo dos itens (quando aplicável). </t>
    </r>
    <r>
      <rPr>
        <b/>
        <u/>
        <sz val="8"/>
        <color indexed="10"/>
        <rFont val="Arial"/>
        <family val="2"/>
      </rPr>
      <t>A não indicação  de marca e ou modelo de referência constitui afronta ao edital, sob pena de desclassificação da proposta.</t>
    </r>
  </si>
  <si>
    <t>D</t>
  </si>
  <si>
    <t>SOBRE A PLANILHA DE COMPOSIÇÃO DE BDI</t>
  </si>
  <si>
    <t>D1</t>
  </si>
  <si>
    <t>Os itens constantes nesta planilha foram adotados por este Órgão com base no decreto 7.983 de 8 de abril de 2013. Os percentuais são referenciais e foram baseados no Acórdão TCU 2622/2013-Plenário. É de responsabilidade da licitante o preenchimento dos percetuais desta planilha, em conformidade com sua realidade;</t>
  </si>
  <si>
    <t>D2</t>
  </si>
  <si>
    <t>O percentual aplicável do ISS está vinculado ao percentual de mão de obra informado na Planilha de Composição de Custo Total, e será automaticamente ajustado quando executado a orientação contida em 2.4;</t>
  </si>
  <si>
    <t>D3</t>
  </si>
  <si>
    <t>O valor final da composição do BDI está vinculado, por precedência, à Planilha de Orçamento Sintético.</t>
  </si>
  <si>
    <t>E</t>
  </si>
  <si>
    <t>SOBRE A PLANILHA DE COMPOSIÇÃO DE ENCARGOS SOCIAIS</t>
  </si>
  <si>
    <t>E1</t>
  </si>
  <si>
    <t>Esta planilha é meramente demonstrativa (não influi sobre o valor final do orçamento).</t>
  </si>
  <si>
    <t>F</t>
  </si>
  <si>
    <t>SOBRE O CRONOGRAMA FÍSICO-FINANCEIRO</t>
  </si>
  <si>
    <t>F.1</t>
  </si>
  <si>
    <t>Os itens e valores desta planiha são provenientes da Planilha de Orçamento Sintético;</t>
  </si>
  <si>
    <t>F.2</t>
  </si>
  <si>
    <r>
      <t xml:space="preserve">Os </t>
    </r>
    <r>
      <rPr>
        <b/>
        <sz val="8"/>
        <color indexed="10"/>
        <rFont val="Arial"/>
        <family val="2"/>
      </rPr>
      <t>serviços</t>
    </r>
    <r>
      <rPr>
        <sz val="8"/>
        <rFont val="Arial"/>
        <family val="2"/>
      </rPr>
      <t xml:space="preserve"> a serem executados mensalmente, deverão ser informadas na</t>
    </r>
    <r>
      <rPr>
        <b/>
        <sz val="8"/>
        <color indexed="10"/>
        <rFont val="Arial"/>
        <family val="2"/>
      </rPr>
      <t xml:space="preserve"> linha do percentual</t>
    </r>
    <r>
      <rPr>
        <sz val="8"/>
        <rFont val="Arial"/>
        <family val="2"/>
      </rPr>
      <t>, e os valores serão preenchidos automaticamente, inclusive nas etapas macro;</t>
    </r>
  </si>
  <si>
    <t>F.3</t>
  </si>
  <si>
    <t>O ajuste final (última etapa) de um determinado item, deverá respeitar a fórmula inserida no último mês do cronograma, transportando-a quando necessário.</t>
  </si>
  <si>
    <t>Composição de BDI</t>
  </si>
  <si>
    <t>ITEM</t>
  </si>
  <si>
    <t>DISCRIMINAÇÃO</t>
  </si>
  <si>
    <t>%</t>
  </si>
  <si>
    <t>Grupo A</t>
  </si>
  <si>
    <t>% em relação ao custo direto CD</t>
  </si>
  <si>
    <t>Despesas Indiretas</t>
  </si>
  <si>
    <t>a1</t>
  </si>
  <si>
    <t>Administração Central</t>
  </si>
  <si>
    <t>a2</t>
  </si>
  <si>
    <t>Seguro + garantia</t>
  </si>
  <si>
    <t>a3</t>
  </si>
  <si>
    <t>Risco</t>
  </si>
  <si>
    <t>a4</t>
  </si>
  <si>
    <t>Despesa Financeira</t>
  </si>
  <si>
    <t>a5</t>
  </si>
  <si>
    <t>Lucro</t>
  </si>
  <si>
    <t>Grupo B</t>
  </si>
  <si>
    <t>% em relação ao valor total VT</t>
  </si>
  <si>
    <t>Tributos</t>
  </si>
  <si>
    <t>Pis</t>
  </si>
  <si>
    <t>Cofins</t>
  </si>
  <si>
    <t>ISS (2% após desconto das mercadorias aplicadas)</t>
  </si>
  <si>
    <t>BDI</t>
  </si>
  <si>
    <t>BDI = [(((1+(a1+a2+a3))*(1+a4)*(1+a5)))/(1-B1)-1]</t>
  </si>
  <si>
    <t>Composição de Encargos Sociais</t>
  </si>
  <si>
    <t>Discriminação</t>
  </si>
  <si>
    <t>GRUPO A</t>
  </si>
  <si>
    <t>INSS</t>
  </si>
  <si>
    <t>SESI</t>
  </si>
  <si>
    <t>A3</t>
  </si>
  <si>
    <t>SENAI</t>
  </si>
  <si>
    <t>A4</t>
  </si>
  <si>
    <t>INCRA</t>
  </si>
  <si>
    <t>A5</t>
  </si>
  <si>
    <t>SEBRAE</t>
  </si>
  <si>
    <t>A6</t>
  </si>
  <si>
    <t>Salário-Educação</t>
  </si>
  <si>
    <t>A7</t>
  </si>
  <si>
    <t>Seguro Contra Acidentes Trabalho</t>
  </si>
  <si>
    <t>A8</t>
  </si>
  <si>
    <t>Fundo de Garantia por Tempo de Serviços</t>
  </si>
  <si>
    <t>A9</t>
  </si>
  <si>
    <t>SECONCI</t>
  </si>
  <si>
    <t xml:space="preserve"> Total dos Encargos Sociais Básicos</t>
  </si>
  <si>
    <t>GRUPO B</t>
  </si>
  <si>
    <t>Repouso Semanal Remunerado</t>
  </si>
  <si>
    <t>Feriados</t>
  </si>
  <si>
    <t>Auxílio-enfermidade</t>
  </si>
  <si>
    <t>B4</t>
  </si>
  <si>
    <t>13º Salário</t>
  </si>
  <si>
    <t>B5</t>
  </si>
  <si>
    <t>Licença-paternidade</t>
  </si>
  <si>
    <t>B6</t>
  </si>
  <si>
    <t>Faltas justificadas</t>
  </si>
  <si>
    <t>B7</t>
  </si>
  <si>
    <t>Dias de chuva</t>
  </si>
  <si>
    <t>B8</t>
  </si>
  <si>
    <t>Auxílio acidente de trabalho</t>
  </si>
  <si>
    <t>B9</t>
  </si>
  <si>
    <t>Férias gozadas</t>
  </si>
  <si>
    <t>B10</t>
  </si>
  <si>
    <t>Salário maternidade</t>
  </si>
  <si>
    <t>Total de Encargos Sociais que recebem incidências de A</t>
  </si>
  <si>
    <t>GRUPO C</t>
  </si>
  <si>
    <t>Aviso prévio indenizado</t>
  </si>
  <si>
    <t>Aviso prévio trabalhado</t>
  </si>
  <si>
    <t>Férias indenizadas (inclusive 1/3)</t>
  </si>
  <si>
    <t>Depósito rescisão sem justa causa</t>
  </si>
  <si>
    <t>C5</t>
  </si>
  <si>
    <t>Indenização adicional</t>
  </si>
  <si>
    <t>GRUPO D</t>
  </si>
  <si>
    <t>Reincidência de A sobre B</t>
  </si>
  <si>
    <t>Reincidência do FGTS sobre API e Grupo A sobre APT</t>
  </si>
  <si>
    <t xml:space="preserve">D </t>
  </si>
  <si>
    <t>Total das Taxas incidências e reincidências</t>
  </si>
  <si>
    <t>Total das taxas incidências e reincidências</t>
  </si>
  <si>
    <t>P. Execução:</t>
  </si>
  <si>
    <t>Licitação:</t>
  </si>
  <si>
    <t>Data:</t>
  </si>
  <si>
    <t>P. Validade:</t>
  </si>
  <si>
    <t>Razão Social:</t>
  </si>
  <si>
    <t>Telefone:</t>
  </si>
  <si>
    <t>P. Garantia:</t>
  </si>
  <si>
    <t>CNPJ:</t>
  </si>
  <si>
    <t>E-mail:</t>
  </si>
  <si>
    <t>G</t>
  </si>
  <si>
    <t>Planilha Orçamentária Sintética</t>
  </si>
  <si>
    <r>
      <rPr>
        <b/>
        <sz val="8"/>
        <color indexed="8"/>
        <rFont val="Arial"/>
        <family val="2"/>
      </rPr>
      <t xml:space="preserve">Objeto: </t>
    </r>
    <r>
      <rPr>
        <sz val="8"/>
        <color indexed="8"/>
        <rFont val="Arial"/>
        <family val="2"/>
      </rPr>
      <t>Impermeabilização de lajes, substituição de cobertura de vidro,  substituição de revestimento das fachadas e pintura</t>
    </r>
  </si>
  <si>
    <r>
      <rPr>
        <b/>
        <sz val="8"/>
        <color indexed="8"/>
        <rFont val="Arial"/>
        <family val="2"/>
      </rPr>
      <t xml:space="preserve">Local: </t>
    </r>
    <r>
      <rPr>
        <sz val="8"/>
        <color indexed="8"/>
        <rFont val="Arial"/>
        <family val="2"/>
      </rPr>
      <t>QR 211 Conjunto A, Lote 14 - Santa Maria / DF</t>
    </r>
  </si>
  <si>
    <t>Marca</t>
  </si>
  <si>
    <t>Modelo</t>
  </si>
  <si>
    <t>********</t>
  </si>
  <si>
    <t>*******</t>
  </si>
  <si>
    <t>Classificação</t>
  </si>
  <si>
    <t>Insumos e Serviços</t>
  </si>
  <si>
    <t xml:space="preserve"> 09.06.006 </t>
  </si>
  <si>
    <r>
      <t xml:space="preserve">Preencha o percentual referente à mão-de-obra na célula </t>
    </r>
    <r>
      <rPr>
        <b/>
        <sz val="8"/>
        <color indexed="10"/>
        <rFont val="Arial"/>
        <family val="2"/>
      </rPr>
      <t xml:space="preserve">B157 </t>
    </r>
    <r>
      <rPr>
        <sz val="8"/>
        <rFont val="Arial"/>
        <family val="2"/>
      </rPr>
      <t xml:space="preserve">da </t>
    </r>
    <r>
      <rPr>
        <b/>
        <sz val="8"/>
        <rFont val="Arial"/>
        <family val="2"/>
      </rPr>
      <t>Planilha de Orçamento Sintético</t>
    </r>
    <r>
      <rPr>
        <sz val="8"/>
        <rFont val="Arial"/>
        <family val="2"/>
      </rPr>
      <t>;</t>
    </r>
  </si>
  <si>
    <t>Valor Mensal</t>
  </si>
  <si>
    <t>Valor Acumulado</t>
  </si>
  <si>
    <t xml:space="preserve"> 04.01.100.4 </t>
  </si>
  <si>
    <t>Item</t>
  </si>
  <si>
    <t>Código</t>
  </si>
  <si>
    <t>Banco</t>
  </si>
  <si>
    <t>Descrição</t>
  </si>
  <si>
    <t>Und</t>
  </si>
  <si>
    <t>Quant.</t>
  </si>
  <si>
    <t>Valor Unit</t>
  </si>
  <si>
    <t>Total</t>
  </si>
  <si>
    <t xml:space="preserve"> 01 </t>
  </si>
  <si>
    <t>SERVIÇOS TÉCNICO - PROFISSIONAIS</t>
  </si>
  <si>
    <t xml:space="preserve"> 01.03 </t>
  </si>
  <si>
    <t>ESTUDOS E PROJETOS</t>
  </si>
  <si>
    <t xml:space="preserve"> 01.03.1 </t>
  </si>
  <si>
    <t xml:space="preserve"> MPDFT0487 </t>
  </si>
  <si>
    <t>Próprio</t>
  </si>
  <si>
    <t>Teste de arrancamento de argamassa (com 12 amostras) - determinação de resistência de aderência à tração</t>
  </si>
  <si>
    <t>un</t>
  </si>
  <si>
    <t xml:space="preserve"> 01.08 </t>
  </si>
  <si>
    <t>TAXAS E EMOLUMENTOS</t>
  </si>
  <si>
    <t xml:space="preserve"> 01.08.1 </t>
  </si>
  <si>
    <t xml:space="preserve"> MPDFT0009 </t>
  </si>
  <si>
    <t>Registro do contrato junto ao conselho de classe (ART)</t>
  </si>
  <si>
    <t>vb</t>
  </si>
  <si>
    <t xml:space="preserve"> 02 </t>
  </si>
  <si>
    <t>SERVIÇOS PRELIMINARES</t>
  </si>
  <si>
    <t xml:space="preserve"> 02.01 </t>
  </si>
  <si>
    <t>CANTEIRO DE OBRAS</t>
  </si>
  <si>
    <t xml:space="preserve"> 02.01.100 </t>
  </si>
  <si>
    <t>Construções Provisórias</t>
  </si>
  <si>
    <t xml:space="preserve"> 02.01.100.1 </t>
  </si>
  <si>
    <t xml:space="preserve"> 00010775 </t>
  </si>
  <si>
    <t>SINAPI</t>
  </si>
  <si>
    <t>LOCACAO DE CONTAINER 2,30  X  6,00 M, ALT. 2,50 M, COM 1 SANITARIO, PARA ESCRITORIO, COMPLETO, SEM DIVISORIAS INTERNAS</t>
  </si>
  <si>
    <t>MES</t>
  </si>
  <si>
    <t xml:space="preserve"> 02.01.400 </t>
  </si>
  <si>
    <t>Proteção e Sinalização</t>
  </si>
  <si>
    <t xml:space="preserve"> 02.01.400.1 </t>
  </si>
  <si>
    <t xml:space="preserve"> 00010527 </t>
  </si>
  <si>
    <t>LOCACAO DE ANDAIME METALICO TUBULAR DE ENCAIXE, TIPO DE TORRE, COM LARGURA DE 1 ATE 1,5 M E ALTURA DE *1,00* M (INCLUSO SAPATAS FIXAS OU RODIZIOS)</t>
  </si>
  <si>
    <t>MXMES</t>
  </si>
  <si>
    <t xml:space="preserve"> 02.01.400.2 </t>
  </si>
  <si>
    <t xml:space="preserve"> 00020193 </t>
  </si>
  <si>
    <t>LOCACAO DE ANDAIME METALICO TIPO FACHADEIRO, LARGURA DE 1,20 M, ALTURA POR PECA DE 2,0 M, INCLUINDO SAPATAS E ITENS NECESSARIOS A INSTALACAO</t>
  </si>
  <si>
    <t>M2XMES</t>
  </si>
  <si>
    <t xml:space="preserve"> 02.01.400.3 </t>
  </si>
  <si>
    <t xml:space="preserve"> 97063 </t>
  </si>
  <si>
    <t>MONTAGEM E DESMONTAGEM DE ANDAIME MODULAR FACHADEIRO, COM PISO METÁLICO, PARA EDIFICAÇÕES COM MÚLTIPLOS PAVIMENTOS (EXCLUSIVE ANDAIME E LIMPEZA). AF_11/2017</t>
  </si>
  <si>
    <t>m²</t>
  </si>
  <si>
    <t xml:space="preserve"> 02.01.400.4 </t>
  </si>
  <si>
    <t xml:space="preserve"> MPDFT0489 </t>
  </si>
  <si>
    <t>Copia da SINAPI (97062) - Telas de proteção (galvanizada + polietileno) em andaime fachadeiro</t>
  </si>
  <si>
    <t xml:space="preserve"> 02.01.400.5 </t>
  </si>
  <si>
    <t xml:space="preserve"> MPDFT1182 </t>
  </si>
  <si>
    <t>Isolamento de obra com tela plástica com malha de 5mm</t>
  </si>
  <si>
    <t xml:space="preserve"> 02.01.400.6 </t>
  </si>
  <si>
    <t xml:space="preserve"> MPDFT0491 </t>
  </si>
  <si>
    <t>Passarela coberta para abrigo de pedestres. DM 1,60 x 2,20 x 2,00 m (L x A x P)</t>
  </si>
  <si>
    <t xml:space="preserve"> 02.01.400.7 </t>
  </si>
  <si>
    <t xml:space="preserve"> 98458 </t>
  </si>
  <si>
    <t>TAPUME COM COMPENSADO DE MADEIRA. AF_05/2018</t>
  </si>
  <si>
    <t xml:space="preserve"> 02.01.400.8 </t>
  </si>
  <si>
    <t xml:space="preserve"> MPDFT0492 </t>
  </si>
  <si>
    <t>Tapume de proteção / isolamento de esquadrias de vidro em chapa de madeira compensada, e=6mm e reaproveitamento de 2X</t>
  </si>
  <si>
    <t xml:space="preserve"> 02.01.400.9 </t>
  </si>
  <si>
    <t xml:space="preserve"> MPDFT0493 </t>
  </si>
  <si>
    <t>Movimentação de tapume de proteção / isolamento de esquadrias de vidro</t>
  </si>
  <si>
    <t xml:space="preserve"> 02.02 </t>
  </si>
  <si>
    <t>DEMOLIÇÃO</t>
  </si>
  <si>
    <t xml:space="preserve"> 02.02.100 </t>
  </si>
  <si>
    <t>Demolição convencional</t>
  </si>
  <si>
    <t xml:space="preserve"> 02.02.100.1 </t>
  </si>
  <si>
    <t xml:space="preserve"> MPDFT0778 </t>
  </si>
  <si>
    <t>Copia da SINAPI (97634) - DEMOLIÇÃO DE PISO, DE FORMA MECANIZADA COM MARTELETE, SEM REAPROVEITAMENTO. AF_12/2017</t>
  </si>
  <si>
    <t xml:space="preserve"> 02.02.100.2 </t>
  </si>
  <si>
    <t xml:space="preserve"> 97634 </t>
  </si>
  <si>
    <t>DEMOLIÇÃO DE REVESTIMENTO CERÂMICO, DE FORMA MECANIZADA COM MARTELETE, SEM REAPROVEITAMENTO. AF_12/2017</t>
  </si>
  <si>
    <t xml:space="preserve"> 02.02.100.3 </t>
  </si>
  <si>
    <t xml:space="preserve"> 97631 </t>
  </si>
  <si>
    <t>DEMOLIÇÃO DE ARGAMASSAS, DE FORMA MANUAL, SEM REAPROVEITAMENTO. AF_12/2017</t>
  </si>
  <si>
    <t xml:space="preserve"> 02.02.100.4 </t>
  </si>
  <si>
    <t xml:space="preserve"> 97629 </t>
  </si>
  <si>
    <t>DEMOLIÇÃO DE LAJES, DE FORMA MECANIZADA COM MARTELETE, SEM REAPROVEITAMENTO. AF_12/2017</t>
  </si>
  <si>
    <t>m³</t>
  </si>
  <si>
    <t xml:space="preserve"> 02.02.100.5 </t>
  </si>
  <si>
    <t xml:space="preserve"> MPDFT0494 </t>
  </si>
  <si>
    <t>Demolição de camada de proteção mecânica, impermeabilização e regularização de base</t>
  </si>
  <si>
    <t xml:space="preserve"> 02.02.300 </t>
  </si>
  <si>
    <t>Remoções</t>
  </si>
  <si>
    <t xml:space="preserve"> 02.02.300.1 </t>
  </si>
  <si>
    <t xml:space="preserve"> MPDFT1144 </t>
  </si>
  <si>
    <t>Baseada da ORSE (8344) - Desmontagem de Estrutura Metálica com retirada de solda e corte de peças por meio de lixadeira</t>
  </si>
  <si>
    <t xml:space="preserve"> 02.02.300.2 </t>
  </si>
  <si>
    <t xml:space="preserve"> 102192 </t>
  </si>
  <si>
    <t>REMOÇÃO DE VIDRO TEMPERADO FIXADO EM PERFIL U. AF_01/2021</t>
  </si>
  <si>
    <t xml:space="preserve"> 02.02.300.3 </t>
  </si>
  <si>
    <t xml:space="preserve"> 97665 </t>
  </si>
  <si>
    <t>REMOÇÃO DE LUMINÁRIAS, DE FORMA MANUAL, SEM REAPROVEITAMENTO. AF_12/2017</t>
  </si>
  <si>
    <t>UN</t>
  </si>
  <si>
    <t xml:space="preserve"> 02.02.300.4 </t>
  </si>
  <si>
    <t xml:space="preserve"> 97649 </t>
  </si>
  <si>
    <t>REMOÇÃO DE TELHAS DE FIBROCIMENTO, METÁLICA E CERÂMICA, DE FORMA MECANIZADA, COM USO DE GUINDASTE, SEM REAPROVEITAMENTO. AF_12/2017</t>
  </si>
  <si>
    <t xml:space="preserve"> 02.02.300.5 </t>
  </si>
  <si>
    <t xml:space="preserve"> MPDFT0613 </t>
  </si>
  <si>
    <t>Baseado na Sinapi (97645) - Remoção de tampa / tampão metálico</t>
  </si>
  <si>
    <t xml:space="preserve"> 02.02.300.6 </t>
  </si>
  <si>
    <t xml:space="preserve"> MPDFT0497 </t>
  </si>
  <si>
    <t>Remoção, com reaproveitamento, do sistema de proteção contra descargas atmosféricas</t>
  </si>
  <si>
    <t>sv</t>
  </si>
  <si>
    <t xml:space="preserve"> 02.02.300.7 </t>
  </si>
  <si>
    <t xml:space="preserve"> 97637 </t>
  </si>
  <si>
    <t>REMOÇÃO DE TAPUME/ CHAPAS METÁLICAS E DE MADEIRA, DE FORMA MANUAL, SEM REAPROVEITAMENTO. AF_12/2017</t>
  </si>
  <si>
    <t xml:space="preserve"> 02.02.300.8 </t>
  </si>
  <si>
    <t xml:space="preserve"> MPDFT0505 </t>
  </si>
  <si>
    <t>Remoção, com reaproveitamento, de escadas metálicas e antena</t>
  </si>
  <si>
    <t xml:space="preserve"> 02.02.300.9 </t>
  </si>
  <si>
    <t xml:space="preserve"> MPDFT0583 </t>
  </si>
  <si>
    <t>Copia da SBC (022412) - Remoção de pintura textura em paredes internas e externas</t>
  </si>
  <si>
    <t xml:space="preserve"> 03 </t>
  </si>
  <si>
    <t>FUNDAÇÕES E ESTRUTURAS</t>
  </si>
  <si>
    <t xml:space="preserve"> 03.02 </t>
  </si>
  <si>
    <t>ESTRUTURAS DE CONCRETO</t>
  </si>
  <si>
    <t xml:space="preserve"> 03.02.100 </t>
  </si>
  <si>
    <t>Concreto Armado</t>
  </si>
  <si>
    <t xml:space="preserve"> 03.02.100.1 </t>
  </si>
  <si>
    <t xml:space="preserve"> 89477 </t>
  </si>
  <si>
    <t>ALVENARIA DE BLOCOS DE CONCRETO ESTRUTURAL 14X19X39 CM, (ESPESSURA 14 CM) FBK = 14,0 MPA, PARA PAREDES COM ÁREA LÍQUIDA MAIOR OU IGUAL A 6M², COM VÃOS, UTILIZANDO COLHER DE PEDREIRO. AF_12/2014</t>
  </si>
  <si>
    <t xml:space="preserve"> 03.02.100.2 </t>
  </si>
  <si>
    <t xml:space="preserve"> MPDFT1164 </t>
  </si>
  <si>
    <t>Cópia da SINAPI (89460) - alvenaria de blocos de concreto estrutural 19x19x39 cm, (espessura 19 cm) FBK = 14,0 MPa, para paredes com área líquida maior ou igual a 6m², com vãos, utilizando palheta</t>
  </si>
  <si>
    <t xml:space="preserve"> 03.02.100.3 </t>
  </si>
  <si>
    <t xml:space="preserve"> 92778 </t>
  </si>
  <si>
    <t>ARMAÇÃO DE PILAR OU VIGA DE UMA ESTRUTURA CONVENCIONAL DE CONCRETO ARMADO EM UMA EDIFICAÇÃO TÉRREA OU SOBRADO UTILIZANDO AÇO CA-50 DE 10,0 MM - MONTAGEM. AF_12/2015</t>
  </si>
  <si>
    <t>KG</t>
  </si>
  <si>
    <t xml:space="preserve"> 03.02.100.4 </t>
  </si>
  <si>
    <t xml:space="preserve"> 92777 </t>
  </si>
  <si>
    <t>ARMAÇÃO DE PILAR OU VIGA DE UMA ESTRUTURA CONVENCIONAL DE CONCRETO ARMADO EM UMA EDIFICAÇÃO TÉRREA OU SOBRADO UTILIZANDO AÇO CA-50 DE 8,0 MM - MONTAGEM. AF_12/2015</t>
  </si>
  <si>
    <t xml:space="preserve"> 03.02.100.5 </t>
  </si>
  <si>
    <t xml:space="preserve"> 94965 </t>
  </si>
  <si>
    <t>CONCRETO FCK = 25MPA, TRAÇO 1:2,3:2,7 (EM MASSA SECA DE CIMENTO/ AREIA MÉDIA/ BRITA 1) - PREPARO MECÂNICO COM BETONEIRA 400 L. AF_05/2021</t>
  </si>
  <si>
    <t xml:space="preserve"> 03.02.100.6 </t>
  </si>
  <si>
    <t xml:space="preserve"> 92450 </t>
  </si>
  <si>
    <t>MONTAGEM E DESMONTAGEM DE FÔRMA DE VIGA, ESCORAMENTO METÁLICO, PÉ-DIREITO DUPLO, EM CHAPA DE MADEIRA RESINADA, 2 UTILIZAÇÕES. AF_09/2020</t>
  </si>
  <si>
    <t xml:space="preserve"> 03.02.100.7 </t>
  </si>
  <si>
    <t xml:space="preserve"> 89993 </t>
  </si>
  <si>
    <t>GRAUTEAMENTO VERTICAL EM ALVENARIA ESTRUTURAL. AF_01/2015</t>
  </si>
  <si>
    <t xml:space="preserve"> 03.02.100.8 </t>
  </si>
  <si>
    <t xml:space="preserve"> 89997 </t>
  </si>
  <si>
    <t>ARMAÇÃO VERTICAL DE ALVENARIA ESTRUTURAL; DIÂMETRO DE 12,5 MM. AF_01/2015</t>
  </si>
  <si>
    <t xml:space="preserve"> 03.02.100.9 </t>
  </si>
  <si>
    <t xml:space="preserve"> 89996 </t>
  </si>
  <si>
    <t>ARMAÇÃO VERTICAL DE ALVENARIA ESTRUTURAL; DIÂMETRO DE 10,0 MM. AF_01/2015</t>
  </si>
  <si>
    <t xml:space="preserve"> 03.02.100.10 </t>
  </si>
  <si>
    <t xml:space="preserve"> MPDFT0587 </t>
  </si>
  <si>
    <t>Copia da SEINFRA (C0098) - Aplicação de adesivo estrutural base epoxi</t>
  </si>
  <si>
    <t>kg</t>
  </si>
  <si>
    <t xml:space="preserve"> 03.02.100.11 </t>
  </si>
  <si>
    <t xml:space="preserve"> MPDFT0642 </t>
  </si>
  <si>
    <t>Recomposição de laje, utilizando graute (Sikagrout-250) e colagem de ferragem com Sikadur-32</t>
  </si>
  <si>
    <t xml:space="preserve"> 04 </t>
  </si>
  <si>
    <t>ARQUITETURA E ELEMENTOS DE URBANISMO</t>
  </si>
  <si>
    <t xml:space="preserve"> 04.01 </t>
  </si>
  <si>
    <t>ARQUITETURA</t>
  </si>
  <si>
    <t xml:space="preserve"> 04.01.100 </t>
  </si>
  <si>
    <t>Paredes</t>
  </si>
  <si>
    <t xml:space="preserve"> 04.01.100.1 </t>
  </si>
  <si>
    <t xml:space="preserve"> 96114 </t>
  </si>
  <si>
    <t>FORRO EM DRYWALL, PARA AMBIENTES COMERCIAIS, INCLUSIVE ESTRUTURA DE FIXAÇÃO. AF_05/2017_P</t>
  </si>
  <si>
    <t xml:space="preserve"> 101159 </t>
  </si>
  <si>
    <t>ALVENARIA DE VEDAÇÃO DE BLOCOS CERÂMICOS MACIÇOS DE 5X10X20CM (ESPESSURA 10CM) E ARGAMASSA DE ASSENTAMENTO COM PREPARO EM BETONEIRA. AF_05/2020</t>
  </si>
  <si>
    <t xml:space="preserve"> 04.01.100.2 </t>
  </si>
  <si>
    <t xml:space="preserve"> 96123 </t>
  </si>
  <si>
    <t>ACABAMENTOS PARA FORRO (MOLDURA EM DRYWALL, COM LARGURA DE 15 CM). AF_05/2017_P</t>
  </si>
  <si>
    <t>M</t>
  </si>
  <si>
    <t xml:space="preserve"> 04.01.100.3 </t>
  </si>
  <si>
    <t xml:space="preserve"> MPDFT0597 </t>
  </si>
  <si>
    <t>Fechamento em sistema misto de steel frame não estrutural, inclusive tratamento de juntas, espessura final de aproximadamente  de 12 cm. Internamente com chapa de gesso acartonado e=12,5mm; externamente com placa cimentícia e=12,5 mm; membrana hidrófuga; e massa basecoat.</t>
  </si>
  <si>
    <t xml:space="preserve"> 04.01.250 </t>
  </si>
  <si>
    <t>Esquadria de alumínio</t>
  </si>
  <si>
    <t xml:space="preserve"> 04.01.250.1 </t>
  </si>
  <si>
    <t xml:space="preserve"> MPDFT0510 </t>
  </si>
  <si>
    <t>Alçapão em alumínio - tampa em chapa dobrada xadrez antiderrapante, DM 60x60 cm - incluso  batente e dobradiças em alumínio, borracha de vedação, cadeado e mureta de bordo (h=15cm) em alvenaria maciça - acab. Natural, modelo Inova marca Prolider</t>
  </si>
  <si>
    <t xml:space="preserve"> 04.01.250.2 </t>
  </si>
  <si>
    <t xml:space="preserve"> MPDFT0101 </t>
  </si>
  <si>
    <t>Copia da SINAPI (98114) - Tampa para reservatório em alumínio naval xadrez, dobrada, antiderrapante, com borracha de vedação entre a base de apoio e tampa. Dimensões: 70 x 70cm Prolider</t>
  </si>
  <si>
    <t xml:space="preserve"> 04.01.250.3 </t>
  </si>
  <si>
    <t xml:space="preserve"> MPDFT0500 </t>
  </si>
  <si>
    <t>Copia da IOPES (040705) - Junta de dilatação com selante elástico monocomponente a base de poliuretano, dimensões 15x35mm, inclusive delimitador de profundidade</t>
  </si>
  <si>
    <t>m</t>
  </si>
  <si>
    <t xml:space="preserve"> 04.01.250.4 </t>
  </si>
  <si>
    <t xml:space="preserve"> 94569 </t>
  </si>
  <si>
    <t>JANELA DE ALUMÍNIO TIPO MAXIM-AR, COM VIDROS, BATENTE E FERRAGENS. EXCLUSIVE ALIZAR, ACABAMENTO E CONTRAMARCO. FORNECIMENTO E INSTALAÇÃO. AF_12/2019</t>
  </si>
  <si>
    <t xml:space="preserve"> 04.01.250.5 </t>
  </si>
  <si>
    <t xml:space="preserve"> MPDFT0868 </t>
  </si>
  <si>
    <t>Substituição de borracha de vedação tipo gaxeta em EPDM, FAA-250 (GUA 2250 – GAXETA EXTERNA FLAP) - Belmetal-Atlanta</t>
  </si>
  <si>
    <t xml:space="preserve"> 04.01.250.6 </t>
  </si>
  <si>
    <t xml:space="preserve"> MPDFT0867 </t>
  </si>
  <si>
    <t>Substituição de borracha de vedação tipo gaxeta em EPDM, ref FAA-218 (GUA 2218 – pingadeira) - Belmetal-Atlanta</t>
  </si>
  <si>
    <t xml:space="preserve"> 04.01.250.7 </t>
  </si>
  <si>
    <t xml:space="preserve"> 04.01.400 </t>
  </si>
  <si>
    <t>Cobertura e Fechamento Lateral</t>
  </si>
  <si>
    <t xml:space="preserve"> 04.01.400.1 </t>
  </si>
  <si>
    <t xml:space="preserve"> MPDFT0512 </t>
  </si>
  <si>
    <t>Copia da SINAPI (94216) - Telha termoacústica, tipo trapezoidal com núcleo isolante em PIR com espessura de 50mm, revestimento externo e interno de aço (0,50 / 0,43), pré printado na cor marrom.</t>
  </si>
  <si>
    <t xml:space="preserve"> 04.01.400.2 </t>
  </si>
  <si>
    <t xml:space="preserve"> MPDFT1166 </t>
  </si>
  <si>
    <t>Copia da SINAPI (94229) - CALHA EM CHAPA DE AÇO GALVANIZADO NÚMERO 24, DESENVOLVIMENTO DE 110 CM, INCLUSO TRANSPORTE VERTICAL</t>
  </si>
  <si>
    <t xml:space="preserve"> 04.01.400.3 </t>
  </si>
  <si>
    <t xml:space="preserve"> MPDFT0515 </t>
  </si>
  <si>
    <t>Cumeeira marrom l=60cm para telha termoacústica, incluso acessórios de fixação e içamento</t>
  </si>
  <si>
    <t xml:space="preserve"> 04.01.400.4 </t>
  </si>
  <si>
    <t xml:space="preserve"> 92580 </t>
  </si>
  <si>
    <t>TRAMA DE AÇO COMPOSTA POR TERÇAS PARA TELHADOS DE ATÉ 2 ÁGUAS PARA TELHA ONDULADA DE FIBROCIMENTO, METÁLICA, PLÁSTICA OU TERMOACÚSTICA, INCLUSO TRANSPORTE VERTICAL. AF_07/2019</t>
  </si>
  <si>
    <t xml:space="preserve"> 04.01.400.5 </t>
  </si>
  <si>
    <t xml:space="preserve"> 90441 </t>
  </si>
  <si>
    <t>FURO EM CONCRETO PARA DIÂMETROS MAIORES QUE 75 MM. AF_05/2015</t>
  </si>
  <si>
    <t xml:space="preserve"> 04.01.400.6 </t>
  </si>
  <si>
    <t xml:space="preserve"> MPDFT0516 </t>
  </si>
  <si>
    <t>Arremate de fechamento frontal marrom para telha termoacústica</t>
  </si>
  <si>
    <t xml:space="preserve"> 04.01.510 </t>
  </si>
  <si>
    <t>Revestimentos de pisos</t>
  </si>
  <si>
    <t xml:space="preserve"> 04.01.510.1 </t>
  </si>
  <si>
    <t xml:space="preserve"> MPDFT0557 </t>
  </si>
  <si>
    <t>Copia da SINAPI 84666- Polimento de piso em granitina da área externa</t>
  </si>
  <si>
    <t xml:space="preserve"> 04.01.510.2 </t>
  </si>
  <si>
    <t xml:space="preserve"> 101752 </t>
  </si>
  <si>
    <t>PISO EM GRANILITE, MARMORITE OU GRANITINA EM AMBIENTES INTERNOS. AF_09/2020</t>
  </si>
  <si>
    <t xml:space="preserve"> 04.01.530 </t>
  </si>
  <si>
    <t>Revestimentos de paredes</t>
  </si>
  <si>
    <t xml:space="preserve"> 04.01.530.1 </t>
  </si>
  <si>
    <t xml:space="preserve"> 89173 </t>
  </si>
  <si>
    <t>(COMPOSIÇÃO REPRESENTATIVA) DO SERVIÇO DE EMBOÇO/MASSA ÚNICA, APLICADO MANUALMENTE, TRAÇO 1:2:8, EM BETONEIRA DE 400L, PAREDES INTERNAS, COM EXECUÇÃO DE TALISCAS, EDIFICAÇÃO HABITACIONAL UNIFAMILIAR (CASAS) E EDIFICAÇÃO PÚBLICA PADRÃO. AF_12/2014</t>
  </si>
  <si>
    <t xml:space="preserve"> 04.01.530.2 </t>
  </si>
  <si>
    <t xml:space="preserve"> 87905 </t>
  </si>
  <si>
    <t>CHAPISCO APLICADO EM ALVENARIA (COM PRESENÇA DE VÃOS) E ESTRUTURAS DE CONCRETO DE FACHADA, COM COLHER DE PEDREIRO.  ARGAMASSA TRAÇO 1:3 COM PREPARO EM BETONEIRA 400L. AF_06/2014</t>
  </si>
  <si>
    <t xml:space="preserve"> 04.01.530.3 </t>
  </si>
  <si>
    <t xml:space="preserve"> MPDFT1048 </t>
  </si>
  <si>
    <t>Cópia SINAPI (87242) - Pastilha de porcelana 5,0x5,0cm, linha Engenharia, cor Areia, fab. Atlas (ref.M4330), assentada com argamassa pré-fabricada, incluindo rejuntamento</t>
  </si>
  <si>
    <t xml:space="preserve"> 04.01.530.4 </t>
  </si>
  <si>
    <t xml:space="preserve"> MPDFT1167 </t>
  </si>
  <si>
    <t>Aplicação de tela galvanizada  para aderência de emboço com e&gt;=4 cm</t>
  </si>
  <si>
    <t xml:space="preserve"> 04.01.560 </t>
  </si>
  <si>
    <t>Pinturas</t>
  </si>
  <si>
    <t xml:space="preserve"> 04.01.560.1 </t>
  </si>
  <si>
    <t xml:space="preserve"> 88489 </t>
  </si>
  <si>
    <t>APLICAÇÃO MANUAL DE PINTURA COM TINTA LÁTEX ACRÍLICA EM PAREDES, DUAS DEMÃOS. AF_06/2014</t>
  </si>
  <si>
    <t xml:space="preserve"> 04.01.560.2 </t>
  </si>
  <si>
    <t xml:space="preserve"> 88416 </t>
  </si>
  <si>
    <t>APLICAÇÃO MANUAL DE PINTURA COM TINTA TEXTURIZADA ACRÍLICA EM PANOS COM PRESENÇA DE VÃOS DE EDIFÍCIOS DE MÚLTIPLOS PAVIMENTOS, UMA COR. AF_06/2014</t>
  </si>
  <si>
    <t xml:space="preserve"> 04.01.560.3 </t>
  </si>
  <si>
    <t xml:space="preserve"> 100758 </t>
  </si>
  <si>
    <t>PINTURA COM TINTA ALQUÍDICA DE ACABAMENTO (ESMALTE SINTÉTICO ACETINADO) APLICADA A ROLO OU PINCEL SOBRE SUPERFÍCIES METÁLICAS (EXCETO PERFIL) EXECUTADO EM OBRA (02 DEMÃOS). AF_01/2020</t>
  </si>
  <si>
    <t xml:space="preserve"> 04.01.560.4 </t>
  </si>
  <si>
    <t xml:space="preserve"> 100722 </t>
  </si>
  <si>
    <t>PINTURA COM TINTA ALQUÍDICA DE FUNDO (TIPO ZARCÃO) APLICADA A ROLO OU PINCEL SOBRE SUPERFÍCIES METÁLICAS (EXCETO PERFIL) EXECUTADO EM OBRA (POR DEMÃO). AF_01/2020</t>
  </si>
  <si>
    <t xml:space="preserve"> 04.01.560.5 </t>
  </si>
  <si>
    <t xml:space="preserve"> 102491 </t>
  </si>
  <si>
    <t>PINTURA DE PISO COM TINTA ACRÍLICA, APLICAÇÃO MANUAL, 2 DEMÃOS, INCLUSO FUNDO PREPARADOR. AF_05/2021</t>
  </si>
  <si>
    <t xml:space="preserve"> 04.01.560.6 </t>
  </si>
  <si>
    <t xml:space="preserve"> 88485 </t>
  </si>
  <si>
    <t>APLICAÇÃO DE FUNDO SELADOR ACRÍLICO EM PAREDES, UMA DEMÃO. AF_06/2014</t>
  </si>
  <si>
    <t xml:space="preserve"> 04.01.560.7 </t>
  </si>
  <si>
    <t xml:space="preserve"> 88484 </t>
  </si>
  <si>
    <t>APLICAÇÃO DE FUNDO SELADOR ACRÍLICO EM TETO, UMA DEMÃO. AF_06/2014</t>
  </si>
  <si>
    <t xml:space="preserve"> 04.01.560.8 </t>
  </si>
  <si>
    <t xml:space="preserve"> 88496 </t>
  </si>
  <si>
    <t>APLICAÇÃO E LIXAMENTO DE MASSA LÁTEX EM TETO, DUAS DEMÃOS. AF_06/2014</t>
  </si>
  <si>
    <t xml:space="preserve"> 04.01.560.9 </t>
  </si>
  <si>
    <t xml:space="preserve"> 88488 </t>
  </si>
  <si>
    <t>APLICAÇÃO MANUAL DE PINTURA COM TINTA LÁTEX ACRÍLICA EM TETO, DUAS DEMÃOS. AF_06/2014</t>
  </si>
  <si>
    <t xml:space="preserve"> 04.01.600 </t>
  </si>
  <si>
    <t>Impermeabilizações</t>
  </si>
  <si>
    <t xml:space="preserve"> 04.01.600.1 </t>
  </si>
  <si>
    <t xml:space="preserve"> 99814 </t>
  </si>
  <si>
    <t>LIMPEZA DE SUPERFÍCIE COM JATO DE ALTA PRESSÃO. AF_04/2019</t>
  </si>
  <si>
    <t xml:space="preserve"> 04.01.600.2 </t>
  </si>
  <si>
    <t xml:space="preserve"> MPDFT1058 </t>
  </si>
  <si>
    <t>Cópia da Sinapi (87747) - Regularização / preparação de superfície com argamassa, e = 3cm, traço 1:3 (cimento e areia), com adição de de emulsão adesiva a base de resinas especiais de alto desempenho</t>
  </si>
  <si>
    <t xml:space="preserve"> 04.01.600.3 </t>
  </si>
  <si>
    <t xml:space="preserve"> MPDFT0706 </t>
  </si>
  <si>
    <t>Cópia da Sinapi (87747+87779) - Regularização / preparação de superfície vertical com argamassa, e = 3cm, traço 1:4 (cimento e areia), com adição de de emulsão adesiva a base de resinas especiais de alto desempenho</t>
  </si>
  <si>
    <t xml:space="preserve"> 04.01.600.4 </t>
  </si>
  <si>
    <t xml:space="preserve"> MPDFT1061 </t>
  </si>
  <si>
    <t>Copia da SINAPI (98565) - Proteção mecânica horizontal com argamassa traço 1:4 (cimento e areia), preparo mecânico, espessura 3cm, incluso camada separadora geotextil e junta de dilatação com asfalto modificado</t>
  </si>
  <si>
    <t xml:space="preserve"> 04.01.600.5 </t>
  </si>
  <si>
    <t xml:space="preserve"> MPDFT0548 </t>
  </si>
  <si>
    <t>Copia da SINAPI (98565) - Proteção mecânica vertical com argamassa traço 1:4 (cimento e areia), preparo mecânico, espessura 3cm, incluso camada separadora geotextil e junta de dilatação com asfalto modificado, tela de aço soldada e chapisco - cobertura, térreo e ao longo da pele de vidro</t>
  </si>
  <si>
    <t xml:space="preserve"> 04.01.600.6 </t>
  </si>
  <si>
    <t xml:space="preserve"> MPDFT0480 </t>
  </si>
  <si>
    <t>Copia da SINAPI (98546) - Impermeabilização de superfície com manta asfáltica (com polímeros elastoméricos), e=4mm, ref. Torodin Extra, colada com asfalto derretido</t>
  </si>
  <si>
    <t xml:space="preserve"> 04.01.600.7 </t>
  </si>
  <si>
    <t xml:space="preserve"> MPDFT0481 </t>
  </si>
  <si>
    <t>Copia da SINAPI (98546) - Impermeabilização de superfície com manta asfáltica antirraiz (com polímeros elastoméricos), e=4mm, ref. Torodin Extra, colada com asfalto derretido</t>
  </si>
  <si>
    <t xml:space="preserve"> 04.01.700 </t>
  </si>
  <si>
    <t>Acabamentos e Arremates</t>
  </si>
  <si>
    <t xml:space="preserve"> 04.01.700.1 </t>
  </si>
  <si>
    <t xml:space="preserve"> MPDFT0931 </t>
  </si>
  <si>
    <t>Baseado em SINAPI (101965) - Peitoril em granito polido Preto São Gabriel, largura 21cm, e= 2cm, com friso pingadeira dos dois lados</t>
  </si>
  <si>
    <t xml:space="preserve"> 04.01.700.2 </t>
  </si>
  <si>
    <t xml:space="preserve"> MPDFT0934 </t>
  </si>
  <si>
    <t>Baseado em SINAPI (101965) - Peitoril em granito polido Preto São Gabriel, largura 26cm, e= 2cm, com friso pingadeira dos dois lados</t>
  </si>
  <si>
    <t xml:space="preserve"> 04.01.700.3 </t>
  </si>
  <si>
    <t xml:space="preserve"> MPDFT1172 </t>
  </si>
  <si>
    <t>Cópia da Sinapi (100327) - Rufo externo/interno em chapa de aço galvanizado número 24, corte de variável, incluso içamento</t>
  </si>
  <si>
    <t xml:space="preserve"> 04.01.700.4 </t>
  </si>
  <si>
    <t xml:space="preserve"> MPDFT1168 </t>
  </si>
  <si>
    <t>Bloco 15x15x15cm moldado in loco para fixação do sistema de proteção descargas atmosféricas</t>
  </si>
  <si>
    <t xml:space="preserve"> 04.01.700.5 </t>
  </si>
  <si>
    <t xml:space="preserve"> MPDFT1175 </t>
  </si>
  <si>
    <t>Copia da SINAPI (98685) - Rodapé em granito, altura 15 cm</t>
  </si>
  <si>
    <t xml:space="preserve"> 04.04 </t>
  </si>
  <si>
    <t>PAISAGISMO</t>
  </si>
  <si>
    <t xml:space="preserve"> 04.04.200 </t>
  </si>
  <si>
    <t>Preparo do Solo para Plantio</t>
  </si>
  <si>
    <t xml:space="preserve"> 04.04.200.1 </t>
  </si>
  <si>
    <t xml:space="preserve"> 93358 </t>
  </si>
  <si>
    <t>ESCAVAÇÃO MANUAL DE VALA COM PROFUNDIDADE MENOR OU IGUAL A 1,30 M. AF_02/2021</t>
  </si>
  <si>
    <t xml:space="preserve"> 04.04.200.2 </t>
  </si>
  <si>
    <t xml:space="preserve"> 93382 </t>
  </si>
  <si>
    <t>REATERRO MANUAL DE VALAS COM COMPACTAÇÃO MECANIZADA. AF_04/2016</t>
  </si>
  <si>
    <t xml:space="preserve"> 04.04.200.3 </t>
  </si>
  <si>
    <t xml:space="preserve"> 98524 </t>
  </si>
  <si>
    <t>LIMPEZA MANUAL DE VEGETAÇÃO EM TERRENO COM ENXADA.AF_05/2018</t>
  </si>
  <si>
    <t xml:space="preserve"> 05 </t>
  </si>
  <si>
    <t>INSTALAÇÕES HIDRÁULICAS E SANITÁRIAS</t>
  </si>
  <si>
    <t xml:space="preserve"> 05.03 </t>
  </si>
  <si>
    <t>Drenagem de Águas Pluviais</t>
  </si>
  <si>
    <t xml:space="preserve"> 05.03.300 </t>
  </si>
  <si>
    <t>Tubulações e Conexões de PVC</t>
  </si>
  <si>
    <t xml:space="preserve"> 05.03.300.1 </t>
  </si>
  <si>
    <t xml:space="preserve"> 89580 </t>
  </si>
  <si>
    <t>TUBO PVC, SÉRIE R, ÁGUA PLUVIAL, DN 150 MM, FORNECIDO E INSTALADO EM CONDUTORES VERTICAIS DE ÁGUAS PLUVIAIS. AF_12/2014</t>
  </si>
  <si>
    <t xml:space="preserve"> 05.03.300.2 </t>
  </si>
  <si>
    <t xml:space="preserve"> 89576 </t>
  </si>
  <si>
    <t>TUBO PVC, SÉRIE R, ÁGUA PLUVIAL, DN 75 MM, FORNECIDO E INSTALADO EM CONDUTORES VERTICAIS DE ÁGUAS PLUVIAIS. AF_12/2014</t>
  </si>
  <si>
    <t xml:space="preserve"> 05.03.300.3 </t>
  </si>
  <si>
    <t xml:space="preserve"> 89850 </t>
  </si>
  <si>
    <t>JOELHO 90 GRAUS, PVC, SERIE NORMAL, ESGOTO PREDIAL, DN 100 MM, JUNTA ELÁSTICA, FORNECIDO E INSTALADO EM SUBCOLETOR AÉREO DE ESGOTO SANITÁRIO. AF_12/2014</t>
  </si>
  <si>
    <t xml:space="preserve"> 05.03.300.4 </t>
  </si>
  <si>
    <t xml:space="preserve"> 89821 </t>
  </si>
  <si>
    <t>LUVA SIMPLES, PVC, SERIE NORMAL, ESGOTO PREDIAL, DN 100 MM, JUNTA ELÁSTICA, FORNECIDO E INSTALADO EM PRUMADA DE ESGOTO SANITÁRIO OU VENTILAÇÃO. AF_12/2014</t>
  </si>
  <si>
    <t xml:space="preserve"> 05.03.300.5 </t>
  </si>
  <si>
    <t xml:space="preserve"> 89673 </t>
  </si>
  <si>
    <t>REDUÇÃO EXCÊNTRICA, PVC, SERIE R, ÁGUA PLUVIAL, DN 100 X 75 MM, JUNTA ELÁSTICA, FORNECIDO E INSTALADO EM CONDUTORES VERTICAIS DE ÁGUAS PLUVIAIS. AF_12/2014</t>
  </si>
  <si>
    <t xml:space="preserve"> 05.03.300.6 </t>
  </si>
  <si>
    <t xml:space="preserve"> MPDFT1105 </t>
  </si>
  <si>
    <t>Copia da SINAPI (89863) - JUNÇÃO SIMPLES, PVC, SERIE NORMAL, ESGOTO PREDIAL, DN 200 X 150 MM, JUNTA ELÁSTICA, FORNECIDO E INSTALADO</t>
  </si>
  <si>
    <t xml:space="preserve"> 05.03.300.7 </t>
  </si>
  <si>
    <t xml:space="preserve"> 89699 </t>
  </si>
  <si>
    <t>JUNÇÃO SIMPLES, PVC, SERIE R, ÁGUA PLUVIAL, DN 150 X 100 MM, JUNTA ELÁSTICA, FORNECIDO E INSTALADO EM CONDUTORES VERTICAIS DE ÁGUAS PLUVIAIS. AF_12/2014</t>
  </si>
  <si>
    <t xml:space="preserve"> 05.03.300.8 </t>
  </si>
  <si>
    <t xml:space="preserve"> 95693 </t>
  </si>
  <si>
    <t>LUVA SIMPLES, PVC, SÉRIE NORMAL, ESGOTO PREDIAL, DN 150 MM, JUNTA ELÁSTICA, FORNECIDO E INSTALADO EM SUBCOLETOR AÉREO DE ESGOTO SANITÁRIO. AF_12/2014</t>
  </si>
  <si>
    <t xml:space="preserve"> 05.03.300.9 </t>
  </si>
  <si>
    <t xml:space="preserve"> MPDFT0853 </t>
  </si>
  <si>
    <t>Copia da SINAPI (89677) - CAP / TAMPÃO, PVC, SERIE R, ÁGUA PLUVIAL, DN 150 MM, JUNTA ELÁSTICA, FORNECIDO E INSTALADO EM CONDUTORES VERTICAIS DE ÁGUAS PLUVIAIS. AF_12/2014</t>
  </si>
  <si>
    <t xml:space="preserve"> 05.03.300.10 </t>
  </si>
  <si>
    <t xml:space="preserve"> 89737 </t>
  </si>
  <si>
    <t>JOELHO 90 GRAUS, PVC, SERIE NORMAL, ESGOTO PREDIAL, DN 75 MM, JUNTA ELÁSTICA, FORNECIDO E INSTALADO EM RAMAL DE DESCARGA OU RAMAL DE ESGOTO SANITÁRIO. AF_12/2014</t>
  </si>
  <si>
    <t xml:space="preserve"> 05.03.300.11 </t>
  </si>
  <si>
    <t xml:space="preserve"> 89806 </t>
  </si>
  <si>
    <t>JOELHO 45 GRAUS, PVC, SERIE NORMAL, ESGOTO PREDIAL, DN 75 MM, JUNTA ELÁSTICA, FORNECIDO E INSTALADO EM PRUMADA DE ESGOTO SANITÁRIO OU VENTILAÇÃO. AF_12/2014</t>
  </si>
  <si>
    <t xml:space="preserve"> 05.03.300.12 </t>
  </si>
  <si>
    <t xml:space="preserve"> 89817 </t>
  </si>
  <si>
    <t>LUVA SIMPLES, PVC, SERIE NORMAL, ESGOTO PREDIAL, DN 75 MM, JUNTA ELÁSTICA, FORNECIDO E INSTALADO EM PRUMADA DE ESGOTO SANITÁRIO OU VENTILAÇÃO. AF_12/2014</t>
  </si>
  <si>
    <t xml:space="preserve"> 05.03.300.13 </t>
  </si>
  <si>
    <t xml:space="preserve"> MPDFT0855 </t>
  </si>
  <si>
    <t>Copia da SINAPI (89677) - LUVA SIMPLES, PVC, SERIE R, ÁGUA PLUVIAL, DN 200MM, JUNTA ELÁSTICA, FORNECIDO E INSTALADO EM CONDUTORES VERTICAIS DE ÁGUAS PLUVIAIS. AF_12/2014</t>
  </si>
  <si>
    <t xml:space="preserve"> 05.03.300.14 </t>
  </si>
  <si>
    <t xml:space="preserve"> MPDFT1170 </t>
  </si>
  <si>
    <t>Grelha inox 20x20 com tela anti-inseto</t>
  </si>
  <si>
    <t xml:space="preserve"> 09 </t>
  </si>
  <si>
    <t>SERVIÇOS COMPLEMENTARES</t>
  </si>
  <si>
    <t xml:space="preserve"> 09.02 </t>
  </si>
  <si>
    <t>LIMPEZA DE OBRAS</t>
  </si>
  <si>
    <t xml:space="preserve"> 09.02.1 </t>
  </si>
  <si>
    <t xml:space="preserve"> 99802 </t>
  </si>
  <si>
    <t>LIMPEZA DE PISO CERÂMICO OU PORCELANATO COM VASSOURA A SECO. AF_04/2019</t>
  </si>
  <si>
    <t xml:space="preserve"> 09.02.2 </t>
  </si>
  <si>
    <t xml:space="preserve"> 99811 </t>
  </si>
  <si>
    <t>LIMPEZA DE CONTRAPISO COM VASSOURA A SECO. AF_04/2019</t>
  </si>
  <si>
    <t xml:space="preserve"> 09.02.3 </t>
  </si>
  <si>
    <t xml:space="preserve"> 99806 </t>
  </si>
  <si>
    <t>LIMPEZA DE REVESTIMENTO CERÂMICO EM PAREDE COM PANO ÚMIDO AF_04/2019</t>
  </si>
  <si>
    <t xml:space="preserve"> 09.02.4 </t>
  </si>
  <si>
    <t xml:space="preserve"> MPDFT0488 </t>
  </si>
  <si>
    <t>Transporte, carga e descarga de container</t>
  </si>
  <si>
    <t xml:space="preserve"> 09.02.5 </t>
  </si>
  <si>
    <t xml:space="preserve"> MPDFT1174 </t>
  </si>
  <si>
    <t>Transporte de material – bota-fora, D.M.T = 50,0 km</t>
  </si>
  <si>
    <t xml:space="preserve"> 09.02.6 </t>
  </si>
  <si>
    <t xml:space="preserve"> 100206 </t>
  </si>
  <si>
    <t>TRANSPORTE HORIZONTAL COM JERICA DE 90 L, DE MASSA/ GRANEL (UNIDADE: M3XKM). AF_07/2019</t>
  </si>
  <si>
    <t>M3XKM</t>
  </si>
  <si>
    <t xml:space="preserve"> 09.02.7 </t>
  </si>
  <si>
    <t xml:space="preserve"> 100225 </t>
  </si>
  <si>
    <t>TRANSPORTE HORIZONTAL MANUAL, DE LATA DE 18 LITROS (UNIDADE: LXKM). AF_07/2019</t>
  </si>
  <si>
    <t>LXKM</t>
  </si>
  <si>
    <t xml:space="preserve"> 09.06 </t>
  </si>
  <si>
    <t>SERVIÇOS DIVERSOS</t>
  </si>
  <si>
    <t xml:space="preserve"> MPDFT1173 </t>
  </si>
  <si>
    <t>Copia da SINAPI (100701) - Assentamento de tampão / tampa / grelha / alçapão e similares - excluindo tampa - apenas instalação</t>
  </si>
  <si>
    <t xml:space="preserve"> 09.06.001 </t>
  </si>
  <si>
    <t xml:space="preserve"> MPDFT0595 </t>
  </si>
  <si>
    <t>Reinstalação de luminárias dos hall de entrada e social</t>
  </si>
  <si>
    <t xml:space="preserve"> 09.06.002 </t>
  </si>
  <si>
    <t xml:space="preserve"> MPDFT0596 </t>
  </si>
  <si>
    <t>Reinstalação de escadas metálicas e antena</t>
  </si>
  <si>
    <t xml:space="preserve"> 09.06.003 </t>
  </si>
  <si>
    <t xml:space="preserve"> MPDFT0594 </t>
  </si>
  <si>
    <t>Revitalização e reinstalação do letreiro de fachada</t>
  </si>
  <si>
    <t xml:space="preserve"> 09.06.004 </t>
  </si>
  <si>
    <t xml:space="preserve"> MPDFT0598 </t>
  </si>
  <si>
    <t>Substituição de ralo abacaxi, inclusive conexões</t>
  </si>
  <si>
    <t xml:space="preserve"> 09.06.005 </t>
  </si>
  <si>
    <t xml:space="preserve"> MPDFT0593 </t>
  </si>
  <si>
    <t>Reinstalação do sistema de proteção contra descargas atmosféricas</t>
  </si>
  <si>
    <t xml:space="preserve"> 10 </t>
  </si>
  <si>
    <t>SERVIÇOS AUXILIARES E ADMINISTRATIVOS</t>
  </si>
  <si>
    <t xml:space="preserve"> 10.01 </t>
  </si>
  <si>
    <t>PESSOAL</t>
  </si>
  <si>
    <t xml:space="preserve"> 10.01.1 </t>
  </si>
  <si>
    <t xml:space="preserve"> 93572 </t>
  </si>
  <si>
    <t>ENCARREGADO GERAL DE OBRAS COM ENCARGOS COMPLEMENTARES</t>
  </si>
  <si>
    <t xml:space="preserve"> 10.01.2 </t>
  </si>
  <si>
    <t xml:space="preserve"> 90778 </t>
  </si>
  <si>
    <t>ENGENHEIRO CIVIL DE OBRA PLENO COM ENCARGOS COMPLEMENTARES</t>
  </si>
  <si>
    <t>H</t>
  </si>
  <si>
    <t>Total sem BDI</t>
  </si>
  <si>
    <t>Total do BDI</t>
  </si>
  <si>
    <t>Total Geral</t>
  </si>
  <si>
    <t>Peso (%)</t>
  </si>
  <si>
    <t>Planilha Orçamentária Resumida</t>
  </si>
  <si>
    <t>Insumo</t>
  </si>
  <si>
    <t>Mão de Obra</t>
  </si>
  <si>
    <t>Composição</t>
  </si>
  <si>
    <t>Material</t>
  </si>
  <si>
    <t>GRAMPO METALICO TIPO OLHAL PARA HASTE DE ATERRAMENTO DE 5/8'', CONDUTOR DE *10* A 50 MM2</t>
  </si>
  <si>
    <t xml:space="preserve"> 00000425 </t>
  </si>
  <si>
    <t>SUPORTE ISOLADOR REFORCADO DIAMETRO NOMINAL 5/16", COM ROSCA SOBERBA E BUCHA</t>
  </si>
  <si>
    <t xml:space="preserve"> 00007572 </t>
  </si>
  <si>
    <t>AUXILIAR DE ELETRICISTA COM ENCARGOS COMPLEMENTARES</t>
  </si>
  <si>
    <t xml:space="preserve"> 88247 </t>
  </si>
  <si>
    <t>ELETRICISTA COM ENCARGOS COMPLEMENTARES</t>
  </si>
  <si>
    <t xml:space="preserve"> 88264 </t>
  </si>
  <si>
    <t>RALO FOFO SEMIESFERICO, 100 MM, PARA LAJES/ CALHAS</t>
  </si>
  <si>
    <t xml:space="preserve"> 00011708 </t>
  </si>
  <si>
    <t>ENCANADOR OU BOMBEIRO HIDRÁULICO COM ENCARGOS COMPLEMENTARES</t>
  </si>
  <si>
    <t xml:space="preserve"> 88267 </t>
  </si>
  <si>
    <t>AUXILIAR DE ENCANADOR OU BOMBEIRO HIDRÁULICO COM ENCARGOS COMPLEMENTARES</t>
  </si>
  <si>
    <t xml:space="preserve"> 88248 </t>
  </si>
  <si>
    <t>GRAUTE FGK=15 MPA; TRAÇO 1:0,04:2,0:2,4 (CIMENTO/ CAL/ AREIA GROSSA/ BRITA 0) - PREPARO MECÂNICO COM BETONEIRA 400 L. AF_02/2015</t>
  </si>
  <si>
    <t xml:space="preserve"> 90278 </t>
  </si>
  <si>
    <t>REMOÇÃO DE FORRO DE GESSO, DE FORMA MANUAL, SEM REAPROVEITAMENTO. AF_12/2017</t>
  </si>
  <si>
    <t xml:space="preserve"> 97641 </t>
  </si>
  <si>
    <t>CURVA CURTA 90 GRAUS, PVC, SERIE NORMAL, ESGOTO PREDIAL, DN 75 MM, JUNTA ELÁSTICA, FORNECIDO E INSTALADO EM PRUMADA DE ESGOTO SANITÁRIO OU VENTILAÇÃO. AF_12/2014</t>
  </si>
  <si>
    <t xml:space="preserve"> 89807 </t>
  </si>
  <si>
    <t>PINTURA COM TINTA ALQUÍDICA DE FUNDO E ACABAMENTO (ESMALTE SINTÉTICO GRAFITE) APLICADA A ROLO OU PINCEL SOBRE SUPERFÍCIES METÁLICAS (EXCETO PERFIL) EXECUTADO EM OBRA (POR DEMÃO). AF_01/2020</t>
  </si>
  <si>
    <t xml:space="preserve"> 100726 </t>
  </si>
  <si>
    <t>MONTADOR DE ESTRUTURA METÁLICA COM ENCARGOS COMPLEMENTARES</t>
  </si>
  <si>
    <t xml:space="preserve"> 88278 </t>
  </si>
  <si>
    <t>SERVENTE COM ENCARGOS COMPLEMENTARES</t>
  </si>
  <si>
    <t xml:space="preserve"> 88316 </t>
  </si>
  <si>
    <t>PARAFUSO DE ACO TIPO CHUMBADOR PARABOLT, DIAMETRO 1/2", COMPRIMENTO 75 MM</t>
  </si>
  <si>
    <t xml:space="preserve"> 00011963 </t>
  </si>
  <si>
    <t>AUXILIAR DE SERRALHEIRO COM ENCARGOS COMPLEMENTARES</t>
  </si>
  <si>
    <t xml:space="preserve"> 88251 </t>
  </si>
  <si>
    <t>SERRALHEIRO COM ENCARGOS COMPLEMENTARES</t>
  </si>
  <si>
    <t xml:space="preserve"> 88315 </t>
  </si>
  <si>
    <t>ARGAMASSA TRAÇO 1:0,5:4,5 (EM VOLUME DE CIMENTO, CAL E AREIA MÉDIA ÚMIDA) PARA ASSENTAMENTO DE ALVENARIA, PREPARO MANUAL. AF_08/2019</t>
  </si>
  <si>
    <t xml:space="preserve"> 88627 </t>
  </si>
  <si>
    <t>PEDREIRO COM ENCARGOS COMPLEMENTARES</t>
  </si>
  <si>
    <t xml:space="preserve"> 88309 </t>
  </si>
  <si>
    <t>CARGA MANUAL DE ENTULHO EM CAMINHAO BASCULANTE 6 M3</t>
  </si>
  <si>
    <t xml:space="preserve"> 72897 </t>
  </si>
  <si>
    <t>TRANSPORTE COM CAMINHÃO BASCULANTE DE 6 M³, EM VIA URBANA PAVIMENTADA, ADICIONAL PARA DMT EXCEDENTE A 30 KM (UNIDADE: M3XKM). AF_07/2020</t>
  </si>
  <si>
    <t xml:space="preserve"> 97915 </t>
  </si>
  <si>
    <t>CHI</t>
  </si>
  <si>
    <t>GUINDAUTO HIDRÁULICO, CAPACIDADE MÁXIMA DE CARGA 6200 KG, MOMENTO MÁXIMO DE CARGA 11,7 TM, ALCANCE MÁXIMO HORIZONTAL 9,70 M, INCLUSIVE CAMINHÃO TOCO PBT 16.000 KG, POTÊNCIA DE 189 CV - CHI DIURNO. AF_06/2014</t>
  </si>
  <si>
    <t xml:space="preserve"> 5930 </t>
  </si>
  <si>
    <t>CHP</t>
  </si>
  <si>
    <t>GUINDAUTO HIDRÁULICO, CAPACIDADE MÁXIMA DE CARGA 6200 KG, MOMENTO MÁXIMO DE CARGA 11,7 TM, ALCANCE MÁXIMO HORIZONTAL 9,70 M, INCLUSIVE CAMINHÃO TOCO PBT 16.000 KG, POTÊNCIA DE 189 CV - CHP DIURNO. AF_06/2014</t>
  </si>
  <si>
    <t xml:space="preserve"> 5928 </t>
  </si>
  <si>
    <t>Grelha alumínio 20x20 com caixilho</t>
  </si>
  <si>
    <t xml:space="preserve"> CM1811 </t>
  </si>
  <si>
    <t>FIXAÇÃO UTILIZANDO PARAFUSO E BUCHA DE NYLON, SOMENTE MÃO DE OBRA. AF_10/2016</t>
  </si>
  <si>
    <t xml:space="preserve"> 95541 </t>
  </si>
  <si>
    <t>Luva simples PVC JEI 200mm</t>
  </si>
  <si>
    <t xml:space="preserve"> CM1650 </t>
  </si>
  <si>
    <t>ANEL BORRACHA, PARA TUBO PVC, REDE COLETOR ESGOTO, DN 200 MM (NBR 7362)</t>
  </si>
  <si>
    <t xml:space="preserve"> 00000306 </t>
  </si>
  <si>
    <t>PASTA LUBRIFICANTE PARA TUBOS E CONEXOES COM JUNTA ELASTICA (USO EM PVC, ACO, POLIETILENO E OUTROS) ( DE *400* G)</t>
  </si>
  <si>
    <t xml:space="preserve"> 00020078 </t>
  </si>
  <si>
    <t>CAP PVC, SERIE R, DN 150 MM, PARA ESGOTO OU AGUAS PLUVIAIS PREDIAIS</t>
  </si>
  <si>
    <t xml:space="preserve"> 00020089 </t>
  </si>
  <si>
    <t>ANEL BORRACHA, PARA TUBO PVC, REDE COLETOR ESGOTO, DN 150 MM (NBR 7362)</t>
  </si>
  <si>
    <t xml:space="preserve"> 00000305 </t>
  </si>
  <si>
    <t>Junção simples, PVC leve, 200x150 mm, para esgoto predial</t>
  </si>
  <si>
    <t xml:space="preserve"> CM1784 </t>
  </si>
  <si>
    <t>ARGAMASSA COLANTE TIPO AC III</t>
  </si>
  <si>
    <t xml:space="preserve"> 00037595 </t>
  </si>
  <si>
    <t>REJUNTE CIMENTICIO, QUALQUER COR</t>
  </si>
  <si>
    <t xml:space="preserve"> 00034357 </t>
  </si>
  <si>
    <t>RODAPE OU RODABANCADA EM GRANITO, POLIDO, TIPO ANDORINHA/ QUARTZ/ CASTELO/ CORUMBA OU OUTROS EQUIVALENTES DA REGIAO, H= 10 CM, E=  *2,0* CM</t>
  </si>
  <si>
    <t xml:space="preserve"> 00020231 </t>
  </si>
  <si>
    <t>MARMORISTA/GRANITEIRO COM ENCARGOS COMPLEMENTARES</t>
  </si>
  <si>
    <t xml:space="preserve"> 88274 </t>
  </si>
  <si>
    <t>LANÇAMENTO COM USO DE BALDES, ADENSAMENTO E ACABAMENTO DE CONCRETO EM ESTRUTURAS. AF_12/2015</t>
  </si>
  <si>
    <t xml:space="preserve"> 92873 </t>
  </si>
  <si>
    <t>FABRICAÇÃO DE FÔRMA PARA PILARES E ESTRUTURAS SIMILARES, EM CHAPA DE MADEIRA COMPENSADA RESINADA, E = 17 MM. AF_09/2020</t>
  </si>
  <si>
    <t xml:space="preserve"> 92263 </t>
  </si>
  <si>
    <t>ARGAMASSA TRAÇO 1:2:8 (EM VOLUME DE CIMENTO, CAL E AREIA MÉDIA ÚMIDA) PARA EMBOÇO/MASSA ÚNICA/ASSENTAMENTO DE ALVENARIA DE VEDAÇÃO, PREPARO MECÂNICO COM BETONEIRA 400 L. AF_08/2019</t>
  </si>
  <si>
    <t xml:space="preserve"> 87292 </t>
  </si>
  <si>
    <t>RUFO INTERNO/EXTERNO DE CHAPA DE ACO GALVANIZADA NUM 24, CORTE 25 CM</t>
  </si>
  <si>
    <t xml:space="preserve"> 00040873 </t>
  </si>
  <si>
    <t>SOLDA EM BARRA DE ESTANHO-CHUMBO 50/50</t>
  </si>
  <si>
    <t xml:space="preserve"> 00013388 </t>
  </si>
  <si>
    <t>REBITE DE ALUMINIO VAZADO DE REPUXO, 3,2 X 8 MM (1KG = 1025 UNIDADES)</t>
  </si>
  <si>
    <t xml:space="preserve"> 00005104 </t>
  </si>
  <si>
    <t>PREGO DE ACO POLIDO COM CABECA 18 X 27 (2 1/2 X 10)</t>
  </si>
  <si>
    <t xml:space="preserve"> 00005061 </t>
  </si>
  <si>
    <t>310ML</t>
  </si>
  <si>
    <t>SELANTE ELASTICO MONOCOMPONENTE A BASE DE POLIURETANO (PU) PARA JUNTAS DIVERSAS</t>
  </si>
  <si>
    <t xml:space="preserve"> 00000142 </t>
  </si>
  <si>
    <t>GUINCHO ELÉTRICO DE COLUNA, CAPACIDADE 400 KG, COM MOTO FREIO, MOTOR TRIFÁSICO DE 1,25 CV - CHI DIURNO. AF_03/2016</t>
  </si>
  <si>
    <t xml:space="preserve"> 93282 </t>
  </si>
  <si>
    <t>GUINCHO ELÉTRICO DE COLUNA, CAPACIDADE 400 KG, COM MOTO FREIO, MOTOR TRIFÁSICO DE 1,25 CV - CHP DIURNO. AF_03/2016</t>
  </si>
  <si>
    <t xml:space="preserve"> 93281 </t>
  </si>
  <si>
    <t>TELHADISTA COM ENCARGOS COMPLEMENTARES</t>
  </si>
  <si>
    <t xml:space="preserve"> 88323 </t>
  </si>
  <si>
    <t>ARGAMASSA COLANTE AC II</t>
  </si>
  <si>
    <t xml:space="preserve"> 00034353 </t>
  </si>
  <si>
    <t>l</t>
  </si>
  <si>
    <t>Solução hidrofugante à base de silano-siloxano Nitoprimer 40, fab. Anchortec Quartzolit</t>
  </si>
  <si>
    <t xml:space="preserve"> CM0169 </t>
  </si>
  <si>
    <t>Friso para pingadeira (granito)</t>
  </si>
  <si>
    <t xml:space="preserve"> CM0757 </t>
  </si>
  <si>
    <t>Acabamento reto (granito)</t>
  </si>
  <si>
    <t xml:space="preserve"> CM0065 </t>
  </si>
  <si>
    <t>PISO EM GRANITO, POLIDO, TIPO PRETO SAO GABRIEL/ TIJUCA OU OUTROS EQUIVALENTES DA REGIAO, FORMATO MENOR OU IGUAL A 3025 CM2, E=  *2* CM</t>
  </si>
  <si>
    <t xml:space="preserve"> 00010842 </t>
  </si>
  <si>
    <t>IMPERMEABILIZADOR COM ENCARGOS COMPLEMENTARES</t>
  </si>
  <si>
    <t xml:space="preserve"> 88270 </t>
  </si>
  <si>
    <t>Manta asfáltica elastomérica em poliéster 4mm, antirraiz</t>
  </si>
  <si>
    <t xml:space="preserve"> CM1475 </t>
  </si>
  <si>
    <t>ASFALTO MODIFICADO TIPO II - NBR 9910 (ASFALTO OXIDADO PARA IMPERMEABILIZACAO, COEFICIENTE DE PENETRACAO 20-35)</t>
  </si>
  <si>
    <t xml:space="preserve"> 00000516 </t>
  </si>
  <si>
    <t>L</t>
  </si>
  <si>
    <t>PRIMER PARA MANTA ASFALTICA A BASE DE ASFALTO MODIFICADO DILUIDO EM SOLVENTE, APLICACAO A FRIO</t>
  </si>
  <si>
    <t xml:space="preserve"> 00000511 </t>
  </si>
  <si>
    <t>GAS DE COZINHA - GLP</t>
  </si>
  <si>
    <t xml:space="preserve"> 00004226 </t>
  </si>
  <si>
    <t>AJUDANTE ESPECIALIZADO COM ENCARGOS COMPLEMENTARES</t>
  </si>
  <si>
    <t xml:space="preserve"> 88243 </t>
  </si>
  <si>
    <t>MANTA ASFALTICA ELASTOMERICA EM POLIESTER 4 MM, TIPO III, CLASSE B, ACABAMENTO PP (NBR 9952)</t>
  </si>
  <si>
    <t xml:space="preserve"> 00004015 </t>
  </si>
  <si>
    <t>CIMENTO PORTLAND COMPOSTO CP II-32</t>
  </si>
  <si>
    <t xml:space="preserve"> 00001379 </t>
  </si>
  <si>
    <t>ADITIVO ADESIVO LIQUIDO PARA ARGAMASSAS DE REVESTIMENTOS CIMENTICIOS</t>
  </si>
  <si>
    <t xml:space="preserve"> 00007334 </t>
  </si>
  <si>
    <t>ARGAMASSA TRAÇO 1:4 (EM VOLUME DE CIMENTO E AREIA MÉDIA ÚMIDA) PARA CONTRAPISO, PREPARO MECÂNICO COM BETONEIRA 400 L. AF_08/2019</t>
  </si>
  <si>
    <t xml:space="preserve"> 87301 </t>
  </si>
  <si>
    <t>ASFALTO MODIFICADO TIPO III - NBR 9910 (ASFALTO OXIDADO PARA IMPERMEABILIZACAO, COEFICIENTE DE PENETRACAO 15-25)</t>
  </si>
  <si>
    <t xml:space="preserve"> 00000509 </t>
  </si>
  <si>
    <t>GEOTEXTIL NAO TECIDO AGULHADO DE FILAMENTOS CONTINUOS 100% POLIESTER, RESITENCIA A TRACAO = 14 KN/M</t>
  </si>
  <si>
    <t xml:space="preserve"> 00004021 </t>
  </si>
  <si>
    <t>ARGAMASSA TRAÇO 1:4 (CIMENTO E AREIA MÉDIA), PREPARO MECÂNICO COM BETONEIRA 400 L. AF_08/2014</t>
  </si>
  <si>
    <t xml:space="preserve"> 88630 </t>
  </si>
  <si>
    <t>ARGAMASSA TRAÇO 1:3 (EM VOLUME DE CIMENTO E AREIA MÉDIA ÚMIDA) PARA CONTRAPISO, PREPARO MECÂNICO COM BETONEIRA 400 L. AF_08/2019</t>
  </si>
  <si>
    <t xml:space="preserve"> 87298 </t>
  </si>
  <si>
    <t>TELA EM METAL PARA ESTUQUE (DEPLOYE)</t>
  </si>
  <si>
    <t xml:space="preserve"> 00007161 </t>
  </si>
  <si>
    <t>Pastilha de porcelana 5,0x5,0cm, linha Engenharia, cor Areia, fab. Atlas (ref.M4330)</t>
  </si>
  <si>
    <t xml:space="preserve"> CM1205 </t>
  </si>
  <si>
    <t>AZULEJISTA OU LADRILHISTA COM ENCARGOS COMPLEMENTARES</t>
  </si>
  <si>
    <t xml:space="preserve"> 88256 </t>
  </si>
  <si>
    <t>POLIDORA DE PISO (POLITRIZ), PESO DE 100KG, DIÂMETRO 450 MM, MOTOR ELÉTRICO, POTÊNCIA 4 HP - CHP DIURNO. AF_09/2016</t>
  </si>
  <si>
    <t xml:space="preserve"> 95276 </t>
  </si>
  <si>
    <t>OPERADOR DE MÁQUINAS E EQUIPAMENTOS COM ENCARGOS COMPLEMENTARES</t>
  </si>
  <si>
    <t xml:space="preserve"> 88297 </t>
  </si>
  <si>
    <t>Arremate de fechamento frontal marrom para telha termoacústica, incluso acessórios de fixação e içamento</t>
  </si>
  <si>
    <t xml:space="preserve"> CM1505 </t>
  </si>
  <si>
    <t>MARTELETE OU ROMPEDOR PNEUMÁTICO MANUAL, 28 KG, COM SILENCIADOR - CHI DIURNO. AF_07/2016</t>
  </si>
  <si>
    <t xml:space="preserve"> 5952 </t>
  </si>
  <si>
    <t>MARTELETE OU ROMPEDOR PNEUMÁTICO MANUAL, 28 KG, COM SILENCIADOR - CHP DIURNO. AF_07/2016</t>
  </si>
  <si>
    <t xml:space="preserve"> 5795 </t>
  </si>
  <si>
    <t xml:space="preserve"> CM1504 </t>
  </si>
  <si>
    <t>CALHA QUADRADA DE CHAPA DE ACO GALVANIZADA NUM 24, CORTE 100 CM</t>
  </si>
  <si>
    <t xml:space="preserve"> 00040784 </t>
  </si>
  <si>
    <t>Telha termoacústica, tipo trapezoidal com núcleo isolante em PIR com espessura de 50mm, revestimento externo e interno de aço (0,50 / 0,43), pré printado na cor MARROM, inclusive acessórios de fixação</t>
  </si>
  <si>
    <t xml:space="preserve"> CM1242 </t>
  </si>
  <si>
    <t>Delimitador de profundidade (Tarucel) Ø 15mm</t>
  </si>
  <si>
    <t xml:space="preserve"> CM1757 </t>
  </si>
  <si>
    <t>AJUDANTE DE PEDREIRO COM ENCARGOS COMPLEMENTARES</t>
  </si>
  <si>
    <t xml:space="preserve"> 88242 </t>
  </si>
  <si>
    <t>Borracha de vedação tipo gaxeta em EPDM, ref FAA-218 (GUA 2218 – pingadeira) - Belmetal-Atlanta</t>
  </si>
  <si>
    <t xml:space="preserve"> CM1658 </t>
  </si>
  <si>
    <t>VIDRACEIRO COM ENCARGOS COMPLEMENTARES</t>
  </si>
  <si>
    <t xml:space="preserve"> 88325 </t>
  </si>
  <si>
    <t>Borracha de vedação tipo gaxeta em EPDM, FAA-250 (GUA 2250 – GAXETA EXTERNA FLAP) - Belmetal-Atlanta</t>
  </si>
  <si>
    <t xml:space="preserve"> CM1659 </t>
  </si>
  <si>
    <t>Tampa para reservatório em alumínio naval xadrez, dobrada, antiderrapante, com borracha de vedação entre a base de apoio e tampa. Dimensões: 70 x 70cm Prolider</t>
  </si>
  <si>
    <t xml:space="preserve"> CM1490 </t>
  </si>
  <si>
    <t>CONCRETO FCK = 20MPA, TRAÇO 1:2,7:3 (EM MASSA SECA DE CIMENTO/ AREIA MÉDIA/ BRITA 1) - PREPARO MECÂNICO COM BETONEIRA 600 L. AF_05/2021</t>
  </si>
  <si>
    <t xml:space="preserve"> 94970 </t>
  </si>
  <si>
    <t>CADEADO SIMPLES, CORPO EM LATAO MACICO, COM LARGURA DE 35 MM E ALTURA DE APROX 30 MM, HASTE CEMENTADA (NAO LONGA), EM ACO TEMPERADO COM DIAMETRO DE APROX 6,0 MM, INCLUINDO 2 CHAVES</t>
  </si>
  <si>
    <t xml:space="preserve"> 00005085 </t>
  </si>
  <si>
    <t>PORTA DE ALUMÍNIO DE ABRIR COM LAMBRI, COM GUARNIÇÃO, FIXAÇÃO COM PARAFUSOS - FORNECIMENTO E INSTALAÇÃO. AF_12/2019</t>
  </si>
  <si>
    <t xml:space="preserve"> 91338 </t>
  </si>
  <si>
    <t>EMBOÇO OU MASSA ÚNICA EM ARGAMASSA TRAÇO 1:2:8, PREPARO MECÂNICO COM BETONEIRA 400 L, APLICADA MANUALMENTE EM PANOS CEGOS DE FACHADA (SEM PRESENÇA DE VÃOS), ESPESSURA DE 25 MM. AF_06/2014</t>
  </si>
  <si>
    <t xml:space="preserve"> 87792 </t>
  </si>
  <si>
    <t>CHAPISCO APLICADO EM ALVENARIAS E ESTRUTURAS DE CONCRETO INTERNAS, COM COLHER DE PEDREIRO.  ARGAMASSA TRAÇO 1:3 COM PREPARO EM BETONEIRA 400L. AF_06/2014</t>
  </si>
  <si>
    <t xml:space="preserve"> 87879 </t>
  </si>
  <si>
    <t>DEMOLIÇÃO DE LAJES, DE FORMA MANUAL, SEM REAPROVEITAMENTO. AF_12/2017</t>
  </si>
  <si>
    <t xml:space="preserve"> 97628 </t>
  </si>
  <si>
    <t>Fechamento em sistema misto de steel frame não estrutural, inclusive tratamento de juntas, espessura final de aproximadamente de 12 cm. Internamente com chapa de gesso acartonado e=12,5mm; externamente com placa cimentícia e=12,5 mm; membrana hidrófuga; e massa basecoat</t>
  </si>
  <si>
    <t xml:space="preserve"> CM1742 </t>
  </si>
  <si>
    <t>ADESIVO ESTRUTURAL A BASE DE RESINA EPOXI, BICOMPONENTE, FLUIDO</t>
  </si>
  <si>
    <t xml:space="preserve"> 00000156 </t>
  </si>
  <si>
    <t>GRAUTE CIMENTICIO PARA USO GERAL</t>
  </si>
  <si>
    <t xml:space="preserve"> 00000134 </t>
  </si>
  <si>
    <t>MISTURADOR DE ARGAMASSA, EIXO HORIZONTAL, CAPACIDADE DE MISTURA 160 KG, MOTOR ELÉTRICO POTÊNCIA 3 CV - CHI DIURNO. AF_06/2014</t>
  </si>
  <si>
    <t xml:space="preserve"> 88404 </t>
  </si>
  <si>
    <t>MISTURADOR DE ARGAMASSA, EIXO HORIZONTAL, CAPACIDADE DE MISTURA 160 KG, MOTOR ELÉTRICO POTÊNCIA 3 CV - CHP DIURNO. AF_06/2014</t>
  </si>
  <si>
    <t xml:space="preserve"> 88399 </t>
  </si>
  <si>
    <t>CARPINTEIRO DE FORMAS COM ENCARGOS COMPLEMENTARES</t>
  </si>
  <si>
    <t xml:space="preserve"> 88262 </t>
  </si>
  <si>
    <t>BLOCO DE CONCRETO ESTRUTURAL 19 X 19 X 39 CM, FBK 14 MPA (NBR 6136)</t>
  </si>
  <si>
    <t xml:space="preserve"> 00034578 </t>
  </si>
  <si>
    <t>CANALETA DE CONCRETO ESTRUTURAL 14 X 19 X 39 CM, FBK 14 MPA (NBR 6136)</t>
  </si>
  <si>
    <t xml:space="preserve"> 00038600 </t>
  </si>
  <si>
    <t>MEIA CANALETA DE CONCRETO ESTRUTURAL 14 X 19 X 19 CM, FBK 14 MPA (NBR 6136)</t>
  </si>
  <si>
    <t xml:space="preserve"> 00038598 </t>
  </si>
  <si>
    <t>MEIO BLOCO DE CONCRETO ESTRUTURAL 14 X 19 X 34 CM, FBK 14 MPA (NBR 6136)</t>
  </si>
  <si>
    <t xml:space="preserve"> 00038594 </t>
  </si>
  <si>
    <t>MEIO BLOCO DE CONCRETO ESTRUTURAL 14 X 19 X 19 CM, FBK 14 MPA (NBR 6136)</t>
  </si>
  <si>
    <t xml:space="preserve"> 00038593 </t>
  </si>
  <si>
    <t>TELA DE ACO SOLDADA GALVANIZADA/ZINCADA PARA ALVENARIA, FIO  D = *1,20 A 1,70* MM, MALHA 15 X 15 MM, (C X L) *50 X 12* CM</t>
  </si>
  <si>
    <t xml:space="preserve"> 00034547 </t>
  </si>
  <si>
    <t>ARGAMASSA TRAÇO 1:0,5:4,5 (EM VOLUME DE CIMENTO, CAL E AREIA MÉDIA ÚMIDA), PREPARO MECÂNICO COM BETONEIRA 400 L. AF_08/2019</t>
  </si>
  <si>
    <t xml:space="preserve"> 88626 </t>
  </si>
  <si>
    <t>SOLDADOR COM ENCARGOS COMPLEMENTARES</t>
  </si>
  <si>
    <t xml:space="preserve"> 88317 </t>
  </si>
  <si>
    <t>PONTALETE *7,5 X 7,5* CM EM PINUS, MISTA OU EQUIVALENTE DA REGIAO - BRUTA</t>
  </si>
  <si>
    <t xml:space="preserve"> 00004491 </t>
  </si>
  <si>
    <t>!EM PROCESSO DE DESATIVACAO! CHAPA DE MADEIRA COMPENSADA RESINADA PARA FORMA DE CONCRETO, DE *2,2 X 1,1* M, E = 6 MM</t>
  </si>
  <si>
    <t xml:space="preserve"> 00001351 </t>
  </si>
  <si>
    <t>TELA FACHADEIRA EM POLIETILENO, ROLO DE 3 X 100 M (L X C), COR BRANCA, SEM LOGOMARCA - PARA PROTECAO DE OBRAS</t>
  </si>
  <si>
    <t xml:space="preserve"> 00007170 </t>
  </si>
  <si>
    <t>ARAME GALVANIZADO 18 BWG, D = 1,24MM (0,009 KG/M)</t>
  </si>
  <si>
    <t xml:space="preserve"> 00000345 </t>
  </si>
  <si>
    <t>TELA DE ARAME GALVANIZADA, HEXAGONAL, FIO 0,56 MM (24 BWG), MALHA 1/2", H = 1 M</t>
  </si>
  <si>
    <t xml:space="preserve"> 00010931 </t>
  </si>
  <si>
    <t>COLOCAÇÃO DE TELA EM ANDAIME FACHADEIRO. AF_11/2017</t>
  </si>
  <si>
    <t xml:space="preserve"> 97062 </t>
  </si>
  <si>
    <t>Anotação de Resposanbilidade Técnica (Faixa 3 - Tabela A - CONFEA)</t>
  </si>
  <si>
    <t xml:space="preserve"> CM0645 </t>
  </si>
  <si>
    <t>Teste de arrancamento de argamassa - determinação de resistência de aderência à tração</t>
  </si>
  <si>
    <t xml:space="preserve"> CM1498 </t>
  </si>
  <si>
    <t>Planilha Orçamentária Analítica</t>
  </si>
  <si>
    <t>Custo Acumulado</t>
  </si>
  <si>
    <t>Porcentagem Acumulado</t>
  </si>
  <si>
    <t>Custo</t>
  </si>
  <si>
    <t>Porcentagem</t>
  </si>
  <si>
    <t/>
  </si>
  <si>
    <t>120 DIAS</t>
  </si>
  <si>
    <t>90 DIAS</t>
  </si>
  <si>
    <t>60 DIAS</t>
  </si>
  <si>
    <t>30 DIAS</t>
  </si>
  <si>
    <t>Total Por Etapa</t>
  </si>
  <si>
    <t>Cronograma Físico e Financeiro</t>
  </si>
  <si>
    <t>Instruções de Preenchimento do Modelo de Proposta</t>
  </si>
  <si>
    <t>CONSIDERAÇÕES GERAIS</t>
  </si>
  <si>
    <r>
      <t xml:space="preserve">O cabeçalho deverá ser preenchido somente na </t>
    </r>
    <r>
      <rPr>
        <b/>
        <sz val="8"/>
        <color indexed="10"/>
        <rFont val="Arial"/>
        <family val="2"/>
      </rPr>
      <t>PLANILHA DE ORÇAMENTO SINTÉTICO</t>
    </r>
    <r>
      <rPr>
        <sz val="8"/>
        <rFont val="Arial"/>
        <family val="2"/>
      </rPr>
      <t>, pois será repetido automaticamente nas demais planilhas. Para isso, o mouse deverá ser posicionado sobre a célula que contem a informação, e posteriormente pressionado F2</t>
    </r>
  </si>
  <si>
    <t>Sugerimos a seguinte sequência de preenchimento de planilhas:</t>
  </si>
  <si>
    <t>2.1</t>
  </si>
  <si>
    <r>
      <t xml:space="preserve">Valide os valores constantes na </t>
    </r>
    <r>
      <rPr>
        <b/>
        <sz val="8"/>
        <rFont val="Arial"/>
        <family val="2"/>
      </rPr>
      <t>Planilha de Insumos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e Serviços</t>
    </r>
    <r>
      <rPr>
        <sz val="8"/>
        <rFont val="Arial"/>
        <family val="2"/>
      </rPr>
      <t>, observando as orientações contidas no edital no tocante aos valores máximos.</t>
    </r>
  </si>
  <si>
    <t>2.2</t>
  </si>
  <si>
    <r>
      <t xml:space="preserve">Valide os coeficientes de participação dos insumos, constantes na </t>
    </r>
    <r>
      <rPr>
        <b/>
        <sz val="8"/>
        <rFont val="Arial"/>
        <family val="2"/>
      </rPr>
      <t>Planilha de Orçamento Analítico</t>
    </r>
    <r>
      <rPr>
        <sz val="8"/>
        <rFont val="Arial"/>
        <family val="2"/>
      </rPr>
      <t>.</t>
    </r>
  </si>
  <si>
    <t>2.3</t>
  </si>
  <si>
    <r>
      <t xml:space="preserve">Preencha os coeficientes relativo à cada item da </t>
    </r>
    <r>
      <rPr>
        <b/>
        <sz val="8"/>
        <rFont val="Arial"/>
        <family val="2"/>
      </rPr>
      <t xml:space="preserve">Planilha de Composição do BDI, </t>
    </r>
    <r>
      <rPr>
        <sz val="8"/>
        <rFont val="Arial"/>
        <family val="2"/>
      </rPr>
      <t>realizando os ajustes que julgar necessário, observando as orientações sobre esta planilha, que estão descritas abaixo;</t>
    </r>
  </si>
  <si>
    <t>2.4</t>
  </si>
  <si>
    <t>2.5</t>
  </si>
  <si>
    <r>
      <t xml:space="preserve">Neste momento o valor final da proposta já será conhecido. Preencha a </t>
    </r>
    <r>
      <rPr>
        <b/>
        <sz val="8"/>
        <rFont val="Arial"/>
        <family val="2"/>
      </rPr>
      <t>Planilha de Composição de Encargos Sociais</t>
    </r>
    <r>
      <rPr>
        <sz val="8"/>
        <rFont val="Arial"/>
        <family val="2"/>
      </rPr>
      <t xml:space="preserve"> com os percentuais de cada item que a compoe.</t>
    </r>
  </si>
  <si>
    <t>A</t>
  </si>
  <si>
    <t>SOBRE A PLANILHA ORÇAMENTÁRIA SINTÉTICA</t>
  </si>
  <si>
    <t>A1</t>
  </si>
  <si>
    <r>
      <t xml:space="preserve">A Planilha Orçamentária </t>
    </r>
    <r>
      <rPr>
        <b/>
        <u/>
        <sz val="8"/>
        <color indexed="10"/>
        <rFont val="Arial"/>
        <family val="2"/>
      </rPr>
      <t>não</t>
    </r>
    <r>
      <rPr>
        <sz val="8"/>
        <rFont val="Arial"/>
        <family val="2"/>
      </rPr>
      <t xml:space="preserve"> poderá sofrer alterações em sua estrutura (adição ou subtração de serviços, ou mesmo alteração na quantidade dos itens);</t>
    </r>
  </si>
  <si>
    <t>A2</t>
  </si>
  <si>
    <r>
      <t xml:space="preserve">Os preços unitários desta planilha estão vinculados, por dependência, às demais planilhas (Orçamento Analítico, Insumos e Serviços). Desta forma </t>
    </r>
    <r>
      <rPr>
        <b/>
        <u/>
        <sz val="8"/>
        <color indexed="10"/>
        <rFont val="Arial"/>
        <family val="2"/>
      </rPr>
      <t>NENHUM</t>
    </r>
    <r>
      <rPr>
        <sz val="8"/>
        <rFont val="Arial"/>
        <family val="2"/>
      </rPr>
      <t xml:space="preserve"> valor unitário deverá ser preenchido diretamente nesta planilha;</t>
    </r>
  </si>
  <si>
    <t>B</t>
  </si>
  <si>
    <t>SOBRE A PLANILHA ORÇAMENTÁRIA ANALÍTICA</t>
  </si>
  <si>
    <t>B1</t>
  </si>
  <si>
    <r>
      <t xml:space="preserve">Esta planilha é referencial, portanto os </t>
    </r>
    <r>
      <rPr>
        <b/>
        <sz val="8"/>
        <rFont val="Arial"/>
        <family val="2"/>
      </rPr>
      <t xml:space="preserve">coeficientes </t>
    </r>
    <r>
      <rPr>
        <sz val="8"/>
        <rFont val="Arial"/>
        <family val="2"/>
      </rPr>
      <t>de participação dos insumos poderão sofrer alterações;</t>
    </r>
  </si>
  <si>
    <t>B2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</si>
</sst>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#,##0.00\ %"/>
    <numFmt numFmtId="165" formatCode="0.0000"/>
  </numFmts>
  <fonts count="32">
    <font>
      <sz val="11"/>
      <name val="Arial"/>
      <family val="1"/>
    </font>
    <font>
      <b/>
      <sz val="11"/>
      <name val="Arial"/>
      <family val="1"/>
    </font>
    <font>
      <b/>
      <sz val="10"/>
      <name val="Arial"/>
      <family val="1"/>
    </font>
    <font>
      <sz val="10"/>
      <color indexed="8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1"/>
      <name val="Arial"/>
      <family val="1"/>
    </font>
    <font>
      <sz val="10"/>
      <name val="Arial"/>
      <family val="2"/>
    </font>
    <font>
      <b/>
      <sz val="10"/>
      <name val="Arial"/>
      <family val="2"/>
    </font>
    <font>
      <sz val="4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u/>
      <sz val="8"/>
      <color indexed="10"/>
      <name val="Arial"/>
      <family val="2"/>
    </font>
    <font>
      <b/>
      <u/>
      <sz val="8"/>
      <color indexed="10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sz val="10"/>
      <name val="Tahoma"/>
      <family val="2"/>
    </font>
    <font>
      <b/>
      <sz val="8"/>
      <name val="Arial"/>
      <family val="2"/>
      <charset val="1"/>
    </font>
    <font>
      <sz val="8"/>
      <name val="Arial"/>
      <family val="1"/>
    </font>
    <font>
      <sz val="10"/>
      <name val="Arial"/>
      <family val="2"/>
      <charset val="1"/>
    </font>
    <font>
      <sz val="8"/>
      <name val="Arial"/>
      <family val="2"/>
      <charset val="1"/>
    </font>
    <font>
      <b/>
      <sz val="8"/>
      <name val="Arial"/>
      <family val="1"/>
    </font>
    <font>
      <b/>
      <sz val="8"/>
      <color indexed="8"/>
      <name val="Arial"/>
      <family val="1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Arial"/>
      <family val="1"/>
    </font>
    <font>
      <b/>
      <i/>
      <sz val="8"/>
      <color indexed="8"/>
      <name val="Arial"/>
      <family val="1"/>
    </font>
    <font>
      <b/>
      <i/>
      <sz val="8"/>
      <color indexed="8"/>
      <name val="Arial"/>
      <family val="2"/>
    </font>
    <font>
      <i/>
      <sz val="8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27"/>
      </patternFill>
    </fill>
    <fill>
      <patternFill patternType="solid">
        <fgColor indexed="42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</patternFill>
    </fill>
  </fills>
  <borders count="3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/>
      <right/>
      <top style="thick">
        <color indexed="8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</borders>
  <cellStyleXfs count="10"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9" fillId="0" borderId="0"/>
    <xf numFmtId="0" fontId="7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218">
    <xf numFmtId="0" fontId="0" fillId="0" borderId="0" xfId="0"/>
    <xf numFmtId="0" fontId="5" fillId="2" borderId="0" xfId="0" applyFont="1" applyFill="1" applyAlignment="1">
      <alignment horizontal="center" vertical="top" wrapText="1"/>
    </xf>
    <xf numFmtId="0" fontId="4" fillId="2" borderId="0" xfId="0" applyFont="1" applyFill="1" applyAlignment="1">
      <alignment horizontal="center" vertical="top" wrapText="1"/>
    </xf>
    <xf numFmtId="0" fontId="3" fillId="4" borderId="1" xfId="0" applyFont="1" applyFill="1" applyBorder="1" applyAlignment="1">
      <alignment horizontal="left" vertical="top" wrapText="1"/>
    </xf>
    <xf numFmtId="0" fontId="9" fillId="0" borderId="2" xfId="7" applyFont="1" applyBorder="1"/>
    <xf numFmtId="0" fontId="9" fillId="0" borderId="3" xfId="7" applyFont="1" applyBorder="1"/>
    <xf numFmtId="0" fontId="10" fillId="5" borderId="4" xfId="7" applyFont="1" applyFill="1" applyBorder="1" applyAlignment="1">
      <alignment horizontal="center"/>
    </xf>
    <xf numFmtId="0" fontId="11" fillId="5" borderId="5" xfId="5" applyFont="1" applyFill="1" applyBorder="1" applyAlignment="1">
      <alignment vertical="distributed" wrapText="1"/>
    </xf>
    <xf numFmtId="0" fontId="12" fillId="0" borderId="6" xfId="7" applyFont="1" applyBorder="1" applyAlignment="1">
      <alignment horizontal="center"/>
    </xf>
    <xf numFmtId="0" fontId="12" fillId="0" borderId="7" xfId="7" applyFont="1" applyBorder="1" applyAlignment="1">
      <alignment horizontal="justify" vertical="distributed" wrapText="1"/>
    </xf>
    <xf numFmtId="0" fontId="12" fillId="0" borderId="8" xfId="7" applyFont="1" applyBorder="1" applyAlignment="1">
      <alignment horizontal="center"/>
    </xf>
    <xf numFmtId="0" fontId="12" fillId="0" borderId="9" xfId="7" applyFont="1" applyBorder="1" applyAlignment="1">
      <alignment horizontal="justify" vertical="distributed" wrapText="1"/>
    </xf>
    <xf numFmtId="0" fontId="7" fillId="0" borderId="10" xfId="7" applyBorder="1"/>
    <xf numFmtId="0" fontId="7" fillId="0" borderId="11" xfId="7" applyBorder="1"/>
    <xf numFmtId="0" fontId="10" fillId="5" borderId="6" xfId="7" applyFont="1" applyFill="1" applyBorder="1" applyAlignment="1">
      <alignment horizontal="center"/>
    </xf>
    <xf numFmtId="0" fontId="11" fillId="5" borderId="7" xfId="5" applyFont="1" applyFill="1" applyBorder="1" applyAlignment="1">
      <alignment vertical="distributed" wrapText="1"/>
    </xf>
    <xf numFmtId="0" fontId="10" fillId="5" borderId="6" xfId="0" applyFont="1" applyFill="1" applyBorder="1" applyAlignment="1">
      <alignment horizontal="center"/>
    </xf>
    <xf numFmtId="0" fontId="11" fillId="5" borderId="7" xfId="3" applyFont="1" applyFill="1" applyBorder="1" applyAlignment="1">
      <alignment vertical="distributed" wrapText="1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justify" vertical="distributed" wrapText="1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justify" vertical="distributed" wrapText="1"/>
    </xf>
    <xf numFmtId="0" fontId="17" fillId="0" borderId="2" xfId="4" applyFont="1" applyBorder="1" applyAlignment="1">
      <alignment horizontal="left"/>
    </xf>
    <xf numFmtId="0" fontId="17" fillId="0" borderId="12" xfId="4" applyFont="1" applyBorder="1" applyAlignment="1">
      <alignment horizontal="left"/>
    </xf>
    <xf numFmtId="0" fontId="17" fillId="0" borderId="13" xfId="0" applyFont="1" applyBorder="1"/>
    <xf numFmtId="0" fontId="17" fillId="0" borderId="13" xfId="4" applyFont="1" applyBorder="1" applyAlignment="1">
      <alignment horizontal="left"/>
    </xf>
    <xf numFmtId="0" fontId="12" fillId="0" borderId="0" xfId="0" applyFont="1"/>
    <xf numFmtId="0" fontId="17" fillId="0" borderId="14" xfId="0" applyFont="1" applyBorder="1"/>
    <xf numFmtId="0" fontId="11" fillId="0" borderId="14" xfId="0" applyFont="1" applyBorder="1" applyAlignment="1">
      <alignment horizontal="center"/>
    </xf>
    <xf numFmtId="17" fontId="17" fillId="0" borderId="2" xfId="4" applyNumberFormat="1" applyFont="1" applyBorder="1" applyAlignment="1">
      <alignment horizontal="left"/>
    </xf>
    <xf numFmtId="0" fontId="11" fillId="0" borderId="15" xfId="4" applyFont="1" applyBorder="1" applyAlignment="1">
      <alignment horizontal="center" vertical="center"/>
    </xf>
    <xf numFmtId="14" fontId="11" fillId="0" borderId="14" xfId="4" applyNumberFormat="1" applyFont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top" wrapText="1"/>
    </xf>
    <xf numFmtId="0" fontId="10" fillId="5" borderId="16" xfId="6" applyFont="1" applyFill="1" applyBorder="1" applyAlignment="1">
      <alignment horizontal="center" vertical="distributed" wrapText="1"/>
    </xf>
    <xf numFmtId="10" fontId="20" fillId="5" borderId="17" xfId="8" applyNumberFormat="1" applyFont="1" applyFill="1" applyBorder="1" applyAlignment="1">
      <alignment horizontal="center" vertical="distributed" wrapText="1"/>
    </xf>
    <xf numFmtId="0" fontId="10" fillId="7" borderId="16" xfId="6" applyFont="1" applyFill="1" applyBorder="1" applyAlignment="1">
      <alignment horizontal="center" vertical="distributed" wrapText="1"/>
    </xf>
    <xf numFmtId="10" fontId="20" fillId="7" borderId="17" xfId="8" applyNumberFormat="1" applyFont="1" applyFill="1" applyBorder="1" applyAlignment="1">
      <alignment horizontal="center" vertical="distributed" wrapText="1"/>
    </xf>
    <xf numFmtId="0" fontId="21" fillId="0" borderId="1" xfId="0" applyFont="1" applyBorder="1" applyAlignment="1">
      <alignment horizontal="center" vertical="top" wrapText="1"/>
    </xf>
    <xf numFmtId="0" fontId="21" fillId="0" borderId="16" xfId="0" applyFont="1" applyBorder="1" applyAlignment="1">
      <alignment vertical="top"/>
    </xf>
    <xf numFmtId="0" fontId="21" fillId="0" borderId="17" xfId="0" applyFont="1" applyBorder="1" applyAlignment="1">
      <alignment vertical="top"/>
    </xf>
    <xf numFmtId="10" fontId="21" fillId="0" borderId="1" xfId="8" applyNumberFormat="1" applyFont="1" applyFill="1" applyBorder="1" applyAlignment="1">
      <alignment horizontal="center" vertical="top" wrapText="1"/>
    </xf>
    <xf numFmtId="0" fontId="21" fillId="0" borderId="1" xfId="0" applyFont="1" applyBorder="1" applyAlignment="1">
      <alignment horizontal="left" vertical="top" wrapText="1"/>
    </xf>
    <xf numFmtId="0" fontId="10" fillId="6" borderId="16" xfId="6" applyFont="1" applyFill="1" applyBorder="1" applyAlignment="1">
      <alignment horizontal="center" vertical="distributed" wrapText="1"/>
    </xf>
    <xf numFmtId="10" fontId="20" fillId="6" borderId="17" xfId="8" applyNumberFormat="1" applyFont="1" applyFill="1" applyBorder="1" applyAlignment="1">
      <alignment horizontal="center" vertical="distributed" wrapText="1"/>
    </xf>
    <xf numFmtId="0" fontId="17" fillId="0" borderId="0" xfId="1" applyFont="1"/>
    <xf numFmtId="0" fontId="12" fillId="0" borderId="0" xfId="2" applyFont="1"/>
    <xf numFmtId="0" fontId="22" fillId="0" borderId="0" xfId="2" applyFont="1"/>
    <xf numFmtId="0" fontId="12" fillId="0" borderId="1" xfId="0" applyFont="1" applyBorder="1" applyAlignment="1">
      <alignment horizontal="center" vertical="top" wrapText="1"/>
    </xf>
    <xf numFmtId="0" fontId="12" fillId="0" borderId="16" xfId="0" applyFont="1" applyBorder="1" applyAlignment="1">
      <alignment vertical="top"/>
    </xf>
    <xf numFmtId="0" fontId="12" fillId="0" borderId="17" xfId="0" applyFont="1" applyBorder="1" applyAlignment="1">
      <alignment vertical="top"/>
    </xf>
    <xf numFmtId="10" fontId="12" fillId="0" borderId="1" xfId="8" applyNumberFormat="1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16" xfId="0" applyFont="1" applyBorder="1" applyAlignment="1">
      <alignment vertical="top"/>
    </xf>
    <xf numFmtId="0" fontId="10" fillId="0" borderId="17" xfId="0" applyFont="1" applyBorder="1" applyAlignment="1">
      <alignment vertical="top"/>
    </xf>
    <xf numFmtId="10" fontId="10" fillId="0" borderId="1" xfId="8" applyNumberFormat="1" applyFont="1" applyFill="1" applyBorder="1" applyAlignment="1">
      <alignment horizontal="center" vertical="top" wrapText="1"/>
    </xf>
    <xf numFmtId="0" fontId="23" fillId="0" borderId="1" xfId="0" applyFont="1" applyBorder="1" applyAlignment="1">
      <alignment horizontal="center" vertical="top" wrapText="1"/>
    </xf>
    <xf numFmtId="0" fontId="23" fillId="0" borderId="16" xfId="0" applyFont="1" applyBorder="1" applyAlignment="1">
      <alignment vertical="top"/>
    </xf>
    <xf numFmtId="0" fontId="23" fillId="0" borderId="17" xfId="0" applyFont="1" applyBorder="1" applyAlignment="1">
      <alignment vertical="top"/>
    </xf>
    <xf numFmtId="0" fontId="20" fillId="0" borderId="1" xfId="0" applyFont="1" applyBorder="1" applyAlignment="1">
      <alignment horizontal="center" vertical="top" wrapText="1"/>
    </xf>
    <xf numFmtId="0" fontId="20" fillId="0" borderId="16" xfId="0" applyFont="1" applyBorder="1" applyAlignment="1">
      <alignment vertical="top"/>
    </xf>
    <xf numFmtId="0" fontId="20" fillId="0" borderId="17" xfId="0" applyFont="1" applyBorder="1" applyAlignment="1">
      <alignment vertical="top"/>
    </xf>
    <xf numFmtId="10" fontId="23" fillId="0" borderId="1" xfId="8" applyNumberFormat="1" applyFont="1" applyFill="1" applyBorder="1" applyAlignment="1">
      <alignment horizontal="center" vertical="top" wrapText="1"/>
    </xf>
    <xf numFmtId="10" fontId="20" fillId="0" borderId="1" xfId="8" applyNumberFormat="1" applyFont="1" applyFill="1" applyBorder="1" applyAlignment="1">
      <alignment horizontal="center" vertical="top" wrapText="1"/>
    </xf>
    <xf numFmtId="0" fontId="0" fillId="0" borderId="0" xfId="2" applyFont="1"/>
    <xf numFmtId="0" fontId="0" fillId="0" borderId="0" xfId="2" applyFont="1" applyAlignment="1">
      <alignment wrapText="1"/>
    </xf>
    <xf numFmtId="0" fontId="0" fillId="0" borderId="0" xfId="2" applyFont="1" applyAlignment="1">
      <alignment horizontal="center"/>
    </xf>
    <xf numFmtId="0" fontId="7" fillId="0" borderId="0" xfId="2"/>
    <xf numFmtId="4" fontId="12" fillId="0" borderId="18" xfId="0" applyNumberFormat="1" applyFont="1" applyBorder="1"/>
    <xf numFmtId="0" fontId="17" fillId="0" borderId="18" xfId="4" applyFont="1" applyBorder="1" applyAlignment="1">
      <alignment horizontal="left"/>
    </xf>
    <xf numFmtId="0" fontId="12" fillId="0" borderId="10" xfId="3" applyFont="1" applyBorder="1" applyAlignment="1">
      <alignment horizontal="left"/>
    </xf>
    <xf numFmtId="0" fontId="17" fillId="0" borderId="11" xfId="4" applyFont="1" applyBorder="1" applyAlignment="1">
      <alignment horizontal="left"/>
    </xf>
    <xf numFmtId="0" fontId="12" fillId="0" borderId="2" xfId="3" applyFont="1" applyBorder="1" applyAlignment="1">
      <alignment horizontal="left"/>
    </xf>
    <xf numFmtId="0" fontId="17" fillId="0" borderId="3" xfId="4" applyFont="1" applyBorder="1" applyAlignment="1">
      <alignment horizontal="left"/>
    </xf>
    <xf numFmtId="0" fontId="0" fillId="0" borderId="0" xfId="0" applyAlignment="1"/>
    <xf numFmtId="0" fontId="21" fillId="0" borderId="1" xfId="0" applyFont="1" applyBorder="1" applyAlignment="1">
      <alignment horizontal="center" vertical="center" wrapText="1"/>
    </xf>
    <xf numFmtId="165" fontId="17" fillId="0" borderId="12" xfId="4" applyNumberFormat="1" applyFont="1" applyBorder="1" applyAlignment="1">
      <alignment horizontal="left"/>
    </xf>
    <xf numFmtId="0" fontId="2" fillId="6" borderId="1" xfId="0" applyFont="1" applyFill="1" applyBorder="1" applyAlignment="1">
      <alignment horizontal="center" vertical="center" wrapText="1"/>
    </xf>
    <xf numFmtId="165" fontId="2" fillId="6" borderId="1" xfId="0" applyNumberFormat="1" applyFont="1" applyFill="1" applyBorder="1" applyAlignment="1">
      <alignment horizontal="center" vertical="center" wrapText="1"/>
    </xf>
    <xf numFmtId="14" fontId="11" fillId="0" borderId="15" xfId="4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justify" vertical="center" wrapText="1"/>
    </xf>
    <xf numFmtId="43" fontId="21" fillId="0" borderId="1" xfId="9" applyFont="1" applyFill="1" applyBorder="1" applyAlignment="1">
      <alignment horizontal="right" vertical="center" wrapText="1"/>
    </xf>
    <xf numFmtId="49" fontId="17" fillId="0" borderId="13" xfId="0" applyNumberFormat="1" applyFont="1" applyBorder="1"/>
    <xf numFmtId="49" fontId="17" fillId="0" borderId="13" xfId="4" applyNumberFormat="1" applyFont="1" applyBorder="1" applyAlignment="1">
      <alignment horizontal="left"/>
    </xf>
    <xf numFmtId="0" fontId="24" fillId="6" borderId="0" xfId="0" applyFont="1" applyFill="1" applyAlignment="1">
      <alignment horizontal="right" vertical="top" wrapText="1"/>
    </xf>
    <xf numFmtId="0" fontId="24" fillId="6" borderId="0" xfId="0" applyFont="1" applyFill="1" applyAlignment="1">
      <alignment horizontal="right" vertical="top"/>
    </xf>
    <xf numFmtId="43" fontId="24" fillId="6" borderId="0" xfId="9" applyFont="1" applyFill="1" applyAlignment="1">
      <alignment vertical="top" wrapText="1"/>
    </xf>
    <xf numFmtId="43" fontId="24" fillId="6" borderId="0" xfId="9" applyFont="1" applyFill="1" applyAlignment="1">
      <alignment horizontal="center" vertical="top" wrapText="1"/>
    </xf>
    <xf numFmtId="0" fontId="25" fillId="5" borderId="1" xfId="0" applyFont="1" applyFill="1" applyBorder="1" applyAlignment="1">
      <alignment horizontal="left" vertical="top" wrapText="1"/>
    </xf>
    <xf numFmtId="4" fontId="25" fillId="5" borderId="1" xfId="0" applyNumberFormat="1" applyFont="1" applyFill="1" applyBorder="1" applyAlignment="1">
      <alignment horizontal="right" vertical="top" wrapText="1"/>
    </xf>
    <xf numFmtId="164" fontId="25" fillId="5" borderId="1" xfId="0" applyNumberFormat="1" applyFont="1" applyFill="1" applyBorder="1" applyAlignment="1">
      <alignment horizontal="right" vertical="top" wrapText="1"/>
    </xf>
    <xf numFmtId="0" fontId="26" fillId="8" borderId="1" xfId="0" applyFont="1" applyFill="1" applyBorder="1" applyAlignment="1">
      <alignment horizontal="left" vertical="top" wrapText="1"/>
    </xf>
    <xf numFmtId="0" fontId="26" fillId="8" borderId="1" xfId="0" applyFont="1" applyFill="1" applyBorder="1" applyAlignment="1">
      <alignment horizontal="justify" vertical="top" wrapText="1"/>
    </xf>
    <xf numFmtId="0" fontId="26" fillId="8" borderId="1" xfId="0" applyFont="1" applyFill="1" applyBorder="1" applyAlignment="1">
      <alignment horizontal="right" vertical="top" wrapText="1"/>
    </xf>
    <xf numFmtId="4" fontId="26" fillId="8" borderId="1" xfId="0" applyNumberFormat="1" applyFont="1" applyFill="1" applyBorder="1" applyAlignment="1">
      <alignment horizontal="right" vertical="top" wrapText="1"/>
    </xf>
    <xf numFmtId="0" fontId="26" fillId="7" borderId="1" xfId="0" applyFont="1" applyFill="1" applyBorder="1" applyAlignment="1">
      <alignment horizontal="left" vertical="center" wrapText="1"/>
    </xf>
    <xf numFmtId="0" fontId="26" fillId="7" borderId="1" xfId="0" applyFont="1" applyFill="1" applyBorder="1" applyAlignment="1">
      <alignment horizontal="justify" vertical="center" wrapText="1"/>
    </xf>
    <xf numFmtId="4" fontId="26" fillId="7" borderId="1" xfId="0" applyNumberFormat="1" applyFont="1" applyFill="1" applyBorder="1" applyAlignment="1">
      <alignment horizontal="right" vertical="center" wrapText="1"/>
    </xf>
    <xf numFmtId="0" fontId="10" fillId="2" borderId="1" xfId="0" applyFont="1" applyFill="1" applyBorder="1" applyAlignment="1">
      <alignment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justify" vertical="center" wrapText="1"/>
    </xf>
    <xf numFmtId="165" fontId="12" fillId="6" borderId="1" xfId="0" applyNumberFormat="1" applyFont="1" applyFill="1" applyBorder="1" applyAlignment="1">
      <alignment horizontal="right" vertical="center" wrapText="1"/>
    </xf>
    <xf numFmtId="0" fontId="12" fillId="6" borderId="1" xfId="0" applyFont="1" applyFill="1" applyBorder="1" applyAlignment="1">
      <alignment horizontal="right" vertical="center" wrapText="1"/>
    </xf>
    <xf numFmtId="4" fontId="24" fillId="6" borderId="1" xfId="0" applyNumberFormat="1" applyFont="1" applyFill="1" applyBorder="1" applyAlignment="1">
      <alignment horizontal="right" vertical="center" wrapText="1"/>
    </xf>
    <xf numFmtId="0" fontId="27" fillId="0" borderId="1" xfId="0" applyFont="1" applyBorder="1" applyAlignment="1">
      <alignment horizontal="justify" vertical="center" wrapText="1"/>
    </xf>
    <xf numFmtId="0" fontId="12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165" fontId="27" fillId="0" borderId="1" xfId="0" applyNumberFormat="1" applyFont="1" applyBorder="1" applyAlignment="1">
      <alignment horizontal="right" vertical="center" wrapText="1"/>
    </xf>
    <xf numFmtId="4" fontId="27" fillId="0" borderId="1" xfId="0" applyNumberFormat="1" applyFont="1" applyBorder="1" applyAlignment="1">
      <alignment horizontal="right" vertical="center" wrapText="1"/>
    </xf>
    <xf numFmtId="0" fontId="3" fillId="2" borderId="19" xfId="0" applyFont="1" applyFill="1" applyBorder="1" applyAlignment="1">
      <alignment horizontal="left" vertical="top" wrapText="1"/>
    </xf>
    <xf numFmtId="0" fontId="26" fillId="0" borderId="1" xfId="0" applyFont="1" applyBorder="1" applyAlignment="1">
      <alignment horizontal="left" vertical="top" wrapText="1"/>
    </xf>
    <xf numFmtId="0" fontId="26" fillId="0" borderId="1" xfId="0" applyFont="1" applyBorder="1" applyAlignment="1">
      <alignment horizontal="justify" vertical="top" wrapText="1"/>
    </xf>
    <xf numFmtId="0" fontId="26" fillId="0" borderId="1" xfId="0" applyFont="1" applyBorder="1" applyAlignment="1">
      <alignment horizontal="right" vertical="top" wrapText="1"/>
    </xf>
    <xf numFmtId="4" fontId="26" fillId="0" borderId="1" xfId="0" applyNumberFormat="1" applyFont="1" applyBorder="1" applyAlignment="1">
      <alignment horizontal="right" vertical="top" wrapText="1"/>
    </xf>
    <xf numFmtId="0" fontId="3" fillId="2" borderId="19" xfId="0" quotePrefix="1" applyFont="1" applyFill="1" applyBorder="1" applyAlignment="1">
      <alignment horizontal="left" vertical="top" wrapText="1"/>
    </xf>
    <xf numFmtId="4" fontId="2" fillId="6" borderId="1" xfId="0" applyNumberFormat="1" applyFont="1" applyFill="1" applyBorder="1" applyAlignment="1">
      <alignment horizontal="center" vertical="top" wrapText="1"/>
    </xf>
    <xf numFmtId="0" fontId="25" fillId="5" borderId="1" xfId="0" applyFont="1" applyFill="1" applyBorder="1" applyAlignment="1">
      <alignment horizontal="left" vertical="center" wrapText="1"/>
    </xf>
    <xf numFmtId="4" fontId="25" fillId="5" borderId="1" xfId="0" applyNumberFormat="1" applyFont="1" applyFill="1" applyBorder="1" applyAlignment="1">
      <alignment horizontal="right" vertical="center" wrapText="1"/>
    </xf>
    <xf numFmtId="0" fontId="25" fillId="7" borderId="1" xfId="0" applyFont="1" applyFill="1" applyBorder="1" applyAlignment="1">
      <alignment horizontal="left" vertical="center" wrapText="1"/>
    </xf>
    <xf numFmtId="0" fontId="25" fillId="7" borderId="1" xfId="0" applyFont="1" applyFill="1" applyBorder="1" applyAlignment="1">
      <alignment horizontal="right" vertical="center" wrapText="1"/>
    </xf>
    <xf numFmtId="4" fontId="25" fillId="7" borderId="1" xfId="0" applyNumberFormat="1" applyFont="1" applyFill="1" applyBorder="1" applyAlignment="1">
      <alignment horizontal="right" vertical="center" wrapText="1"/>
    </xf>
    <xf numFmtId="0" fontId="28" fillId="0" borderId="1" xfId="0" applyFont="1" applyBorder="1" applyAlignment="1">
      <alignment horizontal="left" vertical="center" wrapText="1"/>
    </xf>
    <xf numFmtId="0" fontId="28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justify" vertical="center" wrapText="1"/>
    </xf>
    <xf numFmtId="43" fontId="28" fillId="0" borderId="1" xfId="9" applyFont="1" applyFill="1" applyBorder="1" applyAlignment="1">
      <alignment horizontal="right" vertical="center" wrapText="1"/>
    </xf>
    <xf numFmtId="4" fontId="28" fillId="0" borderId="1" xfId="0" applyNumberFormat="1" applyFont="1" applyBorder="1" applyAlignment="1">
      <alignment horizontal="right" vertical="center" wrapText="1"/>
    </xf>
    <xf numFmtId="0" fontId="25" fillId="0" borderId="1" xfId="0" applyFont="1" applyBorder="1" applyAlignment="1">
      <alignment horizontal="left" vertical="top" wrapText="1"/>
    </xf>
    <xf numFmtId="0" fontId="25" fillId="0" borderId="1" xfId="0" applyFont="1" applyBorder="1" applyAlignment="1">
      <alignment horizontal="right" vertical="top" wrapText="1"/>
    </xf>
    <xf numFmtId="4" fontId="25" fillId="0" borderId="1" xfId="0" applyNumberFormat="1" applyFont="1" applyBorder="1" applyAlignment="1">
      <alignment horizontal="right" vertical="top" wrapText="1"/>
    </xf>
    <xf numFmtId="0" fontId="24" fillId="6" borderId="20" xfId="0" applyFont="1" applyFill="1" applyBorder="1" applyAlignment="1">
      <alignment horizontal="center" vertical="top" wrapText="1"/>
    </xf>
    <xf numFmtId="10" fontId="24" fillId="6" borderId="20" xfId="8" applyNumberFormat="1" applyFont="1" applyFill="1" applyBorder="1" applyAlignment="1">
      <alignment horizontal="center" vertical="top" wrapText="1"/>
    </xf>
    <xf numFmtId="0" fontId="0" fillId="0" borderId="2" xfId="0" applyBorder="1"/>
    <xf numFmtId="0" fontId="0" fillId="0" borderId="18" xfId="0" applyBorder="1"/>
    <xf numFmtId="0" fontId="0" fillId="0" borderId="3" xfId="0" applyBorder="1"/>
    <xf numFmtId="0" fontId="0" fillId="0" borderId="10" xfId="0" applyBorder="1"/>
    <xf numFmtId="0" fontId="0" fillId="0" borderId="11" xfId="0" applyBorder="1"/>
    <xf numFmtId="0" fontId="11" fillId="0" borderId="15" xfId="4" applyFont="1" applyBorder="1" applyAlignment="1">
      <alignment vertical="center"/>
    </xf>
    <xf numFmtId="0" fontId="1" fillId="2" borderId="10" xfId="0" applyFont="1" applyFill="1" applyBorder="1" applyAlignment="1">
      <alignment vertical="top" wrapText="1"/>
    </xf>
    <xf numFmtId="0" fontId="1" fillId="2" borderId="0" xfId="0" applyFont="1" applyFill="1" applyAlignment="1">
      <alignment vertical="top" wrapText="1"/>
    </xf>
    <xf numFmtId="0" fontId="1" fillId="2" borderId="11" xfId="0" applyFont="1" applyFill="1" applyBorder="1" applyAlignment="1">
      <alignment horizontal="left" vertical="top" wrapText="1"/>
    </xf>
    <xf numFmtId="0" fontId="2" fillId="2" borderId="15" xfId="0" applyFont="1" applyFill="1" applyBorder="1" applyAlignment="1">
      <alignment vertical="top" wrapText="1"/>
    </xf>
    <xf numFmtId="0" fontId="2" fillId="2" borderId="21" xfId="0" applyFont="1" applyFill="1" applyBorder="1" applyAlignment="1">
      <alignment vertical="top" wrapText="1"/>
    </xf>
    <xf numFmtId="0" fontId="2" fillId="2" borderId="22" xfId="0" applyFont="1" applyFill="1" applyBorder="1" applyAlignment="1">
      <alignment horizontal="left" vertical="top" wrapText="1"/>
    </xf>
    <xf numFmtId="10" fontId="29" fillId="5" borderId="23" xfId="8" applyNumberFormat="1" applyFont="1" applyFill="1" applyBorder="1" applyAlignment="1">
      <alignment horizontal="right" vertical="top" wrapText="1"/>
    </xf>
    <xf numFmtId="10" fontId="30" fillId="5" borderId="23" xfId="8" applyNumberFormat="1" applyFont="1" applyFill="1" applyBorder="1" applyAlignment="1">
      <alignment horizontal="right" vertical="top" wrapText="1"/>
    </xf>
    <xf numFmtId="43" fontId="25" fillId="5" borderId="24" xfId="9" applyFont="1" applyFill="1" applyBorder="1" applyAlignment="1">
      <alignment horizontal="right" vertical="top" wrapText="1"/>
    </xf>
    <xf numFmtId="43" fontId="26" fillId="5" borderId="24" xfId="9" applyFont="1" applyFill="1" applyBorder="1" applyAlignment="1">
      <alignment horizontal="right" vertical="top" wrapText="1"/>
    </xf>
    <xf numFmtId="10" fontId="30" fillId="3" borderId="23" xfId="8" applyNumberFormat="1" applyFont="1" applyFill="1" applyBorder="1" applyAlignment="1">
      <alignment horizontal="right" vertical="top" wrapText="1"/>
    </xf>
    <xf numFmtId="43" fontId="26" fillId="3" borderId="24" xfId="9" applyFont="1" applyFill="1" applyBorder="1" applyAlignment="1">
      <alignment horizontal="right" vertical="top" wrapText="1"/>
    </xf>
    <xf numFmtId="10" fontId="31" fillId="0" borderId="23" xfId="8" applyNumberFormat="1" applyFont="1" applyFill="1" applyBorder="1" applyAlignment="1">
      <alignment horizontal="right" vertical="top" wrapText="1"/>
    </xf>
    <xf numFmtId="43" fontId="27" fillId="0" borderId="24" xfId="9" applyFont="1" applyFill="1" applyBorder="1" applyAlignment="1">
      <alignment horizontal="right" vertical="top" wrapText="1"/>
    </xf>
    <xf numFmtId="0" fontId="10" fillId="2" borderId="0" xfId="0" applyFont="1" applyFill="1" applyAlignment="1">
      <alignment horizontal="left" vertical="top" wrapText="1"/>
    </xf>
    <xf numFmtId="10" fontId="10" fillId="2" borderId="0" xfId="8" applyNumberFormat="1" applyFont="1" applyFill="1" applyAlignment="1">
      <alignment horizontal="right" vertical="top" wrapText="1"/>
    </xf>
    <xf numFmtId="4" fontId="10" fillId="2" borderId="0" xfId="0" applyNumberFormat="1" applyFont="1" applyFill="1" applyAlignment="1">
      <alignment horizontal="right" vertical="top" wrapText="1"/>
    </xf>
    <xf numFmtId="43" fontId="10" fillId="2" borderId="0" xfId="9" applyFont="1" applyFill="1" applyAlignment="1">
      <alignment horizontal="right" vertical="top" wrapText="1"/>
    </xf>
    <xf numFmtId="0" fontId="26" fillId="3" borderId="16" xfId="0" applyFont="1" applyFill="1" applyBorder="1" applyAlignment="1">
      <alignment horizontal="left" vertical="top" wrapText="1"/>
    </xf>
    <xf numFmtId="0" fontId="26" fillId="3" borderId="17" xfId="0" applyFont="1" applyFill="1" applyBorder="1" applyAlignment="1">
      <alignment horizontal="right" vertical="top" wrapText="1"/>
    </xf>
    <xf numFmtId="0" fontId="26" fillId="3" borderId="1" xfId="0" applyFont="1" applyFill="1" applyBorder="1" applyAlignment="1">
      <alignment horizontal="right" vertical="top" wrapText="1"/>
    </xf>
    <xf numFmtId="43" fontId="26" fillId="3" borderId="1" xfId="9" applyFont="1" applyFill="1" applyBorder="1" applyAlignment="1">
      <alignment horizontal="right" vertical="top" wrapText="1"/>
    </xf>
    <xf numFmtId="10" fontId="29" fillId="6" borderId="23" xfId="8" applyNumberFormat="1" applyFont="1" applyFill="1" applyBorder="1" applyAlignment="1">
      <alignment horizontal="right" vertical="top" wrapText="1"/>
    </xf>
    <xf numFmtId="10" fontId="30" fillId="6" borderId="23" xfId="8" applyNumberFormat="1" applyFont="1" applyFill="1" applyBorder="1" applyAlignment="1">
      <alignment horizontal="right" vertical="top" wrapText="1"/>
    </xf>
    <xf numFmtId="43" fontId="25" fillId="6" borderId="24" xfId="9" applyFont="1" applyFill="1" applyBorder="1" applyAlignment="1">
      <alignment horizontal="right" vertical="top" wrapText="1"/>
    </xf>
    <xf numFmtId="43" fontId="26" fillId="6" borderId="24" xfId="9" applyFont="1" applyFill="1" applyBorder="1" applyAlignment="1">
      <alignment horizontal="right" vertical="top" wrapText="1"/>
    </xf>
    <xf numFmtId="0" fontId="8" fillId="6" borderId="25" xfId="7" applyFont="1" applyFill="1" applyBorder="1" applyAlignment="1">
      <alignment horizontal="center"/>
    </xf>
    <xf numFmtId="0" fontId="8" fillId="6" borderId="26" xfId="7" applyFont="1" applyFill="1" applyBorder="1" applyAlignment="1">
      <alignment horizontal="center"/>
    </xf>
    <xf numFmtId="0" fontId="1" fillId="2" borderId="0" xfId="0" applyFont="1" applyFill="1" applyAlignment="1">
      <alignment horizontal="center" wrapText="1"/>
    </xf>
    <xf numFmtId="0" fontId="0" fillId="0" borderId="0" xfId="0"/>
    <xf numFmtId="0" fontId="0" fillId="0" borderId="13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4" xfId="0" applyBorder="1" applyAlignment="1">
      <alignment horizontal="center"/>
    </xf>
    <xf numFmtId="0" fontId="11" fillId="0" borderId="15" xfId="4" applyFont="1" applyBorder="1" applyAlignment="1">
      <alignment horizontal="center" vertical="center"/>
    </xf>
    <xf numFmtId="0" fontId="11" fillId="0" borderId="22" xfId="4" applyFont="1" applyBorder="1" applyAlignment="1">
      <alignment horizontal="center" vertical="center"/>
    </xf>
    <xf numFmtId="14" fontId="11" fillId="0" borderId="15" xfId="3" applyNumberFormat="1" applyFont="1" applyBorder="1" applyAlignment="1">
      <alignment horizontal="center"/>
    </xf>
    <xf numFmtId="14" fontId="11" fillId="0" borderId="21" xfId="3" applyNumberFormat="1" applyFont="1" applyBorder="1" applyAlignment="1">
      <alignment horizontal="center"/>
    </xf>
    <xf numFmtId="0" fontId="11" fillId="0" borderId="10" xfId="3" applyFont="1" applyBorder="1" applyAlignment="1">
      <alignment horizontal="center"/>
    </xf>
    <xf numFmtId="0" fontId="11" fillId="0" borderId="11" xfId="3" applyFont="1" applyBorder="1" applyAlignment="1">
      <alignment horizontal="center"/>
    </xf>
    <xf numFmtId="17" fontId="17" fillId="0" borderId="2" xfId="4" applyNumberFormat="1" applyFont="1" applyBorder="1" applyAlignment="1">
      <alignment horizontal="justify"/>
    </xf>
    <xf numFmtId="17" fontId="17" fillId="0" borderId="3" xfId="4" applyNumberFormat="1" applyFont="1" applyBorder="1" applyAlignment="1">
      <alignment horizontal="justify"/>
    </xf>
    <xf numFmtId="43" fontId="24" fillId="6" borderId="0" xfId="9" applyFont="1" applyFill="1" applyAlignment="1">
      <alignment horizontal="center" vertical="top" wrapText="1"/>
    </xf>
    <xf numFmtId="0" fontId="24" fillId="6" borderId="28" xfId="0" applyFont="1" applyFill="1" applyBorder="1" applyAlignment="1">
      <alignment horizontal="center" vertical="top" wrapText="1"/>
    </xf>
    <xf numFmtId="0" fontId="24" fillId="6" borderId="29" xfId="0" applyFont="1" applyFill="1" applyBorder="1" applyAlignment="1">
      <alignment horizontal="center" vertical="top" wrapText="1"/>
    </xf>
    <xf numFmtId="10" fontId="24" fillId="6" borderId="28" xfId="8" applyNumberFormat="1" applyFont="1" applyFill="1" applyBorder="1" applyAlignment="1">
      <alignment horizontal="center" vertical="top" wrapText="1"/>
    </xf>
    <xf numFmtId="10" fontId="24" fillId="6" borderId="29" xfId="8" applyNumberFormat="1" applyFont="1" applyFill="1" applyBorder="1" applyAlignment="1">
      <alignment horizontal="center" vertical="top" wrapText="1"/>
    </xf>
    <xf numFmtId="0" fontId="11" fillId="0" borderId="2" xfId="3" applyFont="1" applyBorder="1" applyAlignment="1">
      <alignment horizontal="center"/>
    </xf>
    <xf numFmtId="0" fontId="11" fillId="0" borderId="3" xfId="3" applyFont="1" applyBorder="1" applyAlignment="1">
      <alignment horizontal="center"/>
    </xf>
    <xf numFmtId="0" fontId="11" fillId="0" borderId="21" xfId="4" applyFont="1" applyBorder="1" applyAlignment="1">
      <alignment horizontal="center" vertical="center"/>
    </xf>
    <xf numFmtId="0" fontId="11" fillId="0" borderId="15" xfId="3" applyFont="1" applyBorder="1" applyAlignment="1">
      <alignment horizontal="center"/>
    </xf>
    <xf numFmtId="0" fontId="11" fillId="0" borderId="22" xfId="3" applyFont="1" applyBorder="1" applyAlignment="1">
      <alignment horizontal="center"/>
    </xf>
    <xf numFmtId="0" fontId="1" fillId="2" borderId="18" xfId="0" applyFont="1" applyFill="1" applyBorder="1" applyAlignment="1">
      <alignment horizontal="center" wrapText="1"/>
    </xf>
    <xf numFmtId="0" fontId="11" fillId="0" borderId="30" xfId="3" applyFont="1" applyBorder="1" applyAlignment="1">
      <alignment horizontal="center"/>
    </xf>
    <xf numFmtId="14" fontId="11" fillId="0" borderId="15" xfId="4" applyNumberFormat="1" applyFont="1" applyBorder="1" applyAlignment="1">
      <alignment horizontal="center" vertical="center"/>
    </xf>
    <xf numFmtId="14" fontId="11" fillId="0" borderId="22" xfId="4" applyNumberFormat="1" applyFont="1" applyBorder="1" applyAlignment="1">
      <alignment horizontal="center" vertical="center"/>
    </xf>
    <xf numFmtId="0" fontId="2" fillId="6" borderId="16" xfId="0" applyFont="1" applyFill="1" applyBorder="1" applyAlignment="1">
      <alignment horizontal="center" vertical="top"/>
    </xf>
    <xf numFmtId="0" fontId="2" fillId="6" borderId="17" xfId="0" applyFont="1" applyFill="1" applyBorder="1" applyAlignment="1">
      <alignment horizontal="center" vertical="top"/>
    </xf>
    <xf numFmtId="0" fontId="10" fillId="5" borderId="31" xfId="6" applyFont="1" applyFill="1" applyBorder="1" applyAlignment="1">
      <alignment horizontal="justify" vertical="distributed" wrapText="1"/>
    </xf>
    <xf numFmtId="0" fontId="18" fillId="0" borderId="32" xfId="0" applyFont="1" applyBorder="1" applyAlignment="1">
      <alignment horizontal="center" vertical="center" wrapText="1"/>
    </xf>
    <xf numFmtId="0" fontId="10" fillId="7" borderId="31" xfId="6" applyFont="1" applyFill="1" applyBorder="1" applyAlignment="1">
      <alignment horizontal="justify" vertical="distributed" wrapText="1"/>
    </xf>
    <xf numFmtId="0" fontId="10" fillId="6" borderId="31" xfId="6" applyFont="1" applyFill="1" applyBorder="1" applyAlignment="1">
      <alignment horizontal="justify" vertical="distributed" wrapText="1"/>
    </xf>
    <xf numFmtId="0" fontId="10" fillId="7" borderId="16" xfId="6" applyFont="1" applyFill="1" applyBorder="1" applyAlignment="1">
      <alignment horizontal="center" vertical="distributed" wrapText="1"/>
    </xf>
    <xf numFmtId="0" fontId="10" fillId="7" borderId="31" xfId="6" applyFont="1" applyFill="1" applyBorder="1" applyAlignment="1">
      <alignment horizontal="center" vertical="distributed" wrapText="1"/>
    </xf>
    <xf numFmtId="0" fontId="10" fillId="7" borderId="17" xfId="6" applyFont="1" applyFill="1" applyBorder="1" applyAlignment="1">
      <alignment horizontal="center" vertical="distributed" wrapText="1"/>
    </xf>
    <xf numFmtId="0" fontId="18" fillId="0" borderId="32" xfId="3" applyFont="1" applyBorder="1" applyAlignment="1">
      <alignment horizontal="center" vertical="center"/>
    </xf>
    <xf numFmtId="0" fontId="10" fillId="6" borderId="16" xfId="6" applyFont="1" applyFill="1" applyBorder="1" applyAlignment="1">
      <alignment horizontal="center" vertical="distributed" wrapText="1"/>
    </xf>
    <xf numFmtId="0" fontId="10" fillId="6" borderId="31" xfId="6" applyFont="1" applyFill="1" applyBorder="1" applyAlignment="1">
      <alignment horizontal="center" vertical="distributed" wrapText="1"/>
    </xf>
    <xf numFmtId="0" fontId="27" fillId="0" borderId="23" xfId="0" applyFont="1" applyBorder="1" applyAlignment="1">
      <alignment horizontal="justify" vertical="top" wrapText="1"/>
    </xf>
    <xf numFmtId="0" fontId="27" fillId="0" borderId="24" xfId="0" applyFont="1" applyBorder="1" applyAlignment="1">
      <alignment horizontal="justify" vertical="top" wrapText="1"/>
    </xf>
    <xf numFmtId="0" fontId="25" fillId="3" borderId="1" xfId="0" applyFont="1" applyFill="1" applyBorder="1" applyAlignment="1">
      <alignment horizontal="justify" vertical="top" wrapText="1"/>
    </xf>
    <xf numFmtId="0" fontId="25" fillId="5" borderId="1" xfId="0" applyFont="1" applyFill="1" applyBorder="1" applyAlignment="1">
      <alignment horizontal="justify" vertical="top" wrapText="1"/>
    </xf>
    <xf numFmtId="0" fontId="26" fillId="6" borderId="1" xfId="0" applyFont="1" applyFill="1" applyBorder="1" applyAlignment="1">
      <alignment horizontal="justify" vertical="top" wrapText="1"/>
    </xf>
    <xf numFmtId="0" fontId="25" fillId="3" borderId="23" xfId="0" applyFont="1" applyFill="1" applyBorder="1" applyAlignment="1">
      <alignment horizontal="justify" vertical="top" wrapText="1"/>
    </xf>
    <xf numFmtId="0" fontId="25" fillId="3" borderId="24" xfId="0" applyFont="1" applyFill="1" applyBorder="1" applyAlignment="1">
      <alignment horizontal="justify" vertical="top" wrapText="1"/>
    </xf>
    <xf numFmtId="0" fontId="27" fillId="0" borderId="1" xfId="0" applyFont="1" applyBorder="1" applyAlignment="1">
      <alignment horizontal="justify" vertical="top" wrapText="1"/>
    </xf>
    <xf numFmtId="0" fontId="25" fillId="3" borderId="1" xfId="0" applyFont="1" applyFill="1" applyBorder="1" applyAlignment="1">
      <alignment vertical="top" wrapText="1"/>
    </xf>
    <xf numFmtId="0" fontId="25" fillId="5" borderId="1" xfId="0" applyFont="1" applyFill="1" applyBorder="1" applyAlignment="1">
      <alignment vertical="top" wrapText="1"/>
    </xf>
    <xf numFmtId="0" fontId="25" fillId="6" borderId="1" xfId="0" applyFont="1" applyFill="1" applyBorder="1" applyAlignment="1">
      <alignment horizontal="justify" vertical="top" wrapText="1"/>
    </xf>
    <xf numFmtId="0" fontId="10" fillId="2" borderId="34" xfId="0" applyFont="1" applyFill="1" applyBorder="1" applyAlignment="1">
      <alignment horizontal="right" vertical="top" wrapText="1"/>
    </xf>
    <xf numFmtId="0" fontId="10" fillId="2" borderId="33" xfId="0" applyFont="1" applyFill="1" applyBorder="1" applyAlignment="1">
      <alignment horizontal="right" vertical="top" wrapText="1"/>
    </xf>
    <xf numFmtId="0" fontId="10" fillId="2" borderId="0" xfId="0" applyFont="1" applyFill="1" applyAlignment="1">
      <alignment horizontal="right" vertical="top" wrapText="1"/>
    </xf>
  </cellXfs>
  <cellStyles count="10">
    <cellStyle name="Normal" xfId="0" builtinId="0"/>
    <cellStyle name="Normal 2" xfId="1"/>
    <cellStyle name="Normal_Orç 037_2009 - Ar Condicionado Salas Técnicas - PJ Sobradinho" xfId="2"/>
    <cellStyle name="Normal_Orç 041_2009 Adaptação Copa PJ Ceilândia" xfId="3"/>
    <cellStyle name="Normal_Orç 041_2009 Adaptação Copa PJ Ceilândia_Orçamento Sintético" xfId="4"/>
    <cellStyle name="Normal_Orç 041_2009 Adaptação Copa PJ Ceilândia_Plan1" xfId="5"/>
    <cellStyle name="Normal_Plan1" xfId="6"/>
    <cellStyle name="Normal_Plan1_1 2" xfId="7"/>
    <cellStyle name="Porcentagem" xfId="8" builtinId="5"/>
    <cellStyle name="Separador de milhares" xfId="9" builtinId="3"/>
  </cellStyles>
  <dxfs count="2010"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ont>
        <color rgb="FFD8ECF6"/>
      </font>
    </dxf>
    <dxf>
      <font>
        <color rgb="FFD8ECF6"/>
      </font>
    </dxf>
    <dxf>
      <font>
        <color rgb="FFD8ECF6"/>
      </font>
    </dxf>
    <dxf>
      <font>
        <color rgb="FFD8ECF6"/>
      </font>
    </dxf>
    <dxf>
      <font>
        <color rgb="FFD8ECF6"/>
      </font>
    </dxf>
    <dxf>
      <font>
        <color rgb="FFD8ECF6"/>
      </font>
    </dxf>
    <dxf>
      <font>
        <color rgb="FFFFFF00"/>
      </font>
    </dxf>
    <dxf>
      <font>
        <color rgb="FFFFFF00"/>
      </font>
    </dxf>
    <dxf>
      <font>
        <color rgb="FFFFFF00"/>
      </font>
    </dxf>
    <dxf>
      <font>
        <color rgb="FFD8ECF6"/>
      </font>
    </dxf>
    <dxf>
      <font>
        <color rgb="FFD8ECF6"/>
      </font>
    </dxf>
    <dxf>
      <font>
        <color rgb="FFFFFF00"/>
      </font>
    </dxf>
    <dxf>
      <font>
        <color rgb="FFD8ECF6"/>
      </font>
    </dxf>
    <dxf>
      <font>
        <color rgb="FFD8ECF6"/>
      </font>
    </dxf>
    <dxf>
      <font>
        <color rgb="FFD8ECF6"/>
      </font>
    </dxf>
    <dxf>
      <font>
        <color rgb="FFD8ECF6"/>
      </font>
    </dxf>
    <dxf>
      <font>
        <color rgb="FFD8ECF6"/>
      </font>
    </dxf>
    <dxf>
      <font>
        <color rgb="FFD8ECF6"/>
      </font>
    </dxf>
    <dxf>
      <font>
        <color rgb="FFD8ECF6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ont>
        <color rgb="FFD8ECF6"/>
      </font>
    </dxf>
    <dxf>
      <font>
        <color rgb="FFD8ECF6"/>
      </font>
    </dxf>
    <dxf>
      <font>
        <color rgb="FFD8ECF6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ont>
        <color rgb="FFD8ECF6"/>
      </font>
    </dxf>
    <dxf>
      <font>
        <color rgb="FFD8ECF6"/>
      </font>
    </dxf>
    <dxf>
      <font>
        <color rgb="FFD8ECF6"/>
      </font>
    </dxf>
    <dxf>
      <font>
        <color rgb="FFD8ECF6"/>
      </font>
    </dxf>
    <dxf>
      <font>
        <color rgb="FFD8ECF6"/>
      </font>
    </dxf>
    <dxf>
      <font>
        <color rgb="FFD8ECF6"/>
      </font>
    </dxf>
    <dxf>
      <font>
        <color rgb="FFFFFF00"/>
      </font>
    </dxf>
    <dxf>
      <font>
        <color rgb="FFFFFF00"/>
      </font>
    </dxf>
    <dxf>
      <font>
        <color rgb="FFFFFF00"/>
      </font>
    </dxf>
    <dxf>
      <font>
        <color rgb="FFD8ECF6"/>
      </font>
    </dxf>
    <dxf>
      <font>
        <color rgb="FFD8ECF6"/>
      </font>
    </dxf>
    <dxf>
      <font>
        <color rgb="FFFFFF00"/>
      </font>
    </dxf>
    <dxf>
      <font>
        <color rgb="FFD8ECF6"/>
      </font>
    </dxf>
    <dxf>
      <font>
        <color rgb="FFD8ECF6"/>
      </font>
    </dxf>
    <dxf>
      <font>
        <color rgb="FFD8ECF6"/>
      </font>
    </dxf>
    <dxf>
      <font>
        <color rgb="FFD8ECF6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ont>
        <color rgb="FFD8ECF6"/>
      </font>
    </dxf>
    <dxf>
      <font>
        <color rgb="FFD8ECF6"/>
      </font>
    </dxf>
    <dxf>
      <font>
        <color rgb="FFD8ECF6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ont>
        <color theme="0" tint="-4.9989318521683403E-2"/>
      </font>
    </dxf>
    <dxf>
      <font>
        <color rgb="FFFFFF00"/>
      </font>
    </dxf>
    <dxf>
      <font>
        <color rgb="FFFFFF00"/>
      </font>
    </dxf>
    <dxf>
      <font>
        <color rgb="FFFFFF00"/>
      </font>
    </dxf>
    <dxf>
      <font>
        <color rgb="FFD8ECF6"/>
      </font>
    </dxf>
    <dxf>
      <font>
        <color rgb="FFD8ECF6"/>
      </font>
    </dxf>
    <dxf>
      <font>
        <color rgb="FFFFFF00"/>
      </font>
    </dxf>
    <dxf>
      <font>
        <color rgb="FFD8ECF6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ont>
        <color rgb="FFD8ECF6"/>
      </font>
    </dxf>
    <dxf>
      <font>
        <color rgb="FFD8ECF6"/>
      </font>
    </dxf>
    <dxf>
      <font>
        <color rgb="FFD8ECF6"/>
      </font>
    </dxf>
    <dxf>
      <font>
        <color rgb="FFD8ECF6"/>
      </font>
    </dxf>
    <dxf>
      <font>
        <color rgb="FFD8ECF6"/>
      </font>
    </dxf>
    <dxf>
      <font>
        <color rgb="FFD8ECF6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rgb="FFD8ECF6"/>
      </font>
    </dxf>
    <dxf>
      <font>
        <color rgb="FFD8ECF6"/>
      </font>
    </dxf>
    <dxf>
      <font>
        <color rgb="FFD8ECF6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rgb="FFD8ECF6"/>
      </font>
    </dxf>
    <dxf>
      <font>
        <color rgb="FFD8ECF6"/>
      </font>
    </dxf>
    <dxf>
      <font>
        <color rgb="FFD8ECF6"/>
      </font>
    </dxf>
    <dxf>
      <font>
        <color rgb="FFD8ECF6"/>
      </font>
    </dxf>
    <dxf>
      <font>
        <color rgb="FFD8ECF6"/>
      </font>
    </dxf>
    <dxf>
      <font>
        <color rgb="FFD8ECF6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ont>
        <color theme="0" tint="-4.9989318521683403E-2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ont>
        <color theme="0" tint="-4.9989318521683403E-2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ont>
        <color theme="0" tint="-4.9989318521683403E-2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ont>
        <color theme="0" tint="-4.9989318521683403E-2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ont>
        <color theme="0" tint="-4.9989318521683403E-2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ont>
        <color theme="0" tint="-4.9989318521683403E-2"/>
      </font>
    </dxf>
    <dxf>
      <font>
        <color rgb="FFFFFF00"/>
      </font>
    </dxf>
    <dxf>
      <font>
        <color rgb="FFFFFF00"/>
      </font>
    </dxf>
    <dxf>
      <font>
        <color rgb="FFFFFF00"/>
      </font>
    </dxf>
    <dxf>
      <font>
        <color rgb="FFD8ECF6"/>
      </font>
    </dxf>
    <dxf>
      <font>
        <color rgb="FFD8ECF6"/>
      </font>
    </dxf>
    <dxf>
      <font>
        <color rgb="FFFFFF00"/>
      </font>
    </dxf>
    <dxf>
      <font>
        <color rgb="FFD8ECF6"/>
      </font>
    </dxf>
    <dxf>
      <font>
        <color rgb="FFD8ECF6"/>
      </font>
    </dxf>
    <dxf>
      <font>
        <color rgb="FFD8ECF6"/>
      </font>
    </dxf>
    <dxf>
      <font>
        <color rgb="FFD8ECF6"/>
      </font>
    </dxf>
    <dxf>
      <font>
        <color rgb="FFD8ECF6"/>
      </font>
    </dxf>
    <dxf>
      <font>
        <color rgb="FFD8ECF6"/>
      </font>
    </dxf>
    <dxf>
      <font>
        <color rgb="FFD8ECF6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ont>
        <color theme="0" tint="-4.9989318521683403E-2"/>
      </font>
    </dxf>
    <dxf>
      <font>
        <color rgb="FFFFFF00"/>
      </font>
    </dxf>
    <dxf>
      <font>
        <color rgb="FFFFFF00"/>
      </font>
    </dxf>
    <dxf>
      <font>
        <color rgb="FFFFFF00"/>
      </font>
    </dxf>
    <dxf>
      <font>
        <color rgb="FFD8ECF6"/>
      </font>
    </dxf>
    <dxf>
      <font>
        <color rgb="FFD8ECF6"/>
      </font>
    </dxf>
    <dxf>
      <font>
        <color rgb="FFFFFF00"/>
      </font>
    </dxf>
    <dxf>
      <font>
        <color rgb="FFD8ECF6"/>
      </font>
    </dxf>
    <dxf>
      <font>
        <color rgb="FFD8ECF6"/>
      </font>
    </dxf>
    <dxf>
      <font>
        <color rgb="FFD8ECF6"/>
      </font>
    </dxf>
    <dxf>
      <font>
        <color rgb="FFD8ECF6"/>
      </font>
    </dxf>
    <dxf>
      <font>
        <color rgb="FFD8ECF6"/>
      </font>
    </dxf>
    <dxf>
      <font>
        <color rgb="FFD8ECF6"/>
      </font>
    </dxf>
    <dxf>
      <font>
        <color rgb="FFD8ECF6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ont>
        <color theme="0" tint="-4.9989318521683403E-2"/>
      </font>
    </dxf>
    <dxf>
      <font>
        <color rgb="FFD8ECF6"/>
      </font>
    </dxf>
    <dxf>
      <font>
        <color rgb="FFD8ECF6"/>
      </font>
    </dxf>
    <dxf>
      <font>
        <color rgb="FFD8ECF6"/>
      </font>
    </dxf>
    <dxf>
      <font>
        <color rgb="FFD8ECF6"/>
      </font>
    </dxf>
    <dxf>
      <font>
        <color rgb="FFD8ECF6"/>
      </font>
    </dxf>
    <dxf>
      <font>
        <color rgb="FFD8ECF6"/>
      </font>
    </dxf>
    <dxf>
      <font>
        <color rgb="FFD8ECF6"/>
      </font>
    </dxf>
    <dxf>
      <font>
        <color rgb="FFD8ECF6"/>
      </font>
    </dxf>
    <dxf>
      <font>
        <color rgb="FFD8ECF6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ont>
        <color theme="0" tint="-4.9989318521683403E-2"/>
      </font>
    </dxf>
    <dxf>
      <font>
        <color rgb="FFFFFF00"/>
      </font>
    </dxf>
    <dxf>
      <font>
        <color rgb="FFFFFF00"/>
      </font>
    </dxf>
    <dxf>
      <font>
        <color rgb="FFFFFF00"/>
      </font>
    </dxf>
    <dxf>
      <font>
        <color rgb="FFD8ECF6"/>
      </font>
    </dxf>
    <dxf>
      <font>
        <color rgb="FFD8ECF6"/>
      </font>
    </dxf>
    <dxf>
      <font>
        <color rgb="FFFFFF00"/>
      </font>
    </dxf>
    <dxf>
      <font>
        <color rgb="FFD8ECF6"/>
      </font>
    </dxf>
    <dxf>
      <font>
        <color rgb="FFFFFF00"/>
      </font>
    </dxf>
    <dxf>
      <font>
        <color rgb="FFFFFF00"/>
      </font>
    </dxf>
    <dxf>
      <font>
        <color rgb="FFFFFF00"/>
      </font>
    </dxf>
    <dxf>
      <font>
        <color rgb="FFD8ECF6"/>
      </font>
    </dxf>
    <dxf>
      <font>
        <color rgb="FFD8ECF6"/>
      </font>
    </dxf>
    <dxf>
      <font>
        <color rgb="FFD8ECF6"/>
      </font>
    </dxf>
    <dxf>
      <font>
        <color rgb="FFD8ECF6"/>
      </font>
    </dxf>
    <dxf>
      <font>
        <color rgb="FFD8ECF6"/>
      </font>
    </dxf>
    <dxf>
      <font>
        <color rgb="FFD8ECF6"/>
      </font>
    </dxf>
    <dxf>
      <font>
        <color rgb="FFD8ECF6"/>
      </font>
    </dxf>
    <dxf>
      <font>
        <color rgb="FFD8ECF6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ont>
        <color rgb="FFD8ECF6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ont>
        <color rgb="FFD8ECF6"/>
      </font>
    </dxf>
    <dxf>
      <font>
        <color rgb="FFD8ECF6"/>
      </font>
    </dxf>
    <dxf>
      <font>
        <color rgb="FFD8ECF6"/>
      </font>
    </dxf>
    <dxf>
      <font>
        <color rgb="FFD8ECF6"/>
      </font>
    </dxf>
    <dxf>
      <font>
        <color rgb="FFD8ECF6"/>
      </font>
    </dxf>
    <dxf>
      <font>
        <color rgb="FFD8ECF6"/>
      </font>
    </dxf>
    <dxf>
      <font>
        <color rgb="FFD8ECF6"/>
      </font>
    </dxf>
    <dxf>
      <font>
        <color rgb="FFD8ECF6"/>
      </font>
    </dxf>
    <dxf>
      <font>
        <color rgb="FFFFFF00"/>
      </font>
    </dxf>
    <dxf>
      <font>
        <color rgb="FFD8ECF6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ilag/Documents/Trabalhos/MPDFT/Or&#231;%20006_2020%20PJBSI%20-%20COT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_file____R__DIPRO_NOR_or_C3_A7a"/>
      <sheetName val="Planilha Sintética"/>
      <sheetName val="Composição de BDI"/>
      <sheetName val="Composição de Encargos Sociais"/>
      <sheetName val="Cronograma"/>
    </sheetNames>
    <sheetDataSet>
      <sheetData sheetId="0" refreshError="1"/>
      <sheetData sheetId="1"/>
      <sheetData sheetId="2" refreshError="1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3"/>
  <sheetViews>
    <sheetView showGridLines="0" workbookViewId="0">
      <selection sqref="A1:B1"/>
    </sheetView>
  </sheetViews>
  <sheetFormatPr defaultRowHeight="14.25"/>
  <cols>
    <col min="1" max="1" width="6" customWidth="1"/>
    <col min="2" max="2" width="73.75" customWidth="1"/>
    <col min="251" max="251" width="6" customWidth="1"/>
    <col min="252" max="252" width="73.75" customWidth="1"/>
  </cols>
  <sheetData>
    <row r="1" spans="1:2">
      <c r="A1" s="163" t="s">
        <v>804</v>
      </c>
      <c r="B1" s="164"/>
    </row>
    <row r="2" spans="1:2">
      <c r="A2" s="4"/>
      <c r="B2" s="5"/>
    </row>
    <row r="3" spans="1:2">
      <c r="A3" s="6"/>
      <c r="B3" s="7" t="s">
        <v>805</v>
      </c>
    </row>
    <row r="4" spans="1:2" ht="33.75">
      <c r="A4" s="8">
        <v>1</v>
      </c>
      <c r="B4" s="9" t="s">
        <v>806</v>
      </c>
    </row>
    <row r="5" spans="1:2">
      <c r="A5" s="8">
        <v>2</v>
      </c>
      <c r="B5" s="9" t="s">
        <v>807</v>
      </c>
    </row>
    <row r="6" spans="1:2" ht="22.5">
      <c r="A6" s="8" t="s">
        <v>808</v>
      </c>
      <c r="B6" s="9" t="s">
        <v>809</v>
      </c>
    </row>
    <row r="7" spans="1:2">
      <c r="A7" s="8" t="s">
        <v>810</v>
      </c>
      <c r="B7" s="9" t="s">
        <v>811</v>
      </c>
    </row>
    <row r="8" spans="1:2" ht="22.5">
      <c r="A8" s="8" t="s">
        <v>812</v>
      </c>
      <c r="B8" s="9" t="s">
        <v>813</v>
      </c>
    </row>
    <row r="9" spans="1:2">
      <c r="A9" s="8" t="s">
        <v>814</v>
      </c>
      <c r="B9" s="9" t="s">
        <v>130</v>
      </c>
    </row>
    <row r="10" spans="1:2" ht="22.5">
      <c r="A10" s="10" t="s">
        <v>815</v>
      </c>
      <c r="B10" s="11" t="s">
        <v>816</v>
      </c>
    </row>
    <row r="11" spans="1:2">
      <c r="A11" s="12"/>
      <c r="B11" s="13"/>
    </row>
    <row r="12" spans="1:2">
      <c r="A12" s="6" t="s">
        <v>817</v>
      </c>
      <c r="B12" s="7" t="s">
        <v>818</v>
      </c>
    </row>
    <row r="13" spans="1:2" ht="22.5">
      <c r="A13" s="8" t="s">
        <v>819</v>
      </c>
      <c r="B13" s="9" t="s">
        <v>820</v>
      </c>
    </row>
    <row r="14" spans="1:2" ht="22.5">
      <c r="A14" s="8" t="s">
        <v>821</v>
      </c>
      <c r="B14" s="9" t="s">
        <v>822</v>
      </c>
    </row>
    <row r="15" spans="1:2">
      <c r="A15" s="14" t="s">
        <v>823</v>
      </c>
      <c r="B15" s="15" t="s">
        <v>824</v>
      </c>
    </row>
    <row r="16" spans="1:2">
      <c r="A16" s="8" t="s">
        <v>825</v>
      </c>
      <c r="B16" s="9" t="s">
        <v>826</v>
      </c>
    </row>
    <row r="17" spans="1:2" ht="22.5">
      <c r="A17" s="8" t="s">
        <v>827</v>
      </c>
      <c r="B17" s="9" t="s">
        <v>0</v>
      </c>
    </row>
    <row r="18" spans="1:2" ht="22.5">
      <c r="A18" s="8" t="s">
        <v>1</v>
      </c>
      <c r="B18" s="9" t="s">
        <v>2</v>
      </c>
    </row>
    <row r="19" spans="1:2">
      <c r="A19" s="14" t="s">
        <v>3</v>
      </c>
      <c r="B19" s="15" t="s">
        <v>4</v>
      </c>
    </row>
    <row r="20" spans="1:2">
      <c r="A20" s="8" t="s">
        <v>5</v>
      </c>
      <c r="B20" s="9" t="s">
        <v>6</v>
      </c>
    </row>
    <row r="21" spans="1:2" ht="22.5">
      <c r="A21" s="8" t="s">
        <v>7</v>
      </c>
      <c r="B21" s="9" t="s">
        <v>8</v>
      </c>
    </row>
    <row r="22" spans="1:2" ht="22.5">
      <c r="A22" s="8" t="s">
        <v>9</v>
      </c>
      <c r="B22" s="9" t="s">
        <v>10</v>
      </c>
    </row>
    <row r="23" spans="1:2" ht="22.5">
      <c r="A23" s="8" t="s">
        <v>11</v>
      </c>
      <c r="B23" s="9" t="s">
        <v>12</v>
      </c>
    </row>
    <row r="24" spans="1:2">
      <c r="A24" s="14" t="s">
        <v>13</v>
      </c>
      <c r="B24" s="15" t="s">
        <v>14</v>
      </c>
    </row>
    <row r="25" spans="1:2" ht="33.75">
      <c r="A25" s="8" t="s">
        <v>15</v>
      </c>
      <c r="B25" s="9" t="s">
        <v>16</v>
      </c>
    </row>
    <row r="26" spans="1:2" ht="22.5">
      <c r="A26" s="8" t="s">
        <v>17</v>
      </c>
      <c r="B26" s="9" t="s">
        <v>18</v>
      </c>
    </row>
    <row r="27" spans="1:2">
      <c r="A27" s="8" t="s">
        <v>19</v>
      </c>
      <c r="B27" s="9" t="s">
        <v>20</v>
      </c>
    </row>
    <row r="28" spans="1:2">
      <c r="A28" s="14" t="s">
        <v>21</v>
      </c>
      <c r="B28" s="15" t="s">
        <v>22</v>
      </c>
    </row>
    <row r="29" spans="1:2">
      <c r="A29" s="8" t="s">
        <v>23</v>
      </c>
      <c r="B29" s="9" t="s">
        <v>24</v>
      </c>
    </row>
    <row r="30" spans="1:2">
      <c r="A30" s="16" t="s">
        <v>25</v>
      </c>
      <c r="B30" s="17" t="s">
        <v>26</v>
      </c>
    </row>
    <row r="31" spans="1:2">
      <c r="A31" s="18" t="s">
        <v>27</v>
      </c>
      <c r="B31" s="19" t="s">
        <v>28</v>
      </c>
    </row>
    <row r="32" spans="1:2" ht="22.5">
      <c r="A32" s="18" t="s">
        <v>29</v>
      </c>
      <c r="B32" s="19" t="s">
        <v>30</v>
      </c>
    </row>
    <row r="33" spans="1:2" ht="146.25" customHeight="1">
      <c r="A33" s="20" t="s">
        <v>31</v>
      </c>
      <c r="B33" s="21" t="s">
        <v>32</v>
      </c>
    </row>
  </sheetData>
  <mergeCells count="1">
    <mergeCell ref="A1:B1"/>
  </mergeCells>
  <phoneticPr fontId="21" type="noConversion"/>
  <printOptions horizontalCentered="1"/>
  <pageMargins left="0.59055118110236227" right="0.59055118110236227" top="0.59055118110236227" bottom="0.59055118110236227" header="0.19685039370078741" footer="0.19685039370078741"/>
  <pageSetup paperSize="9" orientation="portrait" r:id="rId1"/>
  <headerFooter alignWithMargins="0">
    <oddHeader>&amp;C&amp;"Arial,Negrito"&amp;20ESTA PLANILHA NÃO PRECISA SER IMPRESSA</oddHeader>
    <oddFooter>&amp;C&amp;"Arial,Negrito"&amp;20ESTA PLANILHA NÃO PRECISA SER IMPRESSA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"/>
  <sheetViews>
    <sheetView showGridLines="0" tabSelected="1" showOutlineSymbols="0" showWhiteSpace="0" workbookViewId="0"/>
  </sheetViews>
  <sheetFormatPr defaultRowHeight="14.25"/>
  <cols>
    <col min="1" max="1" width="10" bestFit="1" customWidth="1"/>
    <col min="2" max="2" width="60" bestFit="1" customWidth="1"/>
    <col min="3" max="3" width="10" bestFit="1" customWidth="1"/>
    <col min="4" max="4" width="18.125" customWidth="1"/>
  </cols>
  <sheetData>
    <row r="1" spans="1:4">
      <c r="A1" s="22" t="str">
        <f ca="1">'Orçamento Sintético'!A1</f>
        <v>P. Execução:</v>
      </c>
      <c r="B1" s="82" t="str">
        <f ca="1">'Orçamento Sintético'!D1</f>
        <v>Objeto: Impermeabilização de lajes, substituição de cobertura de vidro,  substituição de revestimento das fachadas e pintura</v>
      </c>
      <c r="C1" s="83" t="str">
        <f ca="1">'Orçamento Sintético'!C1</f>
        <v>Licitação:</v>
      </c>
      <c r="D1" s="167"/>
    </row>
    <row r="2" spans="1:4">
      <c r="A2" s="30" t="str">
        <f ca="1">'Orçamento Sintético'!A2</f>
        <v>A</v>
      </c>
      <c r="B2" s="27" t="str">
        <f ca="1">'Orçamento Sintético'!D2</f>
        <v>Local: QR 211 Conjunto A, Lote 14 - Santa Maria / DF</v>
      </c>
      <c r="C2" s="28" t="str">
        <f ca="1">'Orçamento Sintético'!C2</f>
        <v>B</v>
      </c>
      <c r="D2" s="168"/>
    </row>
    <row r="3" spans="1:4">
      <c r="A3" s="29" t="str">
        <f ca="1">'Orçamento Sintético'!A3</f>
        <v>P. Validade:</v>
      </c>
      <c r="B3" s="29" t="str">
        <f ca="1">'Orçamento Sintético'!C3</f>
        <v>Razão Social:</v>
      </c>
      <c r="C3" s="22" t="str">
        <f ca="1">'Orçamento Sintético'!E1</f>
        <v>Data:</v>
      </c>
      <c r="D3" s="168"/>
    </row>
    <row r="4" spans="1:4">
      <c r="A4" s="30" t="str">
        <f ca="1">'Orçamento Sintético'!A4</f>
        <v>C</v>
      </c>
      <c r="B4" s="30" t="str">
        <f ca="1">'Orçamento Sintético'!C4</f>
        <v>D</v>
      </c>
      <c r="C4" s="78">
        <f ca="1">'Orçamento Sintético'!E2</f>
        <v>1</v>
      </c>
      <c r="D4" s="168"/>
    </row>
    <row r="5" spans="1:4">
      <c r="A5" s="22" t="str">
        <f ca="1">'Orçamento Sintético'!A5</f>
        <v>P. Garantia:</v>
      </c>
      <c r="B5" s="29" t="str">
        <f ca="1">'Orçamento Sintético'!C5</f>
        <v>CNPJ:</v>
      </c>
      <c r="C5" s="22" t="str">
        <f ca="1">'Orçamento Sintético'!E3</f>
        <v>Telefone:</v>
      </c>
      <c r="D5" s="168"/>
    </row>
    <row r="6" spans="1:4">
      <c r="A6" s="30" t="str">
        <f ca="1">'Orçamento Sintético'!A6</f>
        <v>F</v>
      </c>
      <c r="B6" s="30" t="str">
        <f ca="1">'Orçamento Sintético'!C6</f>
        <v>G</v>
      </c>
      <c r="C6" s="78" t="str">
        <f ca="1">'Orçamento Sintético'!E4</f>
        <v>E</v>
      </c>
      <c r="D6" s="169"/>
    </row>
    <row r="7" spans="1:4" ht="15">
      <c r="A7" s="165" t="s">
        <v>565</v>
      </c>
      <c r="B7" s="166"/>
      <c r="C7" s="166"/>
      <c r="D7" s="166"/>
    </row>
    <row r="8" spans="1:4" ht="30" customHeight="1">
      <c r="A8" s="32" t="s">
        <v>134</v>
      </c>
      <c r="B8" s="32" t="s">
        <v>137</v>
      </c>
      <c r="C8" s="32" t="s">
        <v>141</v>
      </c>
      <c r="D8" s="32" t="s">
        <v>564</v>
      </c>
    </row>
    <row r="9" spans="1:4" ht="24" customHeight="1">
      <c r="A9" s="88" t="s">
        <v>142</v>
      </c>
      <c r="B9" s="88" t="str">
        <f ca="1">VLOOKUP(A9,'Orçamento Sintético'!$A:$H,4,0)</f>
        <v>SERVIÇOS TÉCNICO - PROFISSIONAIS</v>
      </c>
      <c r="C9" s="89">
        <f ca="1">VLOOKUP(A9,'Orçamento Sintético'!$A:$H,8,0)</f>
        <v>3693.96</v>
      </c>
      <c r="D9" s="90">
        <f>ROUND(C9/$D$17,4)</f>
        <v>4.4000000000000003E-3</v>
      </c>
    </row>
    <row r="10" spans="1:4" ht="24" customHeight="1">
      <c r="A10" s="88" t="s">
        <v>157</v>
      </c>
      <c r="B10" s="88" t="str">
        <f ca="1">VLOOKUP(A10,'Orçamento Sintético'!$A:$H,4,0)</f>
        <v>SERVIÇOS PRELIMINARES</v>
      </c>
      <c r="C10" s="89">
        <f ca="1">VLOOKUP(A10,'Orçamento Sintético'!$A:$H,8,0)</f>
        <v>108285.98000000001</v>
      </c>
      <c r="D10" s="90">
        <f t="shared" ref="D10:D15" si="0">ROUND(C10/$D$17,4)</f>
        <v>0.12759999999999999</v>
      </c>
    </row>
    <row r="11" spans="1:4" ht="24" customHeight="1">
      <c r="A11" s="88" t="s">
        <v>251</v>
      </c>
      <c r="B11" s="88" t="str">
        <f ca="1">VLOOKUP(A11,'Orçamento Sintético'!$A:$H,4,0)</f>
        <v>FUNDAÇÕES E ESTRUTURAS</v>
      </c>
      <c r="C11" s="89">
        <f ca="1">VLOOKUP(A11,'Orçamento Sintético'!$A:$H,8,0)</f>
        <v>27429.38</v>
      </c>
      <c r="D11" s="90">
        <f t="shared" si="0"/>
        <v>3.2300000000000002E-2</v>
      </c>
    </row>
    <row r="12" spans="1:4" ht="24" customHeight="1">
      <c r="A12" s="88" t="s">
        <v>292</v>
      </c>
      <c r="B12" s="88" t="str">
        <f ca="1">VLOOKUP(A12,'Orçamento Sintético'!$A:$H,4,0)</f>
        <v>ARQUITETURA E ELEMENTOS DE URBANISMO</v>
      </c>
      <c r="C12" s="89">
        <f ca="1">VLOOKUP(A12,'Orçamento Sintético'!$A:$H,8,0)</f>
        <v>653802.02999999991</v>
      </c>
      <c r="D12" s="90">
        <f t="shared" si="0"/>
        <v>0.77029999999999998</v>
      </c>
    </row>
    <row r="13" spans="1:4" ht="24" customHeight="1">
      <c r="A13" s="88" t="s">
        <v>456</v>
      </c>
      <c r="B13" s="88" t="str">
        <f ca="1">VLOOKUP(A13,'Orçamento Sintético'!$A:$H,4,0)</f>
        <v>INSTALAÇÕES HIDRÁULICAS E SANITÁRIAS</v>
      </c>
      <c r="C13" s="89">
        <f ca="1">VLOOKUP(A13,'Orçamento Sintético'!$A:$H,8,0)</f>
        <v>4114.41</v>
      </c>
      <c r="D13" s="90">
        <f t="shared" si="0"/>
        <v>4.7999999999999996E-3</v>
      </c>
    </row>
    <row r="14" spans="1:4" ht="24" customHeight="1">
      <c r="A14" s="88" t="s">
        <v>504</v>
      </c>
      <c r="B14" s="88" t="str">
        <f ca="1">VLOOKUP(A14,'Orçamento Sintético'!$A:$H,4,0)</f>
        <v>SERVIÇOS COMPLEMENTARES</v>
      </c>
      <c r="C14" s="89">
        <f ca="1">VLOOKUP(A14,'Orçamento Sintético'!$A:$H,8,0)</f>
        <v>26442.839999999997</v>
      </c>
      <c r="D14" s="90">
        <f t="shared" si="0"/>
        <v>3.1199999999999999E-2</v>
      </c>
    </row>
    <row r="15" spans="1:4" ht="24" customHeight="1">
      <c r="A15" s="88" t="s">
        <v>550</v>
      </c>
      <c r="B15" s="88" t="str">
        <f ca="1">VLOOKUP(A15,'Orçamento Sintético'!$A:$H,4,0)</f>
        <v>SERVIÇOS AUXILIARES E ADMINISTRATIVOS</v>
      </c>
      <c r="C15" s="89">
        <f ca="1">VLOOKUP(A15,'Orçamento Sintético'!$A:$H,8,0)</f>
        <v>24950.05</v>
      </c>
      <c r="D15" s="90">
        <f t="shared" si="0"/>
        <v>2.9399999999999999E-2</v>
      </c>
    </row>
    <row r="16" spans="1:4">
      <c r="A16" s="2"/>
      <c r="B16" s="2"/>
      <c r="C16" s="2"/>
      <c r="D16" s="2"/>
    </row>
    <row r="17" spans="1:4">
      <c r="A17" s="84"/>
      <c r="B17" s="85" t="s">
        <v>561</v>
      </c>
      <c r="C17" s="86"/>
      <c r="D17" s="86">
        <f>SUM(C9:C15)</f>
        <v>848718.64999999991</v>
      </c>
    </row>
    <row r="18" spans="1:4">
      <c r="A18" s="84"/>
      <c r="B18" s="85" t="s">
        <v>562</v>
      </c>
      <c r="C18" s="87" t="str">
        <f ca="1">"("&amp;'Composição de BDI'!$D$23*100&amp;"%)"</f>
        <v>(22,12%)</v>
      </c>
      <c r="D18" s="86">
        <f ca="1">TRUNC(D17*'Composição de BDI'!$D$23,2)</f>
        <v>187736.56</v>
      </c>
    </row>
    <row r="19" spans="1:4">
      <c r="A19" s="84"/>
      <c r="B19" s="85" t="s">
        <v>563</v>
      </c>
      <c r="C19" s="86"/>
      <c r="D19" s="86">
        <f>SUM(D17:D18)</f>
        <v>1036455.21</v>
      </c>
    </row>
  </sheetData>
  <sheetCalcPr fullCalcOnLoad="1"/>
  <mergeCells count="2">
    <mergeCell ref="A7:D7"/>
    <mergeCell ref="D1:D6"/>
  </mergeCells>
  <phoneticPr fontId="21" type="noConversion"/>
  <printOptions horizontalCentered="1"/>
  <pageMargins left="0.59055118110236227" right="0.59055118110236227" top="0.59055118110236227" bottom="0.59055118110236227" header="0.19685039370078741" footer="0.19685039370078741"/>
  <pageSetup paperSize="9" scale="84" fitToHeight="0" orientation="portrait" r:id="rId1"/>
  <headerFooter>
    <oddHeader>&amp;L &amp;C &amp;R</oddHeader>
    <oddFooter>&amp;L &amp;C
 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8"/>
  <sheetViews>
    <sheetView showGridLines="0" showOutlineSymbols="0" showWhiteSpace="0" workbookViewId="0"/>
  </sheetViews>
  <sheetFormatPr defaultRowHeight="14.25"/>
  <cols>
    <col min="1" max="2" width="10" bestFit="1" customWidth="1"/>
    <col min="3" max="3" width="13.25" bestFit="1" customWidth="1"/>
    <col min="4" max="4" width="60" bestFit="1" customWidth="1"/>
    <col min="5" max="5" width="8" bestFit="1" customWidth="1"/>
    <col min="6" max="8" width="13" bestFit="1" customWidth="1"/>
  </cols>
  <sheetData>
    <row r="1" spans="1:8">
      <c r="A1" s="22" t="s">
        <v>110</v>
      </c>
      <c r="B1" s="23"/>
      <c r="C1" s="25" t="s">
        <v>111</v>
      </c>
      <c r="D1" s="24" t="s">
        <v>121</v>
      </c>
      <c r="E1" s="22" t="s">
        <v>112</v>
      </c>
      <c r="F1" s="67"/>
      <c r="G1" s="183"/>
      <c r="H1" s="184"/>
    </row>
    <row r="2" spans="1:8">
      <c r="A2" s="170" t="s">
        <v>817</v>
      </c>
      <c r="B2" s="171"/>
      <c r="C2" s="28" t="s">
        <v>823</v>
      </c>
      <c r="D2" s="27" t="s">
        <v>122</v>
      </c>
      <c r="E2" s="172">
        <v>1</v>
      </c>
      <c r="F2" s="173"/>
      <c r="G2" s="174"/>
      <c r="H2" s="175"/>
    </row>
    <row r="3" spans="1:8">
      <c r="A3" s="176" t="s">
        <v>113</v>
      </c>
      <c r="B3" s="177"/>
      <c r="C3" s="176" t="s">
        <v>114</v>
      </c>
      <c r="D3" s="177"/>
      <c r="E3" s="22" t="s">
        <v>115</v>
      </c>
      <c r="F3" s="68"/>
      <c r="G3" s="69"/>
      <c r="H3" s="70"/>
    </row>
    <row r="4" spans="1:8">
      <c r="A4" s="170" t="s">
        <v>3</v>
      </c>
      <c r="B4" s="171"/>
      <c r="C4" s="170" t="s">
        <v>13</v>
      </c>
      <c r="D4" s="171"/>
      <c r="E4" s="170" t="s">
        <v>21</v>
      </c>
      <c r="F4" s="185"/>
      <c r="G4" s="174"/>
      <c r="H4" s="175"/>
    </row>
    <row r="5" spans="1:8">
      <c r="A5" s="71" t="s">
        <v>116</v>
      </c>
      <c r="B5" s="72"/>
      <c r="C5" s="22" t="s">
        <v>117</v>
      </c>
      <c r="D5" s="23"/>
      <c r="E5" s="22" t="s">
        <v>118</v>
      </c>
      <c r="F5" s="68"/>
      <c r="G5" s="69"/>
      <c r="H5" s="70"/>
    </row>
    <row r="6" spans="1:8">
      <c r="A6" s="186" t="s">
        <v>25</v>
      </c>
      <c r="B6" s="187"/>
      <c r="C6" s="170" t="s">
        <v>119</v>
      </c>
      <c r="D6" s="171"/>
      <c r="E6" s="170" t="s">
        <v>560</v>
      </c>
      <c r="F6" s="185"/>
      <c r="G6" s="186"/>
      <c r="H6" s="187"/>
    </row>
    <row r="7" spans="1:8" ht="15">
      <c r="A7" s="165" t="s">
        <v>120</v>
      </c>
      <c r="B7" s="166"/>
      <c r="C7" s="166"/>
      <c r="D7" s="166"/>
      <c r="E7" s="166"/>
      <c r="F7" s="166"/>
      <c r="G7" s="166"/>
      <c r="H7" s="166"/>
    </row>
    <row r="8" spans="1:8">
      <c r="A8" s="32" t="s">
        <v>134</v>
      </c>
      <c r="B8" s="32" t="s">
        <v>135</v>
      </c>
      <c r="C8" s="32" t="s">
        <v>136</v>
      </c>
      <c r="D8" s="32" t="s">
        <v>137</v>
      </c>
      <c r="E8" s="32" t="s">
        <v>138</v>
      </c>
      <c r="F8" s="115" t="s">
        <v>139</v>
      </c>
      <c r="G8" s="32" t="s">
        <v>140</v>
      </c>
      <c r="H8" s="32" t="s">
        <v>141</v>
      </c>
    </row>
    <row r="9" spans="1:8">
      <c r="A9" s="116" t="s">
        <v>142</v>
      </c>
      <c r="B9" s="116"/>
      <c r="C9" s="116"/>
      <c r="D9" s="116" t="s">
        <v>143</v>
      </c>
      <c r="E9" s="116"/>
      <c r="F9" s="117"/>
      <c r="G9" s="116"/>
      <c r="H9" s="117">
        <f>H10+H12</f>
        <v>3693.96</v>
      </c>
    </row>
    <row r="10" spans="1:8">
      <c r="A10" s="118" t="s">
        <v>144</v>
      </c>
      <c r="B10" s="118"/>
      <c r="C10" s="118"/>
      <c r="D10" s="118" t="s">
        <v>145</v>
      </c>
      <c r="E10" s="118"/>
      <c r="F10" s="119"/>
      <c r="G10" s="118"/>
      <c r="H10" s="120">
        <f>H11</f>
        <v>3460.02</v>
      </c>
    </row>
    <row r="11" spans="1:8" ht="22.5">
      <c r="A11" s="121" t="s">
        <v>146</v>
      </c>
      <c r="B11" s="122" t="s">
        <v>147</v>
      </c>
      <c r="C11" s="122" t="s">
        <v>148</v>
      </c>
      <c r="D11" s="123" t="s">
        <v>149</v>
      </c>
      <c r="E11" s="122" t="s">
        <v>150</v>
      </c>
      <c r="F11" s="124">
        <v>6</v>
      </c>
      <c r="G11" s="125">
        <f ca="1">VLOOKUP(A11,'Orçamento Analítico'!$A:$H,8,0)</f>
        <v>576.66999999999996</v>
      </c>
      <c r="H11" s="125">
        <f>TRUNC(F11 * G11, 2)</f>
        <v>3460.02</v>
      </c>
    </row>
    <row r="12" spans="1:8">
      <c r="A12" s="118" t="s">
        <v>151</v>
      </c>
      <c r="B12" s="118"/>
      <c r="C12" s="118"/>
      <c r="D12" s="118" t="s">
        <v>152</v>
      </c>
      <c r="E12" s="118"/>
      <c r="F12" s="119"/>
      <c r="G12" s="118"/>
      <c r="H12" s="120">
        <f>H13</f>
        <v>233.94</v>
      </c>
    </row>
    <row r="13" spans="1:8">
      <c r="A13" s="121" t="s">
        <v>153</v>
      </c>
      <c r="B13" s="122" t="s">
        <v>154</v>
      </c>
      <c r="C13" s="122" t="s">
        <v>148</v>
      </c>
      <c r="D13" s="123" t="s">
        <v>155</v>
      </c>
      <c r="E13" s="122" t="s">
        <v>156</v>
      </c>
      <c r="F13" s="124">
        <v>1</v>
      </c>
      <c r="G13" s="125">
        <f ca="1">VLOOKUP(A13,'Orçamento Analítico'!$A:$H,8,0)</f>
        <v>233.94</v>
      </c>
      <c r="H13" s="125">
        <f>TRUNC(F13 * G13, 2)</f>
        <v>233.94</v>
      </c>
    </row>
    <row r="14" spans="1:8">
      <c r="A14" s="116" t="s">
        <v>157</v>
      </c>
      <c r="B14" s="116"/>
      <c r="C14" s="116"/>
      <c r="D14" s="116" t="s">
        <v>158</v>
      </c>
      <c r="E14" s="116"/>
      <c r="F14" s="117"/>
      <c r="G14" s="116"/>
      <c r="H14" s="117">
        <f>H15+H28</f>
        <v>108285.98000000001</v>
      </c>
    </row>
    <row r="15" spans="1:8">
      <c r="A15" s="118" t="s">
        <v>159</v>
      </c>
      <c r="B15" s="118"/>
      <c r="C15" s="118"/>
      <c r="D15" s="118" t="s">
        <v>160</v>
      </c>
      <c r="E15" s="118"/>
      <c r="F15" s="119"/>
      <c r="G15" s="118"/>
      <c r="H15" s="120">
        <f>H16+H18</f>
        <v>73286.48000000001</v>
      </c>
    </row>
    <row r="16" spans="1:8">
      <c r="A16" s="126" t="s">
        <v>161</v>
      </c>
      <c r="B16" s="126"/>
      <c r="C16" s="126"/>
      <c r="D16" s="126" t="s">
        <v>162</v>
      </c>
      <c r="E16" s="126"/>
      <c r="F16" s="127"/>
      <c r="G16" s="126"/>
      <c r="H16" s="128">
        <f>H17</f>
        <v>2340</v>
      </c>
    </row>
    <row r="17" spans="1:8" ht="22.5">
      <c r="A17" s="121" t="s">
        <v>163</v>
      </c>
      <c r="B17" s="122" t="s">
        <v>164</v>
      </c>
      <c r="C17" s="122" t="str">
        <f ca="1">VLOOKUP(B17,'Insumos e Serviços'!$A:$F,2,0)</f>
        <v>SINAPI</v>
      </c>
      <c r="D17" s="123" t="str">
        <f ca="1">VLOOKUP(B17,'Insumos e Serviços'!$A:$F,4,0)</f>
        <v>LOCACAO DE CONTAINER 2,30  X  6,00 M, ALT. 2,50 M, COM 1 SANITARIO, PARA ESCRITORIO, COMPLETO, SEM DIVISORIAS INTERNAS</v>
      </c>
      <c r="E17" s="122" t="str">
        <f ca="1">VLOOKUP(B17,'Insumos e Serviços'!$A:$F,5,0)</f>
        <v>MES</v>
      </c>
      <c r="F17" s="124">
        <v>4</v>
      </c>
      <c r="G17" s="125">
        <f ca="1">VLOOKUP(B17,'Insumos e Serviços'!$A:$F,6,0)</f>
        <v>585</v>
      </c>
      <c r="H17" s="125">
        <f>TRUNC(F17 * G17, 2)</f>
        <v>2340</v>
      </c>
    </row>
    <row r="18" spans="1:8">
      <c r="A18" s="126" t="s">
        <v>168</v>
      </c>
      <c r="B18" s="126"/>
      <c r="C18" s="126"/>
      <c r="D18" s="126" t="s">
        <v>169</v>
      </c>
      <c r="E18" s="126"/>
      <c r="F18" s="127"/>
      <c r="G18" s="126"/>
      <c r="H18" s="128">
        <f>SUM(H19:H27)</f>
        <v>70946.48000000001</v>
      </c>
    </row>
    <row r="19" spans="1:8" ht="22.5">
      <c r="A19" s="121" t="s">
        <v>170</v>
      </c>
      <c r="B19" s="122" t="s">
        <v>171</v>
      </c>
      <c r="C19" s="122" t="str">
        <f ca="1">VLOOKUP(B19,'Insumos e Serviços'!$A:$F,2,0)</f>
        <v>SINAPI</v>
      </c>
      <c r="D19" s="123" t="str">
        <f ca="1">VLOOKUP(B19,'Insumos e Serviços'!$A:$F,4,0)</f>
        <v>LOCACAO DE ANDAIME METALICO TUBULAR DE ENCAIXE, TIPO DE TORRE, COM LARGURA DE 1 ATE 1,5 M E ALTURA DE *1,00* M (INCLUSO SAPATAS FIXAS OU RODIZIOS)</v>
      </c>
      <c r="E19" s="122" t="str">
        <f ca="1">VLOOKUP(B19,'Insumos e Serviços'!$A:$F,5,0)</f>
        <v>MXMES</v>
      </c>
      <c r="F19" s="124">
        <v>51</v>
      </c>
      <c r="G19" s="125">
        <f ca="1">VLOOKUP(B19,'Insumos e Serviços'!$A:$F,6,0)</f>
        <v>13.5</v>
      </c>
      <c r="H19" s="125">
        <f>TRUNC(F19 * G19, 2)</f>
        <v>688.5</v>
      </c>
    </row>
    <row r="20" spans="1:8" ht="22.5">
      <c r="A20" s="121" t="s">
        <v>174</v>
      </c>
      <c r="B20" s="122" t="s">
        <v>175</v>
      </c>
      <c r="C20" s="122" t="str">
        <f ca="1">VLOOKUP(B20,'Insumos e Serviços'!$A:$F,2,0)</f>
        <v>SINAPI</v>
      </c>
      <c r="D20" s="123" t="str">
        <f ca="1">VLOOKUP(B20,'Insumos e Serviços'!$A:$F,4,0)</f>
        <v>LOCACAO DE ANDAIME METALICO TIPO FACHADEIRO, LARGURA DE 1,20 M, ALTURA POR PECA DE 2,0 M, INCLUINDO SAPATAS E ITENS NECESSARIOS A INSTALACAO</v>
      </c>
      <c r="E20" s="122" t="str">
        <f ca="1">VLOOKUP(B20,'Insumos e Serviços'!$A:$F,5,0)</f>
        <v>M2XMES</v>
      </c>
      <c r="F20" s="124">
        <v>3840</v>
      </c>
      <c r="G20" s="125">
        <f ca="1">VLOOKUP(B20,'Insumos e Serviços'!$A:$F,6,0)</f>
        <v>4.49</v>
      </c>
      <c r="H20" s="125">
        <f>TRUNC(F20 * G20, 2)</f>
        <v>17241.599999999999</v>
      </c>
    </row>
    <row r="21" spans="1:8" ht="33.75">
      <c r="A21" s="121" t="s">
        <v>178</v>
      </c>
      <c r="B21" s="122" t="s">
        <v>179</v>
      </c>
      <c r="C21" s="122" t="str">
        <f ca="1">VLOOKUP(B21,'Insumos e Serviços'!$A:$F,2,0)</f>
        <v>SINAPI</v>
      </c>
      <c r="D21" s="123" t="str">
        <f ca="1">VLOOKUP(B21,'Insumos e Serviços'!$A:$F,4,0)</f>
        <v>MONTAGEM E DESMONTAGEM DE ANDAIME MODULAR FACHADEIRO, COM PISO METÁLICO, PARA EDIFICAÇÕES COM MÚLTIPLOS PAVIMENTOS (EXCLUSIVE ANDAIME E LIMPEZA). AF_11/2017</v>
      </c>
      <c r="E21" s="122" t="str">
        <f ca="1">VLOOKUP(B21,'Insumos e Serviços'!$A:$F,5,0)</f>
        <v>m²</v>
      </c>
      <c r="F21" s="124">
        <v>960</v>
      </c>
      <c r="G21" s="125">
        <f ca="1">VLOOKUP(B21,'Insumos e Serviços'!$A:$F,6,0)</f>
        <v>8.1999999999999993</v>
      </c>
      <c r="H21" s="125">
        <f>TRUNC(F21 * G21, 2)</f>
        <v>7872</v>
      </c>
    </row>
    <row r="22" spans="1:8">
      <c r="A22" s="121" t="s">
        <v>182</v>
      </c>
      <c r="B22" s="122" t="s">
        <v>183</v>
      </c>
      <c r="C22" s="122" t="s">
        <v>148</v>
      </c>
      <c r="D22" s="123" t="s">
        <v>184</v>
      </c>
      <c r="E22" s="122" t="s">
        <v>181</v>
      </c>
      <c r="F22" s="124">
        <v>960</v>
      </c>
      <c r="G22" s="125">
        <f ca="1">VLOOKUP(A22,'Orçamento Analítico'!$A:$H,8,0)</f>
        <v>20.87</v>
      </c>
      <c r="H22" s="125">
        <f t="shared" ref="H22:H27" si="0">TRUNC(F22 * G22, 2)</f>
        <v>20035.2</v>
      </c>
    </row>
    <row r="23" spans="1:8">
      <c r="A23" s="121" t="s">
        <v>185</v>
      </c>
      <c r="B23" s="122" t="s">
        <v>186</v>
      </c>
      <c r="C23" s="122" t="s">
        <v>148</v>
      </c>
      <c r="D23" s="123" t="s">
        <v>187</v>
      </c>
      <c r="E23" s="122" t="s">
        <v>181</v>
      </c>
      <c r="F23" s="124">
        <v>40</v>
      </c>
      <c r="G23" s="125">
        <f ca="1">VLOOKUP(A23,'Orçamento Analítico'!$A:$H,8,0)</f>
        <v>8.02</v>
      </c>
      <c r="H23" s="125">
        <f t="shared" si="0"/>
        <v>320.8</v>
      </c>
    </row>
    <row r="24" spans="1:8">
      <c r="A24" s="121" t="s">
        <v>188</v>
      </c>
      <c r="B24" s="122" t="s">
        <v>189</v>
      </c>
      <c r="C24" s="122" t="s">
        <v>148</v>
      </c>
      <c r="D24" s="123" t="s">
        <v>190</v>
      </c>
      <c r="E24" s="122" t="s">
        <v>150</v>
      </c>
      <c r="F24" s="124">
        <v>2</v>
      </c>
      <c r="G24" s="125">
        <f ca="1">VLOOKUP(A24,'Orçamento Analítico'!$A:$H,8,0)</f>
        <v>1480.08</v>
      </c>
      <c r="H24" s="125">
        <f t="shared" si="0"/>
        <v>2960.16</v>
      </c>
    </row>
    <row r="25" spans="1:8">
      <c r="A25" s="121" t="s">
        <v>191</v>
      </c>
      <c r="B25" s="122" t="s">
        <v>192</v>
      </c>
      <c r="C25" s="122" t="str">
        <f ca="1">VLOOKUP(B25,'Insumos e Serviços'!$A:$F,2,0)</f>
        <v>SINAPI</v>
      </c>
      <c r="D25" s="123" t="str">
        <f ca="1">VLOOKUP(B25,'Insumos e Serviços'!$A:$F,4,0)</f>
        <v>TAPUME COM COMPENSADO DE MADEIRA. AF_05/2018</v>
      </c>
      <c r="E25" s="122" t="str">
        <f ca="1">VLOOKUP(B25,'Insumos e Serviços'!$A:$F,5,0)</f>
        <v>m²</v>
      </c>
      <c r="F25" s="124">
        <v>67</v>
      </c>
      <c r="G25" s="125">
        <f ca="1">VLOOKUP(B25,'Insumos e Serviços'!$A:$F,6,0)</f>
        <v>123.34</v>
      </c>
      <c r="H25" s="125">
        <f>TRUNC(F25 * G25, 2)</f>
        <v>8263.7800000000007</v>
      </c>
    </row>
    <row r="26" spans="1:8" ht="22.5">
      <c r="A26" s="121" t="s">
        <v>194</v>
      </c>
      <c r="B26" s="122" t="s">
        <v>195</v>
      </c>
      <c r="C26" s="122" t="s">
        <v>148</v>
      </c>
      <c r="D26" s="123" t="s">
        <v>196</v>
      </c>
      <c r="E26" s="122" t="s">
        <v>181</v>
      </c>
      <c r="F26" s="124">
        <v>246</v>
      </c>
      <c r="G26" s="125">
        <f ca="1">VLOOKUP(A26,'Orçamento Analítico'!$A:$H,8,0)</f>
        <v>41.36</v>
      </c>
      <c r="H26" s="125">
        <f t="shared" si="0"/>
        <v>10174.56</v>
      </c>
    </row>
    <row r="27" spans="1:8">
      <c r="A27" s="121" t="s">
        <v>197</v>
      </c>
      <c r="B27" s="122" t="s">
        <v>198</v>
      </c>
      <c r="C27" s="122" t="s">
        <v>148</v>
      </c>
      <c r="D27" s="123" t="s">
        <v>199</v>
      </c>
      <c r="E27" s="122" t="s">
        <v>181</v>
      </c>
      <c r="F27" s="124">
        <v>492</v>
      </c>
      <c r="G27" s="125">
        <f ca="1">VLOOKUP(A27,'Orçamento Analítico'!$A:$H,8,0)</f>
        <v>6.89</v>
      </c>
      <c r="H27" s="125">
        <f t="shared" si="0"/>
        <v>3389.88</v>
      </c>
    </row>
    <row r="28" spans="1:8">
      <c r="A28" s="118" t="s">
        <v>200</v>
      </c>
      <c r="B28" s="118"/>
      <c r="C28" s="118"/>
      <c r="D28" s="118" t="s">
        <v>201</v>
      </c>
      <c r="E28" s="118"/>
      <c r="F28" s="119"/>
      <c r="G28" s="118"/>
      <c r="H28" s="120">
        <f>H29+H35</f>
        <v>34999.5</v>
      </c>
    </row>
    <row r="29" spans="1:8">
      <c r="A29" s="126" t="s">
        <v>202</v>
      </c>
      <c r="B29" s="126"/>
      <c r="C29" s="126"/>
      <c r="D29" s="126" t="s">
        <v>203</v>
      </c>
      <c r="E29" s="126"/>
      <c r="F29" s="127"/>
      <c r="G29" s="126"/>
      <c r="H29" s="128">
        <f>SUM(H30:H34)</f>
        <v>19672.379999999997</v>
      </c>
    </row>
    <row r="30" spans="1:8" ht="22.5">
      <c r="A30" s="121" t="s">
        <v>204</v>
      </c>
      <c r="B30" s="122" t="s">
        <v>205</v>
      </c>
      <c r="C30" s="122" t="s">
        <v>148</v>
      </c>
      <c r="D30" s="123" t="s">
        <v>206</v>
      </c>
      <c r="E30" s="122" t="s">
        <v>181</v>
      </c>
      <c r="F30" s="124">
        <v>47</v>
      </c>
      <c r="G30" s="125">
        <f ca="1">VLOOKUP(A30,'Orçamento Analítico'!$A:$H,8,0)</f>
        <v>10.26</v>
      </c>
      <c r="H30" s="125">
        <f>TRUNC(F30 * G30, 2)</f>
        <v>482.22</v>
      </c>
    </row>
    <row r="31" spans="1:8" ht="22.5">
      <c r="A31" s="121" t="s">
        <v>207</v>
      </c>
      <c r="B31" s="122" t="s">
        <v>208</v>
      </c>
      <c r="C31" s="122" t="str">
        <f ca="1">VLOOKUP(B31,'Insumos e Serviços'!$A:$F,2,0)</f>
        <v>SINAPI</v>
      </c>
      <c r="D31" s="123" t="str">
        <f ca="1">VLOOKUP(B31,'Insumos e Serviços'!$A:$F,4,0)</f>
        <v>DEMOLIÇÃO DE REVESTIMENTO CERÂMICO, DE FORMA MECANIZADA COM MARTELETE, SEM REAPROVEITAMENTO. AF_12/2017</v>
      </c>
      <c r="E31" s="122" t="str">
        <f ca="1">VLOOKUP(B31,'Insumos e Serviços'!$A:$F,5,0)</f>
        <v>m²</v>
      </c>
      <c r="F31" s="124">
        <v>703</v>
      </c>
      <c r="G31" s="125">
        <f ca="1">VLOOKUP(B31,'Insumos e Serviços'!$A:$F,6,0)</f>
        <v>10.26</v>
      </c>
      <c r="H31" s="125">
        <f>TRUNC(F31 * G31, 2)</f>
        <v>7212.78</v>
      </c>
    </row>
    <row r="32" spans="1:8" ht="22.5">
      <c r="A32" s="121" t="s">
        <v>210</v>
      </c>
      <c r="B32" s="122" t="s">
        <v>211</v>
      </c>
      <c r="C32" s="122" t="str">
        <f ca="1">VLOOKUP(B32,'Insumos e Serviços'!$A:$F,2,0)</f>
        <v>SINAPI</v>
      </c>
      <c r="D32" s="123" t="str">
        <f ca="1">VLOOKUP(B32,'Insumos e Serviços'!$A:$F,4,0)</f>
        <v>DEMOLIÇÃO DE ARGAMASSAS, DE FORMA MANUAL, SEM REAPROVEITAMENTO. AF_12/2017</v>
      </c>
      <c r="E32" s="122" t="str">
        <f ca="1">VLOOKUP(B32,'Insumos e Serviços'!$A:$F,5,0)</f>
        <v>m²</v>
      </c>
      <c r="F32" s="124">
        <v>703</v>
      </c>
      <c r="G32" s="125">
        <f ca="1">VLOOKUP(B32,'Insumos e Serviços'!$A:$F,6,0)</f>
        <v>2.74</v>
      </c>
      <c r="H32" s="125">
        <f>TRUNC(F32 * G32, 2)</f>
        <v>1926.22</v>
      </c>
    </row>
    <row r="33" spans="1:8" ht="22.5">
      <c r="A33" s="121" t="s">
        <v>213</v>
      </c>
      <c r="B33" s="122" t="s">
        <v>214</v>
      </c>
      <c r="C33" s="122" t="str">
        <f ca="1">VLOOKUP(B33,'Insumos e Serviços'!$A:$F,2,0)</f>
        <v>SINAPI</v>
      </c>
      <c r="D33" s="123" t="str">
        <f ca="1">VLOOKUP(B33,'Insumos e Serviços'!$A:$F,4,0)</f>
        <v>DEMOLIÇÃO DE LAJES, DE FORMA MECANIZADA COM MARTELETE, SEM REAPROVEITAMENTO. AF_12/2017</v>
      </c>
      <c r="E33" s="122" t="str">
        <f ca="1">VLOOKUP(B33,'Insumos e Serviços'!$A:$F,5,0)</f>
        <v>m³</v>
      </c>
      <c r="F33" s="124">
        <v>1</v>
      </c>
      <c r="G33" s="125">
        <f ca="1">VLOOKUP(B33,'Insumos e Serviços'!$A:$F,6,0)</f>
        <v>106.16</v>
      </c>
      <c r="H33" s="125">
        <f>TRUNC(F33 * G33, 2)</f>
        <v>106.16</v>
      </c>
    </row>
    <row r="34" spans="1:8">
      <c r="A34" s="121" t="s">
        <v>217</v>
      </c>
      <c r="B34" s="122" t="s">
        <v>218</v>
      </c>
      <c r="C34" s="122" t="s">
        <v>148</v>
      </c>
      <c r="D34" s="123" t="s">
        <v>219</v>
      </c>
      <c r="E34" s="122" t="s">
        <v>181</v>
      </c>
      <c r="F34" s="124">
        <v>765</v>
      </c>
      <c r="G34" s="125">
        <f ca="1">VLOOKUP(A34,'Orçamento Analítico'!$A:$H,8,0)</f>
        <v>13</v>
      </c>
      <c r="H34" s="125">
        <f>TRUNC(F34 * G34, 2)</f>
        <v>9945</v>
      </c>
    </row>
    <row r="35" spans="1:8">
      <c r="A35" s="126" t="s">
        <v>220</v>
      </c>
      <c r="B35" s="126"/>
      <c r="C35" s="126"/>
      <c r="D35" s="126" t="s">
        <v>221</v>
      </c>
      <c r="E35" s="126"/>
      <c r="F35" s="127"/>
      <c r="G35" s="126"/>
      <c r="H35" s="128">
        <f>SUM(H36:H44)</f>
        <v>15327.119999999999</v>
      </c>
    </row>
    <row r="36" spans="1:8" ht="22.5">
      <c r="A36" s="121" t="s">
        <v>222</v>
      </c>
      <c r="B36" s="122" t="s">
        <v>223</v>
      </c>
      <c r="C36" s="122" t="s">
        <v>148</v>
      </c>
      <c r="D36" s="123" t="s">
        <v>224</v>
      </c>
      <c r="E36" s="122" t="s">
        <v>181</v>
      </c>
      <c r="F36" s="124">
        <v>100</v>
      </c>
      <c r="G36" s="125">
        <f ca="1">VLOOKUP(A36,'Orçamento Analítico'!$A:$H,8,0)</f>
        <v>8.4</v>
      </c>
      <c r="H36" s="125">
        <f t="shared" ref="H36:H44" si="1">TRUNC(F36 * G36, 2)</f>
        <v>840</v>
      </c>
    </row>
    <row r="37" spans="1:8">
      <c r="A37" s="121" t="s">
        <v>225</v>
      </c>
      <c r="B37" s="122" t="s">
        <v>226</v>
      </c>
      <c r="C37" s="122" t="str">
        <f ca="1">VLOOKUP(B37,'Insumos e Serviços'!$A:$F,2,0)</f>
        <v>SINAPI</v>
      </c>
      <c r="D37" s="123" t="str">
        <f ca="1">VLOOKUP(B37,'Insumos e Serviços'!$A:$F,4,0)</f>
        <v>REMOÇÃO DE VIDRO TEMPERADO FIXADO EM PERFIL U. AF_01/2021</v>
      </c>
      <c r="E37" s="122" t="str">
        <f ca="1">VLOOKUP(B37,'Insumos e Serviços'!$A:$F,5,0)</f>
        <v>m²</v>
      </c>
      <c r="F37" s="124">
        <v>241</v>
      </c>
      <c r="G37" s="125">
        <f ca="1">VLOOKUP(B37,'Insumos e Serviços'!$A:$F,6,0)</f>
        <v>13.67</v>
      </c>
      <c r="H37" s="125">
        <f t="shared" si="1"/>
        <v>3294.47</v>
      </c>
    </row>
    <row r="38" spans="1:8">
      <c r="A38" s="121" t="s">
        <v>228</v>
      </c>
      <c r="B38" s="122" t="s">
        <v>229</v>
      </c>
      <c r="C38" s="122" t="str">
        <f ca="1">VLOOKUP(B38,'Insumos e Serviços'!$A:$F,2,0)</f>
        <v>SINAPI</v>
      </c>
      <c r="D38" s="123" t="str">
        <f ca="1">VLOOKUP(B38,'Insumos e Serviços'!$A:$F,4,0)</f>
        <v>REMOÇÃO DE LUMINÁRIAS, DE FORMA MANUAL, SEM REAPROVEITAMENTO. AF_12/2017</v>
      </c>
      <c r="E38" s="122" t="str">
        <f ca="1">VLOOKUP(B38,'Insumos e Serviços'!$A:$F,5,0)</f>
        <v>UN</v>
      </c>
      <c r="F38" s="124">
        <v>20</v>
      </c>
      <c r="G38" s="125">
        <f ca="1">VLOOKUP(B38,'Insumos e Serviços'!$A:$F,6,0)</f>
        <v>1.07</v>
      </c>
      <c r="H38" s="125">
        <f t="shared" si="1"/>
        <v>21.4</v>
      </c>
    </row>
    <row r="39" spans="1:8" ht="22.5">
      <c r="A39" s="121" t="s">
        <v>232</v>
      </c>
      <c r="B39" s="122" t="s">
        <v>233</v>
      </c>
      <c r="C39" s="122" t="str">
        <f ca="1">VLOOKUP(B39,'Insumos e Serviços'!$A:$F,2,0)</f>
        <v>SINAPI</v>
      </c>
      <c r="D39" s="123" t="str">
        <f ca="1">VLOOKUP(B39,'Insumos e Serviços'!$A:$F,4,0)</f>
        <v>REMOÇÃO DE TELHAS DE FIBROCIMENTO, METÁLICA E CERÂMICA, DE FORMA MECANIZADA, COM USO DE GUINDASTE, SEM REAPROVEITAMENTO. AF_12/2017</v>
      </c>
      <c r="E39" s="122" t="str">
        <f ca="1">VLOOKUP(B39,'Insumos e Serviços'!$A:$F,5,0)</f>
        <v>m²</v>
      </c>
      <c r="F39" s="124">
        <v>421</v>
      </c>
      <c r="G39" s="125">
        <f ca="1">VLOOKUP(B39,'Insumos e Serviços'!$A:$F,6,0)</f>
        <v>3.69</v>
      </c>
      <c r="H39" s="125">
        <f t="shared" si="1"/>
        <v>1553.49</v>
      </c>
    </row>
    <row r="40" spans="1:8">
      <c r="A40" s="121" t="s">
        <v>235</v>
      </c>
      <c r="B40" s="122" t="s">
        <v>236</v>
      </c>
      <c r="C40" s="122" t="s">
        <v>148</v>
      </c>
      <c r="D40" s="123" t="s">
        <v>237</v>
      </c>
      <c r="E40" s="122" t="s">
        <v>150</v>
      </c>
      <c r="F40" s="124">
        <v>3</v>
      </c>
      <c r="G40" s="125">
        <f ca="1">VLOOKUP(A40,'Orçamento Analítico'!$A:$H,8,0)</f>
        <v>21.299999999999997</v>
      </c>
      <c r="H40" s="125">
        <f t="shared" si="1"/>
        <v>63.9</v>
      </c>
    </row>
    <row r="41" spans="1:8">
      <c r="A41" s="121" t="s">
        <v>238</v>
      </c>
      <c r="B41" s="122" t="s">
        <v>239</v>
      </c>
      <c r="C41" s="122" t="s">
        <v>148</v>
      </c>
      <c r="D41" s="123" t="s">
        <v>240</v>
      </c>
      <c r="E41" s="122" t="s">
        <v>241</v>
      </c>
      <c r="F41" s="124">
        <v>1</v>
      </c>
      <c r="G41" s="125">
        <f ca="1">VLOOKUP(A41,'Orçamento Analítico'!$A:$H,8,0)</f>
        <v>1662.66</v>
      </c>
      <c r="H41" s="125">
        <f t="shared" si="1"/>
        <v>1662.66</v>
      </c>
    </row>
    <row r="42" spans="1:8" ht="22.5">
      <c r="A42" s="121" t="s">
        <v>242</v>
      </c>
      <c r="B42" s="122" t="s">
        <v>243</v>
      </c>
      <c r="C42" s="122" t="str">
        <f ca="1">VLOOKUP(B42,'Insumos e Serviços'!$A:$F,2,0)</f>
        <v>SINAPI</v>
      </c>
      <c r="D42" s="123" t="str">
        <f ca="1">VLOOKUP(B42,'Insumos e Serviços'!$A:$F,4,0)</f>
        <v>REMOÇÃO DE TAPUME/ CHAPAS METÁLICAS E DE MADEIRA, DE FORMA MANUAL, SEM REAPROVEITAMENTO. AF_12/2017</v>
      </c>
      <c r="E42" s="122" t="str">
        <f ca="1">VLOOKUP(B42,'Insumos e Serviços'!$A:$F,5,0)</f>
        <v>m²</v>
      </c>
      <c r="F42" s="124">
        <v>39</v>
      </c>
      <c r="G42" s="125">
        <f ca="1">VLOOKUP(B42,'Insumos e Serviços'!$A:$F,6,0)</f>
        <v>2.15</v>
      </c>
      <c r="H42" s="125">
        <f>TRUNC(F42 * G42, 2)</f>
        <v>83.85</v>
      </c>
    </row>
    <row r="43" spans="1:8">
      <c r="A43" s="121" t="s">
        <v>245</v>
      </c>
      <c r="B43" s="122" t="s">
        <v>246</v>
      </c>
      <c r="C43" s="122" t="s">
        <v>148</v>
      </c>
      <c r="D43" s="123" t="s">
        <v>247</v>
      </c>
      <c r="E43" s="122" t="s">
        <v>241</v>
      </c>
      <c r="F43" s="124">
        <v>1</v>
      </c>
      <c r="G43" s="125">
        <f ca="1">VLOOKUP(A43,'Orçamento Analítico'!$A:$H,8,0)</f>
        <v>316.47000000000003</v>
      </c>
      <c r="H43" s="125">
        <f t="shared" si="1"/>
        <v>316.47000000000003</v>
      </c>
    </row>
    <row r="44" spans="1:8">
      <c r="A44" s="121" t="s">
        <v>248</v>
      </c>
      <c r="B44" s="122" t="s">
        <v>249</v>
      </c>
      <c r="C44" s="122" t="s">
        <v>148</v>
      </c>
      <c r="D44" s="123" t="s">
        <v>250</v>
      </c>
      <c r="E44" s="122" t="s">
        <v>181</v>
      </c>
      <c r="F44" s="124">
        <v>1377</v>
      </c>
      <c r="G44" s="125">
        <f ca="1">VLOOKUP(A44,'Orçamento Analítico'!$A:$H,8,0)</f>
        <v>5.44</v>
      </c>
      <c r="H44" s="125">
        <f t="shared" si="1"/>
        <v>7490.88</v>
      </c>
    </row>
    <row r="45" spans="1:8">
      <c r="A45" s="116" t="s">
        <v>251</v>
      </c>
      <c r="B45" s="116"/>
      <c r="C45" s="116"/>
      <c r="D45" s="116" t="s">
        <v>252</v>
      </c>
      <c r="E45" s="116"/>
      <c r="F45" s="117"/>
      <c r="G45" s="116"/>
      <c r="H45" s="117">
        <f>H46</f>
        <v>27429.38</v>
      </c>
    </row>
    <row r="46" spans="1:8">
      <c r="A46" s="118" t="s">
        <v>253</v>
      </c>
      <c r="B46" s="118"/>
      <c r="C46" s="118"/>
      <c r="D46" s="118" t="s">
        <v>254</v>
      </c>
      <c r="E46" s="118"/>
      <c r="F46" s="119"/>
      <c r="G46" s="118"/>
      <c r="H46" s="120">
        <f>H47</f>
        <v>27429.38</v>
      </c>
    </row>
    <row r="47" spans="1:8">
      <c r="A47" s="126" t="s">
        <v>255</v>
      </c>
      <c r="B47" s="126"/>
      <c r="C47" s="126"/>
      <c r="D47" s="126" t="s">
        <v>256</v>
      </c>
      <c r="E47" s="126"/>
      <c r="F47" s="127"/>
      <c r="G47" s="126"/>
      <c r="H47" s="128">
        <f>SUM(H48:H58)</f>
        <v>27429.38</v>
      </c>
    </row>
    <row r="48" spans="1:8" ht="33.75">
      <c r="A48" s="121" t="s">
        <v>257</v>
      </c>
      <c r="B48" s="122" t="s">
        <v>258</v>
      </c>
      <c r="C48" s="122" t="str">
        <f ca="1">VLOOKUP(B48,'Insumos e Serviços'!$A:$F,2,0)</f>
        <v>SINAPI</v>
      </c>
      <c r="D48" s="123" t="str">
        <f ca="1">VLOOKUP(B48,'Insumos e Serviços'!$A:$F,4,0)</f>
        <v>ALVENARIA DE BLOCOS DE CONCRETO ESTRUTURAL 14X19X39 CM, (ESPESSURA 14 CM) FBK = 14,0 MPA, PARA PAREDES COM ÁREA LÍQUIDA MAIOR OU IGUAL A 6M², COM VÃOS, UTILIZANDO COLHER DE PEDREIRO. AF_12/2014</v>
      </c>
      <c r="E48" s="122" t="str">
        <f ca="1">VLOOKUP(B48,'Insumos e Serviços'!$A:$F,5,0)</f>
        <v>m²</v>
      </c>
      <c r="F48" s="124">
        <v>10</v>
      </c>
      <c r="G48" s="125">
        <f ca="1">VLOOKUP(B48,'Insumos e Serviços'!$A:$F,6,0)</f>
        <v>102.31</v>
      </c>
      <c r="H48" s="125">
        <f>TRUNC(F48 * G48, 2)</f>
        <v>1023.1</v>
      </c>
    </row>
    <row r="49" spans="1:8" ht="33.75">
      <c r="A49" s="121" t="s">
        <v>260</v>
      </c>
      <c r="B49" s="122" t="s">
        <v>261</v>
      </c>
      <c r="C49" s="122" t="s">
        <v>148</v>
      </c>
      <c r="D49" s="123" t="s">
        <v>262</v>
      </c>
      <c r="E49" s="122" t="s">
        <v>181</v>
      </c>
      <c r="F49" s="124">
        <v>91</v>
      </c>
      <c r="G49" s="125">
        <f ca="1">VLOOKUP(A49,'Orçamento Analítico'!$A:$H,8,0)</f>
        <v>107.56</v>
      </c>
      <c r="H49" s="125">
        <f t="shared" ref="H49:H58" si="2">TRUNC(F49 * G49, 2)</f>
        <v>9787.9599999999991</v>
      </c>
    </row>
    <row r="50" spans="1:8" ht="33.75">
      <c r="A50" s="121" t="s">
        <v>263</v>
      </c>
      <c r="B50" s="122" t="s">
        <v>264</v>
      </c>
      <c r="C50" s="122" t="str">
        <f ca="1">VLOOKUP(B50,'Insumos e Serviços'!$A:$F,2,0)</f>
        <v>SINAPI</v>
      </c>
      <c r="D50" s="123" t="str">
        <f ca="1">VLOOKUP(B50,'Insumos e Serviços'!$A:$F,4,0)</f>
        <v>ARMAÇÃO DE PILAR OU VIGA DE UMA ESTRUTURA CONVENCIONAL DE CONCRETO ARMADO EM UMA EDIFICAÇÃO TÉRREA OU SOBRADO UTILIZANDO AÇO CA-50 DE 10,0 MM - MONTAGEM. AF_12/2015</v>
      </c>
      <c r="E50" s="122" t="str">
        <f ca="1">VLOOKUP(B50,'Insumos e Serviços'!$A:$F,5,0)</f>
        <v>KG</v>
      </c>
      <c r="F50" s="124">
        <v>55</v>
      </c>
      <c r="G50" s="125">
        <f ca="1">VLOOKUP(B50,'Insumos e Serviços'!$A:$F,6,0)</f>
        <v>14.33</v>
      </c>
      <c r="H50" s="125">
        <f t="shared" si="2"/>
        <v>788.15</v>
      </c>
    </row>
    <row r="51" spans="1:8" ht="33.75">
      <c r="A51" s="121" t="s">
        <v>267</v>
      </c>
      <c r="B51" s="122" t="s">
        <v>268</v>
      </c>
      <c r="C51" s="122" t="str">
        <f ca="1">VLOOKUP(B51,'Insumos e Serviços'!$A:$F,2,0)</f>
        <v>SINAPI</v>
      </c>
      <c r="D51" s="123" t="str">
        <f ca="1">VLOOKUP(B51,'Insumos e Serviços'!$A:$F,4,0)</f>
        <v>ARMAÇÃO DE PILAR OU VIGA DE UMA ESTRUTURA CONVENCIONAL DE CONCRETO ARMADO EM UMA EDIFICAÇÃO TÉRREA OU SOBRADO UTILIZANDO AÇO CA-50 DE 8,0 MM - MONTAGEM. AF_12/2015</v>
      </c>
      <c r="E51" s="122" t="str">
        <f ca="1">VLOOKUP(B51,'Insumos e Serviços'!$A:$F,5,0)</f>
        <v>KG</v>
      </c>
      <c r="F51" s="124">
        <v>58</v>
      </c>
      <c r="G51" s="125">
        <f ca="1">VLOOKUP(B51,'Insumos e Serviços'!$A:$F,6,0)</f>
        <v>16.14</v>
      </c>
      <c r="H51" s="125">
        <f t="shared" si="2"/>
        <v>936.12</v>
      </c>
    </row>
    <row r="52" spans="1:8" ht="22.5">
      <c r="A52" s="121" t="s">
        <v>270</v>
      </c>
      <c r="B52" s="122" t="s">
        <v>271</v>
      </c>
      <c r="C52" s="122" t="str">
        <f ca="1">VLOOKUP(B52,'Insumos e Serviços'!$A:$F,2,0)</f>
        <v>SINAPI</v>
      </c>
      <c r="D52" s="123" t="str">
        <f ca="1">VLOOKUP(B52,'Insumos e Serviços'!$A:$F,4,0)</f>
        <v>CONCRETO FCK = 25MPA, TRAÇO 1:2,3:2,7 (EM MASSA SECA DE CIMENTO/ AREIA MÉDIA/ BRITA 1) - PREPARO MECÂNICO COM BETONEIRA 400 L. AF_05/2021</v>
      </c>
      <c r="E52" s="122" t="str">
        <f ca="1">VLOOKUP(B52,'Insumos e Serviços'!$A:$F,5,0)</f>
        <v>m³</v>
      </c>
      <c r="F52" s="124">
        <v>1</v>
      </c>
      <c r="G52" s="125">
        <f ca="1">VLOOKUP(B52,'Insumos e Serviços'!$A:$F,6,0)</f>
        <v>402.84</v>
      </c>
      <c r="H52" s="125">
        <f t="shared" si="2"/>
        <v>402.84</v>
      </c>
    </row>
    <row r="53" spans="1:8" ht="22.5">
      <c r="A53" s="121" t="s">
        <v>273</v>
      </c>
      <c r="B53" s="122" t="s">
        <v>274</v>
      </c>
      <c r="C53" s="122" t="str">
        <f ca="1">VLOOKUP(B53,'Insumos e Serviços'!$A:$F,2,0)</f>
        <v>SINAPI</v>
      </c>
      <c r="D53" s="123" t="str">
        <f ca="1">VLOOKUP(B53,'Insumos e Serviços'!$A:$F,4,0)</f>
        <v>MONTAGEM E DESMONTAGEM DE FÔRMA DE VIGA, ESCORAMENTO METÁLICO, PÉ-DIREITO DUPLO, EM CHAPA DE MADEIRA RESINADA, 2 UTILIZAÇÕES. AF_09/2020</v>
      </c>
      <c r="E53" s="122" t="str">
        <f ca="1">VLOOKUP(B53,'Insumos e Serviços'!$A:$F,5,0)</f>
        <v>m²</v>
      </c>
      <c r="F53" s="124">
        <v>7</v>
      </c>
      <c r="G53" s="125">
        <f ca="1">VLOOKUP(B53,'Insumos e Serviços'!$A:$F,6,0)</f>
        <v>246.3</v>
      </c>
      <c r="H53" s="125">
        <f t="shared" si="2"/>
        <v>1724.1</v>
      </c>
    </row>
    <row r="54" spans="1:8">
      <c r="A54" s="121" t="s">
        <v>276</v>
      </c>
      <c r="B54" s="122" t="s">
        <v>277</v>
      </c>
      <c r="C54" s="122" t="str">
        <f ca="1">VLOOKUP(B54,'Insumos e Serviços'!$A:$F,2,0)</f>
        <v>SINAPI</v>
      </c>
      <c r="D54" s="123" t="str">
        <f ca="1">VLOOKUP(B54,'Insumos e Serviços'!$A:$F,4,0)</f>
        <v>GRAUTEAMENTO VERTICAL EM ALVENARIA ESTRUTURAL. AF_01/2015</v>
      </c>
      <c r="E54" s="122" t="str">
        <f ca="1">VLOOKUP(B54,'Insumos e Serviços'!$A:$F,5,0)</f>
        <v>m³</v>
      </c>
      <c r="F54" s="124">
        <v>7</v>
      </c>
      <c r="G54" s="125">
        <f ca="1">VLOOKUP(B54,'Insumos e Serviços'!$A:$F,6,0)</f>
        <v>795.07</v>
      </c>
      <c r="H54" s="125">
        <f t="shared" si="2"/>
        <v>5565.49</v>
      </c>
    </row>
    <row r="55" spans="1:8">
      <c r="A55" s="121" t="s">
        <v>279</v>
      </c>
      <c r="B55" s="122" t="s">
        <v>280</v>
      </c>
      <c r="C55" s="122" t="str">
        <f ca="1">VLOOKUP(B55,'Insumos e Serviços'!$A:$F,2,0)</f>
        <v>SINAPI</v>
      </c>
      <c r="D55" s="123" t="str">
        <f ca="1">VLOOKUP(B55,'Insumos e Serviços'!$A:$F,4,0)</f>
        <v>ARMAÇÃO VERTICAL DE ALVENARIA ESTRUTURAL; DIÂMETRO DE 12,5 MM. AF_01/2015</v>
      </c>
      <c r="E55" s="122" t="str">
        <f ca="1">VLOOKUP(B55,'Insumos e Serviços'!$A:$F,5,0)</f>
        <v>KG</v>
      </c>
      <c r="F55" s="124">
        <v>122</v>
      </c>
      <c r="G55" s="125">
        <f ca="1">VLOOKUP(B55,'Insumos e Serviços'!$A:$F,6,0)</f>
        <v>9.92</v>
      </c>
      <c r="H55" s="125">
        <f t="shared" si="2"/>
        <v>1210.24</v>
      </c>
    </row>
    <row r="56" spans="1:8">
      <c r="A56" s="121" t="s">
        <v>282</v>
      </c>
      <c r="B56" s="122" t="s">
        <v>283</v>
      </c>
      <c r="C56" s="122" t="str">
        <f ca="1">VLOOKUP(B56,'Insumos e Serviços'!$A:$F,2,0)</f>
        <v>SINAPI</v>
      </c>
      <c r="D56" s="123" t="str">
        <f ca="1">VLOOKUP(B56,'Insumos e Serviços'!$A:$F,4,0)</f>
        <v>ARMAÇÃO VERTICAL DE ALVENARIA ESTRUTURAL; DIÂMETRO DE 10,0 MM. AF_01/2015</v>
      </c>
      <c r="E56" s="122" t="str">
        <f ca="1">VLOOKUP(B56,'Insumos e Serviços'!$A:$F,5,0)</f>
        <v>KG</v>
      </c>
      <c r="F56" s="124">
        <v>340</v>
      </c>
      <c r="G56" s="125">
        <f ca="1">VLOOKUP(B56,'Insumos e Serviços'!$A:$F,6,0)</f>
        <v>12.04</v>
      </c>
      <c r="H56" s="125">
        <f t="shared" si="2"/>
        <v>4093.6</v>
      </c>
    </row>
    <row r="57" spans="1:8">
      <c r="A57" s="121" t="s">
        <v>285</v>
      </c>
      <c r="B57" s="122" t="s">
        <v>286</v>
      </c>
      <c r="C57" s="122" t="s">
        <v>148</v>
      </c>
      <c r="D57" s="123" t="s">
        <v>287</v>
      </c>
      <c r="E57" s="122" t="s">
        <v>288</v>
      </c>
      <c r="F57" s="124">
        <v>4</v>
      </c>
      <c r="G57" s="125">
        <f ca="1">VLOOKUP(A57,'Orçamento Analítico'!$A:$H,8,0)</f>
        <v>68.33</v>
      </c>
      <c r="H57" s="125">
        <f t="shared" si="2"/>
        <v>273.32</v>
      </c>
    </row>
    <row r="58" spans="1:8">
      <c r="A58" s="121" t="s">
        <v>289</v>
      </c>
      <c r="B58" s="122" t="s">
        <v>290</v>
      </c>
      <c r="C58" s="122" t="s">
        <v>148</v>
      </c>
      <c r="D58" s="123" t="s">
        <v>291</v>
      </c>
      <c r="E58" s="122" t="s">
        <v>241</v>
      </c>
      <c r="F58" s="124">
        <v>1</v>
      </c>
      <c r="G58" s="125">
        <f ca="1">VLOOKUP(A58,'Orçamento Analítico'!$A:$H,8,0)</f>
        <v>1624.4599999999998</v>
      </c>
      <c r="H58" s="125">
        <f t="shared" si="2"/>
        <v>1624.46</v>
      </c>
    </row>
    <row r="59" spans="1:8">
      <c r="A59" s="116" t="s">
        <v>292</v>
      </c>
      <c r="B59" s="116"/>
      <c r="C59" s="116"/>
      <c r="D59" s="116" t="s">
        <v>293</v>
      </c>
      <c r="E59" s="116"/>
      <c r="F59" s="117"/>
      <c r="G59" s="116"/>
      <c r="H59" s="117">
        <f>H60+H113</f>
        <v>653802.02999999991</v>
      </c>
    </row>
    <row r="60" spans="1:8">
      <c r="A60" s="118" t="s">
        <v>294</v>
      </c>
      <c r="B60" s="118"/>
      <c r="C60" s="118"/>
      <c r="D60" s="118" t="s">
        <v>295</v>
      </c>
      <c r="E60" s="118"/>
      <c r="F60" s="119"/>
      <c r="G60" s="118"/>
      <c r="H60" s="120">
        <f>H61+H66+H74+H81+H84+H89+H99+H107</f>
        <v>648606.69999999995</v>
      </c>
    </row>
    <row r="61" spans="1:8">
      <c r="A61" s="126" t="s">
        <v>296</v>
      </c>
      <c r="B61" s="126"/>
      <c r="C61" s="126"/>
      <c r="D61" s="126" t="s">
        <v>297</v>
      </c>
      <c r="E61" s="126"/>
      <c r="F61" s="127"/>
      <c r="G61" s="126"/>
      <c r="H61" s="128">
        <f>SUM(H62:H65)</f>
        <v>7773.7199999999993</v>
      </c>
    </row>
    <row r="62" spans="1:8" ht="22.5">
      <c r="A62" s="121" t="s">
        <v>298</v>
      </c>
      <c r="B62" s="122" t="s">
        <v>299</v>
      </c>
      <c r="C62" s="122" t="str">
        <f ca="1">VLOOKUP(B62,'Insumos e Serviços'!$A:$F,2,0)</f>
        <v>SINAPI</v>
      </c>
      <c r="D62" s="123" t="str">
        <f ca="1">VLOOKUP(B62,'Insumos e Serviços'!$A:$F,4,0)</f>
        <v>FORRO EM DRYWALL, PARA AMBIENTES COMERCIAIS, INCLUSIVE ESTRUTURA DE FIXAÇÃO. AF_05/2017_P</v>
      </c>
      <c r="E62" s="122" t="str">
        <f ca="1">VLOOKUP(B62,'Insumos e Serviços'!$A:$F,5,0)</f>
        <v>m²</v>
      </c>
      <c r="F62" s="124">
        <v>16</v>
      </c>
      <c r="G62" s="125">
        <f ca="1">VLOOKUP(B62,'Insumos e Serviços'!$A:$F,6,0)</f>
        <v>59.26</v>
      </c>
      <c r="H62" s="125">
        <f>TRUNC(F62 * G62, 2)</f>
        <v>948.16</v>
      </c>
    </row>
    <row r="63" spans="1:8" ht="22.5">
      <c r="A63" s="121" t="s">
        <v>303</v>
      </c>
      <c r="B63" s="122" t="s">
        <v>301</v>
      </c>
      <c r="C63" s="122" t="str">
        <f ca="1">VLOOKUP(B63,'Insumos e Serviços'!$A:$F,2,0)</f>
        <v>SINAPI</v>
      </c>
      <c r="D63" s="123" t="str">
        <f ca="1">VLOOKUP(B63,'Insumos e Serviços'!$A:$F,4,0)</f>
        <v>ALVENARIA DE VEDAÇÃO DE BLOCOS CERÂMICOS MACIÇOS DE 5X10X20CM (ESPESSURA 10CM) E ARGAMASSA DE ASSENTAMENTO COM PREPARO EM BETONEIRA. AF_05/2020</v>
      </c>
      <c r="E63" s="122" t="str">
        <f ca="1">VLOOKUP(B63,'Insumos e Serviços'!$A:$F,5,0)</f>
        <v>m²</v>
      </c>
      <c r="F63" s="124">
        <v>2</v>
      </c>
      <c r="G63" s="125">
        <f ca="1">VLOOKUP(B63,'Insumos e Serviços'!$A:$F,6,0)</f>
        <v>127.6</v>
      </c>
      <c r="H63" s="125">
        <f>TRUNC(F63 * G63, 2)</f>
        <v>255.2</v>
      </c>
    </row>
    <row r="64" spans="1:8" ht="22.5">
      <c r="A64" s="121" t="s">
        <v>307</v>
      </c>
      <c r="B64" s="122" t="s">
        <v>304</v>
      </c>
      <c r="C64" s="122" t="str">
        <f ca="1">VLOOKUP(B64,'Insumos e Serviços'!$A:$F,2,0)</f>
        <v>SINAPI</v>
      </c>
      <c r="D64" s="123" t="str">
        <f ca="1">VLOOKUP(B64,'Insumos e Serviços'!$A:$F,4,0)</f>
        <v>ACABAMENTOS PARA FORRO (MOLDURA EM DRYWALL, COM LARGURA DE 15 CM). AF_05/2017_P</v>
      </c>
      <c r="E64" s="122" t="str">
        <f ca="1">VLOOKUP(B64,'Insumos e Serviços'!$A:$F,5,0)</f>
        <v>M</v>
      </c>
      <c r="F64" s="124">
        <v>9</v>
      </c>
      <c r="G64" s="125">
        <f ca="1">VLOOKUP(B64,'Insumos e Serviços'!$A:$F,6,0)</f>
        <v>28.17</v>
      </c>
      <c r="H64" s="125">
        <f>TRUNC(F64 * G64, 2)</f>
        <v>253.53</v>
      </c>
    </row>
    <row r="65" spans="1:8" ht="45">
      <c r="A65" s="121" t="s">
        <v>133</v>
      </c>
      <c r="B65" s="122" t="s">
        <v>308</v>
      </c>
      <c r="C65" s="122" t="s">
        <v>148</v>
      </c>
      <c r="D65" s="123" t="s">
        <v>309</v>
      </c>
      <c r="E65" s="122" t="s">
        <v>181</v>
      </c>
      <c r="F65" s="124">
        <v>13</v>
      </c>
      <c r="G65" s="125">
        <f ca="1">VLOOKUP(A65,'Orçamento Analítico'!$A:$H,8,0)</f>
        <v>485.91</v>
      </c>
      <c r="H65" s="125">
        <f>TRUNC(F65 * G65, 2)</f>
        <v>6316.83</v>
      </c>
    </row>
    <row r="66" spans="1:8">
      <c r="A66" s="126" t="s">
        <v>310</v>
      </c>
      <c r="B66" s="126"/>
      <c r="C66" s="126"/>
      <c r="D66" s="126" t="s">
        <v>311</v>
      </c>
      <c r="E66" s="126"/>
      <c r="F66" s="127"/>
      <c r="G66" s="126"/>
      <c r="H66" s="128">
        <f>SUM(H67:H73)</f>
        <v>64195.770000000004</v>
      </c>
    </row>
    <row r="67" spans="1:8" ht="33.75">
      <c r="A67" s="121" t="s">
        <v>312</v>
      </c>
      <c r="B67" s="122" t="s">
        <v>313</v>
      </c>
      <c r="C67" s="122" t="s">
        <v>148</v>
      </c>
      <c r="D67" s="123" t="s">
        <v>314</v>
      </c>
      <c r="E67" s="122" t="s">
        <v>150</v>
      </c>
      <c r="F67" s="124">
        <v>3</v>
      </c>
      <c r="G67" s="125">
        <f ca="1">VLOOKUP(A67,'Orçamento Analítico'!$A:$H,8,0)</f>
        <v>462.12000000000006</v>
      </c>
      <c r="H67" s="125">
        <f t="shared" ref="H67:H73" si="3">TRUNC(F67 * G67, 2)</f>
        <v>1386.36</v>
      </c>
    </row>
    <row r="68" spans="1:8" ht="33.75">
      <c r="A68" s="121" t="s">
        <v>315</v>
      </c>
      <c r="B68" s="122" t="s">
        <v>316</v>
      </c>
      <c r="C68" s="122" t="s">
        <v>148</v>
      </c>
      <c r="D68" s="123" t="s">
        <v>317</v>
      </c>
      <c r="E68" s="122" t="s">
        <v>231</v>
      </c>
      <c r="F68" s="124">
        <v>1</v>
      </c>
      <c r="G68" s="125">
        <f ca="1">VLOOKUP(A68,'Orçamento Analítico'!$A:$H,8,0)</f>
        <v>858.94</v>
      </c>
      <c r="H68" s="125">
        <f t="shared" si="3"/>
        <v>858.94</v>
      </c>
    </row>
    <row r="69" spans="1:8" ht="22.5">
      <c r="A69" s="121" t="s">
        <v>318</v>
      </c>
      <c r="B69" s="122" t="s">
        <v>319</v>
      </c>
      <c r="C69" s="122" t="s">
        <v>148</v>
      </c>
      <c r="D69" s="123" t="s">
        <v>320</v>
      </c>
      <c r="E69" s="122" t="s">
        <v>321</v>
      </c>
      <c r="F69" s="124">
        <v>185</v>
      </c>
      <c r="G69" s="125">
        <f ca="1">VLOOKUP(A69,'Orçamento Analítico'!$A:$H,8,0)</f>
        <v>32.67</v>
      </c>
      <c r="H69" s="125">
        <f t="shared" si="3"/>
        <v>6043.95</v>
      </c>
    </row>
    <row r="70" spans="1:8" ht="22.5">
      <c r="A70" s="121" t="s">
        <v>322</v>
      </c>
      <c r="B70" s="122" t="s">
        <v>323</v>
      </c>
      <c r="C70" s="122" t="str">
        <f ca="1">VLOOKUP(B70,'Insumos e Serviços'!$A:$F,2,0)</f>
        <v>SINAPI</v>
      </c>
      <c r="D70" s="123" t="str">
        <f ca="1">VLOOKUP(B70,'Insumos e Serviços'!$A:$F,4,0)</f>
        <v>JANELA DE ALUMÍNIO TIPO MAXIM-AR, COM VIDROS, BATENTE E FERRAGENS. EXCLUSIVE ALIZAR, ACABAMENTO E CONTRAMARCO. FORNECIMENTO E INSTALAÇÃO. AF_12/2019</v>
      </c>
      <c r="E70" s="122" t="str">
        <f ca="1">VLOOKUP(B70,'Insumos e Serviços'!$A:$F,5,0)</f>
        <v>m²</v>
      </c>
      <c r="F70" s="124">
        <v>18</v>
      </c>
      <c r="G70" s="125">
        <f ca="1">VLOOKUP(B70,'Insumos e Serviços'!$A:$F,6,0)</f>
        <v>530.27</v>
      </c>
      <c r="H70" s="125">
        <f>TRUNC(F70 * G70, 2)</f>
        <v>9544.86</v>
      </c>
    </row>
    <row r="71" spans="1:8" ht="22.5">
      <c r="A71" s="121" t="s">
        <v>325</v>
      </c>
      <c r="B71" s="122" t="s">
        <v>326</v>
      </c>
      <c r="C71" s="122" t="s">
        <v>148</v>
      </c>
      <c r="D71" s="123" t="s">
        <v>327</v>
      </c>
      <c r="E71" s="122" t="s">
        <v>321</v>
      </c>
      <c r="F71" s="124">
        <v>2458</v>
      </c>
      <c r="G71" s="125">
        <f ca="1">VLOOKUP(A71,'Orçamento Analítico'!$A:$H,8,0)</f>
        <v>9.5299999999999994</v>
      </c>
      <c r="H71" s="125">
        <f t="shared" si="3"/>
        <v>23424.74</v>
      </c>
    </row>
    <row r="72" spans="1:8" ht="22.5">
      <c r="A72" s="121" t="s">
        <v>328</v>
      </c>
      <c r="B72" s="122" t="s">
        <v>329</v>
      </c>
      <c r="C72" s="122" t="s">
        <v>148</v>
      </c>
      <c r="D72" s="123" t="s">
        <v>330</v>
      </c>
      <c r="E72" s="122" t="s">
        <v>321</v>
      </c>
      <c r="F72" s="124">
        <v>128</v>
      </c>
      <c r="G72" s="125">
        <f ca="1">VLOOKUP(A72,'Orçamento Analítico'!$A:$H,8,0)</f>
        <v>10.739999999999998</v>
      </c>
      <c r="H72" s="125">
        <f t="shared" si="3"/>
        <v>1374.72</v>
      </c>
    </row>
    <row r="73" spans="1:8" ht="22.5">
      <c r="A73" s="121" t="s">
        <v>331</v>
      </c>
      <c r="B73" s="122" t="s">
        <v>319</v>
      </c>
      <c r="C73" s="122" t="s">
        <v>148</v>
      </c>
      <c r="D73" s="123" t="s">
        <v>320</v>
      </c>
      <c r="E73" s="122" t="s">
        <v>321</v>
      </c>
      <c r="F73" s="124">
        <v>660</v>
      </c>
      <c r="G73" s="125">
        <f ca="1">VLOOKUP(A73,'Orçamento Analítico'!$A:$H,8,0)</f>
        <v>32.67</v>
      </c>
      <c r="H73" s="125">
        <f t="shared" si="3"/>
        <v>21562.2</v>
      </c>
    </row>
    <row r="74" spans="1:8">
      <c r="A74" s="126" t="s">
        <v>332</v>
      </c>
      <c r="B74" s="126"/>
      <c r="C74" s="126"/>
      <c r="D74" s="126" t="s">
        <v>333</v>
      </c>
      <c r="E74" s="126"/>
      <c r="F74" s="127"/>
      <c r="G74" s="126"/>
      <c r="H74" s="128">
        <f>SUM(H75:H80)</f>
        <v>168860.06</v>
      </c>
    </row>
    <row r="75" spans="1:8" ht="33.75">
      <c r="A75" s="121" t="s">
        <v>334</v>
      </c>
      <c r="B75" s="122" t="s">
        <v>335</v>
      </c>
      <c r="C75" s="122" t="s">
        <v>148</v>
      </c>
      <c r="D75" s="123" t="s">
        <v>336</v>
      </c>
      <c r="E75" s="122" t="s">
        <v>181</v>
      </c>
      <c r="F75" s="124">
        <v>524</v>
      </c>
      <c r="G75" s="125">
        <f ca="1">VLOOKUP(A75,'Orçamento Analítico'!$A:$H,8,0)</f>
        <v>306.04999999999995</v>
      </c>
      <c r="H75" s="125">
        <f t="shared" ref="H75:H80" si="4">TRUNC(F75 * G75, 2)</f>
        <v>160370.20000000001</v>
      </c>
    </row>
    <row r="76" spans="1:8" ht="22.5">
      <c r="A76" s="121" t="s">
        <v>337</v>
      </c>
      <c r="B76" s="122" t="s">
        <v>338</v>
      </c>
      <c r="C76" s="122" t="s">
        <v>148</v>
      </c>
      <c r="D76" s="123" t="s">
        <v>339</v>
      </c>
      <c r="E76" s="122" t="s">
        <v>306</v>
      </c>
      <c r="F76" s="124">
        <v>11</v>
      </c>
      <c r="G76" s="125">
        <f ca="1">VLOOKUP(A76,'Orçamento Analítico'!$A:$H,8,0)</f>
        <v>181.56</v>
      </c>
      <c r="H76" s="125">
        <f t="shared" si="4"/>
        <v>1997.16</v>
      </c>
    </row>
    <row r="77" spans="1:8">
      <c r="A77" s="121" t="s">
        <v>340</v>
      </c>
      <c r="B77" s="122" t="s">
        <v>341</v>
      </c>
      <c r="C77" s="122" t="s">
        <v>148</v>
      </c>
      <c r="D77" s="123" t="s">
        <v>342</v>
      </c>
      <c r="E77" s="122" t="s">
        <v>321</v>
      </c>
      <c r="F77" s="124">
        <v>51</v>
      </c>
      <c r="G77" s="125">
        <f ca="1">VLOOKUP(A77,'Orçamento Analítico'!$A:$H,8,0)</f>
        <v>94.179999999999993</v>
      </c>
      <c r="H77" s="125">
        <f t="shared" si="4"/>
        <v>4803.18</v>
      </c>
    </row>
    <row r="78" spans="1:8" ht="33.75">
      <c r="A78" s="121" t="s">
        <v>343</v>
      </c>
      <c r="B78" s="122" t="s">
        <v>344</v>
      </c>
      <c r="C78" s="122" t="str">
        <f ca="1">VLOOKUP(B78,'Insumos e Serviços'!$A:$F,2,0)</f>
        <v>SINAPI</v>
      </c>
      <c r="D78" s="123" t="str">
        <f ca="1">VLOOKUP(B78,'Insumos e Serviços'!$A:$F,4,0)</f>
        <v>TRAMA DE AÇO COMPOSTA POR TERÇAS PARA TELHADOS DE ATÉ 2 ÁGUAS PARA TELHA ONDULADA DE FIBROCIMENTO, METÁLICA, PLÁSTICA OU TERMOACÚSTICA, INCLUSO TRANSPORTE VERTICAL. AF_07/2019</v>
      </c>
      <c r="E78" s="122" t="str">
        <f ca="1">VLOOKUP(B78,'Insumos e Serviços'!$A:$F,5,0)</f>
        <v>m²</v>
      </c>
      <c r="F78" s="124">
        <v>2</v>
      </c>
      <c r="G78" s="125">
        <f ca="1">VLOOKUP(B78,'Insumos e Serviços'!$A:$F,6,0)</f>
        <v>55.97</v>
      </c>
      <c r="H78" s="125">
        <f>TRUNC(F78 * G78, 2)</f>
        <v>111.94</v>
      </c>
    </row>
    <row r="79" spans="1:8">
      <c r="A79" s="121" t="s">
        <v>346</v>
      </c>
      <c r="B79" s="122" t="s">
        <v>347</v>
      </c>
      <c r="C79" s="122" t="str">
        <f ca="1">VLOOKUP(B79,'Insumos e Serviços'!$A:$F,2,0)</f>
        <v>SINAPI</v>
      </c>
      <c r="D79" s="123" t="str">
        <f ca="1">VLOOKUP(B79,'Insumos e Serviços'!$A:$F,4,0)</f>
        <v>FURO EM CONCRETO PARA DIÂMETROS MAIORES QUE 75 MM. AF_05/2015</v>
      </c>
      <c r="E79" s="122" t="str">
        <f ca="1">VLOOKUP(B79,'Insumos e Serviços'!$A:$F,5,0)</f>
        <v>UN</v>
      </c>
      <c r="F79" s="124">
        <v>12</v>
      </c>
      <c r="G79" s="125">
        <f ca="1">VLOOKUP(B79,'Insumos e Serviços'!$A:$F,6,0)</f>
        <v>113.15</v>
      </c>
      <c r="H79" s="125">
        <f>TRUNC(F79 * G79, 2)</f>
        <v>1357.8</v>
      </c>
    </row>
    <row r="80" spans="1:8">
      <c r="A80" s="121" t="s">
        <v>349</v>
      </c>
      <c r="B80" s="122" t="s">
        <v>350</v>
      </c>
      <c r="C80" s="122" t="s">
        <v>148</v>
      </c>
      <c r="D80" s="123" t="s">
        <v>351</v>
      </c>
      <c r="E80" s="122" t="s">
        <v>321</v>
      </c>
      <c r="F80" s="124">
        <v>11</v>
      </c>
      <c r="G80" s="125">
        <f ca="1">VLOOKUP(A80,'Orçamento Analítico'!$A:$H,8,0)</f>
        <v>19.979999999999997</v>
      </c>
      <c r="H80" s="125">
        <f t="shared" si="4"/>
        <v>219.78</v>
      </c>
    </row>
    <row r="81" spans="1:8">
      <c r="A81" s="126" t="s">
        <v>352</v>
      </c>
      <c r="B81" s="126"/>
      <c r="C81" s="126"/>
      <c r="D81" s="126" t="s">
        <v>353</v>
      </c>
      <c r="E81" s="126"/>
      <c r="F81" s="127"/>
      <c r="G81" s="126"/>
      <c r="H81" s="128">
        <f>SUM(H82:H83)</f>
        <v>3628.1099999999997</v>
      </c>
    </row>
    <row r="82" spans="1:8">
      <c r="A82" s="121" t="s">
        <v>354</v>
      </c>
      <c r="B82" s="122" t="s">
        <v>355</v>
      </c>
      <c r="C82" s="122" t="s">
        <v>148</v>
      </c>
      <c r="D82" s="123" t="s">
        <v>356</v>
      </c>
      <c r="E82" s="122" t="s">
        <v>181</v>
      </c>
      <c r="F82" s="124">
        <v>297</v>
      </c>
      <c r="G82" s="125">
        <f ca="1">VLOOKUP(A82,'Orçamento Analítico'!$A:$H,8,0)</f>
        <v>6.31</v>
      </c>
      <c r="H82" s="125">
        <f>TRUNC(F82 * G82, 2)</f>
        <v>1874.07</v>
      </c>
    </row>
    <row r="83" spans="1:8">
      <c r="A83" s="121" t="s">
        <v>357</v>
      </c>
      <c r="B83" s="122" t="s">
        <v>358</v>
      </c>
      <c r="C83" s="122" t="str">
        <f ca="1">VLOOKUP(B83,'Insumos e Serviços'!$A:$F,2,0)</f>
        <v>SINAPI</v>
      </c>
      <c r="D83" s="123" t="str">
        <f ca="1">VLOOKUP(B83,'Insumos e Serviços'!$A:$F,4,0)</f>
        <v>PISO EM GRANILITE, MARMORITE OU GRANITINA EM AMBIENTES INTERNOS. AF_09/2020</v>
      </c>
      <c r="E83" s="122" t="str">
        <f ca="1">VLOOKUP(B83,'Insumos e Serviços'!$A:$F,5,0)</f>
        <v>m²</v>
      </c>
      <c r="F83" s="124">
        <v>47</v>
      </c>
      <c r="G83" s="125">
        <f ca="1">VLOOKUP(B83,'Insumos e Serviços'!$A:$F,6,0)</f>
        <v>37.32</v>
      </c>
      <c r="H83" s="125">
        <f>TRUNC(F83 * G83, 2)</f>
        <v>1754.04</v>
      </c>
    </row>
    <row r="84" spans="1:8">
      <c r="A84" s="126" t="s">
        <v>360</v>
      </c>
      <c r="B84" s="126"/>
      <c r="C84" s="126"/>
      <c r="D84" s="126" t="s">
        <v>361</v>
      </c>
      <c r="E84" s="126"/>
      <c r="F84" s="127"/>
      <c r="G84" s="126"/>
      <c r="H84" s="128">
        <f>SUM(H85:H88)</f>
        <v>145860.91</v>
      </c>
    </row>
    <row r="85" spans="1:8" ht="45">
      <c r="A85" s="121" t="s">
        <v>362</v>
      </c>
      <c r="B85" s="122" t="s">
        <v>363</v>
      </c>
      <c r="C85" s="122" t="str">
        <f ca="1">VLOOKUP(B85,'Insumos e Serviços'!$A:$F,2,0)</f>
        <v>SINAPI</v>
      </c>
      <c r="D85" s="123" t="str">
        <f ca="1">VLOOKUP(B85,'Insumos e Serviços'!$A:$F,4,0)</f>
        <v>(COMPOSIÇÃO REPRESENTATIVA) DO SERVIÇO DE EMBOÇO/MASSA ÚNICA, APLICADO MANUALMENTE, TRAÇO 1:2:8, EM BETONEIRA DE 400L, PAREDES INTERNAS, COM EXECUÇÃO DE TALISCAS, EDIFICAÇÃO HABITACIONAL UNIFAMILIAR (CASAS) E EDIFICAÇÃO PÚBLICA PADRÃO. AF_12/2014</v>
      </c>
      <c r="E85" s="122" t="str">
        <f ca="1">VLOOKUP(B85,'Insumos e Serviços'!$A:$F,5,0)</f>
        <v>m²</v>
      </c>
      <c r="F85" s="124">
        <v>940</v>
      </c>
      <c r="G85" s="125">
        <f ca="1">VLOOKUP(B85,'Insumos e Serviços'!$A:$F,6,0)</f>
        <v>31.52</v>
      </c>
      <c r="H85" s="125">
        <f>TRUNC(F85 * G85, 2)</f>
        <v>29628.799999999999</v>
      </c>
    </row>
    <row r="86" spans="1:8" ht="33.75">
      <c r="A86" s="121" t="s">
        <v>365</v>
      </c>
      <c r="B86" s="122" t="s">
        <v>366</v>
      </c>
      <c r="C86" s="122" t="str">
        <f ca="1">VLOOKUP(B86,'Insumos e Serviços'!$A:$F,2,0)</f>
        <v>SINAPI</v>
      </c>
      <c r="D86" s="123" t="str">
        <f ca="1">VLOOKUP(B86,'Insumos e Serviços'!$A:$F,4,0)</f>
        <v>CHAPISCO APLICADO EM ALVENARIA (COM PRESENÇA DE VÃOS) E ESTRUTURAS DE CONCRETO DE FACHADA, COM COLHER DE PEDREIRO.  ARGAMASSA TRAÇO 1:3 COM PREPARO EM BETONEIRA 400L. AF_06/2014</v>
      </c>
      <c r="E86" s="122" t="str">
        <f ca="1">VLOOKUP(B86,'Insumos e Serviços'!$A:$F,5,0)</f>
        <v>m²</v>
      </c>
      <c r="F86" s="124">
        <v>940</v>
      </c>
      <c r="G86" s="125">
        <f ca="1">VLOOKUP(B86,'Insumos e Serviços'!$A:$F,6,0)</f>
        <v>7.81</v>
      </c>
      <c r="H86" s="125">
        <f>TRUNC(F86 * G86, 2)</f>
        <v>7341.4</v>
      </c>
    </row>
    <row r="87" spans="1:8" ht="22.5">
      <c r="A87" s="121" t="s">
        <v>368</v>
      </c>
      <c r="B87" s="122" t="s">
        <v>369</v>
      </c>
      <c r="C87" s="122" t="s">
        <v>148</v>
      </c>
      <c r="D87" s="123" t="s">
        <v>370</v>
      </c>
      <c r="E87" s="122" t="s">
        <v>181</v>
      </c>
      <c r="F87" s="124">
        <v>790</v>
      </c>
      <c r="G87" s="125">
        <f ca="1">VLOOKUP(A87,'Orçamento Analítico'!$A:$H,8,0)</f>
        <v>132.66999999999999</v>
      </c>
      <c r="H87" s="125">
        <f>TRUNC(F87 * G87, 2)</f>
        <v>104809.3</v>
      </c>
    </row>
    <row r="88" spans="1:8">
      <c r="A88" s="121" t="s">
        <v>371</v>
      </c>
      <c r="B88" s="122" t="s">
        <v>372</v>
      </c>
      <c r="C88" s="122" t="s">
        <v>148</v>
      </c>
      <c r="D88" s="123" t="s">
        <v>373</v>
      </c>
      <c r="E88" s="122" t="s">
        <v>181</v>
      </c>
      <c r="F88" s="124">
        <v>303</v>
      </c>
      <c r="G88" s="125">
        <f ca="1">VLOOKUP(A88,'Orçamento Analítico'!$A:$H,8,0)</f>
        <v>13.469999999999999</v>
      </c>
      <c r="H88" s="125">
        <f>TRUNC(F88 * G88, 2)</f>
        <v>4081.41</v>
      </c>
    </row>
    <row r="89" spans="1:8">
      <c r="A89" s="126" t="s">
        <v>374</v>
      </c>
      <c r="B89" s="126"/>
      <c r="C89" s="126"/>
      <c r="D89" s="126" t="s">
        <v>375</v>
      </c>
      <c r="E89" s="126"/>
      <c r="F89" s="127"/>
      <c r="G89" s="126"/>
      <c r="H89" s="128">
        <f>SUM(H90:H98)</f>
        <v>54679.92</v>
      </c>
    </row>
    <row r="90" spans="1:8" ht="22.5">
      <c r="A90" s="121" t="s">
        <v>376</v>
      </c>
      <c r="B90" s="122" t="s">
        <v>377</v>
      </c>
      <c r="C90" s="122" t="str">
        <f ca="1">VLOOKUP(B90,'Insumos e Serviços'!$A:$F,2,0)</f>
        <v>SINAPI</v>
      </c>
      <c r="D90" s="123" t="str">
        <f ca="1">VLOOKUP(B90,'Insumos e Serviços'!$A:$F,4,0)</f>
        <v>APLICAÇÃO MANUAL DE PINTURA COM TINTA LÁTEX ACRÍLICA EM PAREDES, DUAS DEMÃOS. AF_06/2014</v>
      </c>
      <c r="E90" s="122" t="str">
        <f ca="1">VLOOKUP(B90,'Insumos e Serviços'!$A:$F,5,0)</f>
        <v>m²</v>
      </c>
      <c r="F90" s="124">
        <v>530</v>
      </c>
      <c r="G90" s="125">
        <f ca="1">VLOOKUP(B90,'Insumos e Serviços'!$A:$F,6,0)</f>
        <v>13.06</v>
      </c>
      <c r="H90" s="125">
        <f t="shared" ref="H90:H98" si="5">TRUNC(F90 * G90, 2)</f>
        <v>6921.8</v>
      </c>
    </row>
    <row r="91" spans="1:8" ht="22.5">
      <c r="A91" s="121" t="s">
        <v>379</v>
      </c>
      <c r="B91" s="122" t="s">
        <v>380</v>
      </c>
      <c r="C91" s="122" t="str">
        <f ca="1">VLOOKUP(B91,'Insumos e Serviços'!$A:$F,2,0)</f>
        <v>SINAPI</v>
      </c>
      <c r="D91" s="123" t="str">
        <f ca="1">VLOOKUP(B91,'Insumos e Serviços'!$A:$F,4,0)</f>
        <v>APLICAÇÃO MANUAL DE PINTURA COM TINTA TEXTURIZADA ACRÍLICA EM PANOS COM PRESENÇA DE VÃOS DE EDIFÍCIOS DE MÚLTIPLOS PAVIMENTOS, UMA COR. AF_06/2014</v>
      </c>
      <c r="E91" s="122" t="str">
        <f ca="1">VLOOKUP(B91,'Insumos e Serviços'!$A:$F,5,0)</f>
        <v>m²</v>
      </c>
      <c r="F91" s="124">
        <v>1377</v>
      </c>
      <c r="G91" s="125">
        <f ca="1">VLOOKUP(B91,'Insumos e Serviços'!$A:$F,6,0)</f>
        <v>17.45</v>
      </c>
      <c r="H91" s="125">
        <f t="shared" si="5"/>
        <v>24028.65</v>
      </c>
    </row>
    <row r="92" spans="1:8" ht="33.75">
      <c r="A92" s="121" t="s">
        <v>382</v>
      </c>
      <c r="B92" s="122" t="s">
        <v>383</v>
      </c>
      <c r="C92" s="122" t="str">
        <f ca="1">VLOOKUP(B92,'Insumos e Serviços'!$A:$F,2,0)</f>
        <v>SINAPI</v>
      </c>
      <c r="D92" s="123" t="str">
        <f ca="1">VLOOKUP(B92,'Insumos e Serviços'!$A:$F,4,0)</f>
        <v>PINTURA COM TINTA ALQUÍDICA DE ACABAMENTO (ESMALTE SINTÉTICO ACETINADO) APLICADA A ROLO OU PINCEL SOBRE SUPERFÍCIES METÁLICAS (EXCETO PERFIL) EXECUTADO EM OBRA (02 DEMÃOS). AF_01/2020</v>
      </c>
      <c r="E92" s="122" t="str">
        <f ca="1">VLOOKUP(B92,'Insumos e Serviços'!$A:$F,5,0)</f>
        <v>m²</v>
      </c>
      <c r="F92" s="124">
        <v>322</v>
      </c>
      <c r="G92" s="125">
        <f ca="1">VLOOKUP(B92,'Insumos e Serviços'!$A:$F,6,0)</f>
        <v>41.49</v>
      </c>
      <c r="H92" s="125">
        <f t="shared" si="5"/>
        <v>13359.78</v>
      </c>
    </row>
    <row r="93" spans="1:8" ht="33.75">
      <c r="A93" s="121" t="s">
        <v>385</v>
      </c>
      <c r="B93" s="122" t="s">
        <v>386</v>
      </c>
      <c r="C93" s="122" t="str">
        <f ca="1">VLOOKUP(B93,'Insumos e Serviços'!$A:$F,2,0)</f>
        <v>SINAPI</v>
      </c>
      <c r="D93" s="123" t="str">
        <f ca="1">VLOOKUP(B93,'Insumos e Serviços'!$A:$F,4,0)</f>
        <v>PINTURA COM TINTA ALQUÍDICA DE FUNDO (TIPO ZARCÃO) APLICADA A ROLO OU PINCEL SOBRE SUPERFÍCIES METÁLICAS (EXCETO PERFIL) EXECUTADO EM OBRA (POR DEMÃO). AF_01/2020</v>
      </c>
      <c r="E93" s="122" t="str">
        <f ca="1">VLOOKUP(B93,'Insumos e Serviços'!$A:$F,5,0)</f>
        <v>m²</v>
      </c>
      <c r="F93" s="124">
        <v>71</v>
      </c>
      <c r="G93" s="125">
        <f ca="1">VLOOKUP(B93,'Insumos e Serviços'!$A:$F,6,0)</f>
        <v>20.34</v>
      </c>
      <c r="H93" s="125">
        <f t="shared" si="5"/>
        <v>1444.14</v>
      </c>
    </row>
    <row r="94" spans="1:8" ht="22.5">
      <c r="A94" s="121" t="s">
        <v>388</v>
      </c>
      <c r="B94" s="122" t="s">
        <v>389</v>
      </c>
      <c r="C94" s="122" t="str">
        <f ca="1">VLOOKUP(B94,'Insumos e Serviços'!$A:$F,2,0)</f>
        <v>SINAPI</v>
      </c>
      <c r="D94" s="123" t="str">
        <f ca="1">VLOOKUP(B94,'Insumos e Serviços'!$A:$F,4,0)</f>
        <v>PINTURA DE PISO COM TINTA ACRÍLICA, APLICAÇÃO MANUAL, 2 DEMÃOS, INCLUSO FUNDO PREPARADOR. AF_05/2021</v>
      </c>
      <c r="E94" s="122" t="str">
        <f ca="1">VLOOKUP(B94,'Insumos e Serviços'!$A:$F,5,0)</f>
        <v>m²</v>
      </c>
      <c r="F94" s="124">
        <v>493</v>
      </c>
      <c r="G94" s="125">
        <f ca="1">VLOOKUP(B94,'Insumos e Serviços'!$A:$F,6,0)</f>
        <v>16.440000000000001</v>
      </c>
      <c r="H94" s="125">
        <f t="shared" si="5"/>
        <v>8104.92</v>
      </c>
    </row>
    <row r="95" spans="1:8">
      <c r="A95" s="121" t="s">
        <v>391</v>
      </c>
      <c r="B95" s="122" t="s">
        <v>392</v>
      </c>
      <c r="C95" s="122" t="str">
        <f ca="1">VLOOKUP(B95,'Insumos e Serviços'!$A:$F,2,0)</f>
        <v>SINAPI</v>
      </c>
      <c r="D95" s="123" t="str">
        <f ca="1">VLOOKUP(B95,'Insumos e Serviços'!$A:$F,4,0)</f>
        <v>APLICAÇÃO DE FUNDO SELADOR ACRÍLICO EM PAREDES, UMA DEMÃO. AF_06/2014</v>
      </c>
      <c r="E95" s="122" t="str">
        <f ca="1">VLOOKUP(B95,'Insumos e Serviços'!$A:$F,5,0)</f>
        <v>m²</v>
      </c>
      <c r="F95" s="124">
        <v>55</v>
      </c>
      <c r="G95" s="125">
        <f ca="1">VLOOKUP(B95,'Insumos e Serviços'!$A:$F,6,0)</f>
        <v>2.4900000000000002</v>
      </c>
      <c r="H95" s="125">
        <f t="shared" si="5"/>
        <v>136.94999999999999</v>
      </c>
    </row>
    <row r="96" spans="1:8">
      <c r="A96" s="121" t="s">
        <v>394</v>
      </c>
      <c r="B96" s="122" t="s">
        <v>395</v>
      </c>
      <c r="C96" s="122" t="str">
        <f ca="1">VLOOKUP(B96,'Insumos e Serviços'!$A:$F,2,0)</f>
        <v>SINAPI</v>
      </c>
      <c r="D96" s="123" t="str">
        <f ca="1">VLOOKUP(B96,'Insumos e Serviços'!$A:$F,4,0)</f>
        <v>APLICAÇÃO DE FUNDO SELADOR ACRÍLICO EM TETO, UMA DEMÃO. AF_06/2014</v>
      </c>
      <c r="E96" s="122" t="str">
        <f ca="1">VLOOKUP(B96,'Insumos e Serviços'!$A:$F,5,0)</f>
        <v>m²</v>
      </c>
      <c r="F96" s="124">
        <v>16</v>
      </c>
      <c r="G96" s="125">
        <f ca="1">VLOOKUP(B96,'Insumos e Serviços'!$A:$F,6,0)</f>
        <v>2.87</v>
      </c>
      <c r="H96" s="125">
        <f t="shared" si="5"/>
        <v>45.92</v>
      </c>
    </row>
    <row r="97" spans="1:8">
      <c r="A97" s="121" t="s">
        <v>397</v>
      </c>
      <c r="B97" s="122" t="s">
        <v>398</v>
      </c>
      <c r="C97" s="122" t="str">
        <f ca="1">VLOOKUP(B97,'Insumos e Serviços'!$A:$F,2,0)</f>
        <v>SINAPI</v>
      </c>
      <c r="D97" s="123" t="str">
        <f ca="1">VLOOKUP(B97,'Insumos e Serviços'!$A:$F,4,0)</f>
        <v>APLICAÇÃO E LIXAMENTO DE MASSA LÁTEX EM TETO, DUAS DEMÃOS. AF_06/2014</v>
      </c>
      <c r="E97" s="122" t="str">
        <f ca="1">VLOOKUP(B97,'Insumos e Serviços'!$A:$F,5,0)</f>
        <v>m²</v>
      </c>
      <c r="F97" s="124">
        <v>16</v>
      </c>
      <c r="G97" s="125">
        <f ca="1">VLOOKUP(B97,'Insumos e Serviços'!$A:$F,6,0)</f>
        <v>25.03</v>
      </c>
      <c r="H97" s="125">
        <f t="shared" si="5"/>
        <v>400.48</v>
      </c>
    </row>
    <row r="98" spans="1:8" ht="22.5">
      <c r="A98" s="121" t="s">
        <v>400</v>
      </c>
      <c r="B98" s="122" t="s">
        <v>401</v>
      </c>
      <c r="C98" s="122" t="str">
        <f ca="1">VLOOKUP(B98,'Insumos e Serviços'!$A:$F,2,0)</f>
        <v>SINAPI</v>
      </c>
      <c r="D98" s="123" t="str">
        <f ca="1">VLOOKUP(B98,'Insumos e Serviços'!$A:$F,4,0)</f>
        <v>APLICAÇÃO MANUAL DE PINTURA COM TINTA LÁTEX ACRÍLICA EM TETO, DUAS DEMÃOS. AF_06/2014</v>
      </c>
      <c r="E98" s="122" t="str">
        <f ca="1">VLOOKUP(B98,'Insumos e Serviços'!$A:$F,5,0)</f>
        <v>m²</v>
      </c>
      <c r="F98" s="124">
        <v>16</v>
      </c>
      <c r="G98" s="125">
        <f ca="1">VLOOKUP(B98,'Insumos e Serviços'!$A:$F,6,0)</f>
        <v>14.83</v>
      </c>
      <c r="H98" s="125">
        <f t="shared" si="5"/>
        <v>237.28</v>
      </c>
    </row>
    <row r="99" spans="1:8">
      <c r="A99" s="126" t="s">
        <v>403</v>
      </c>
      <c r="B99" s="126"/>
      <c r="C99" s="126"/>
      <c r="D99" s="126" t="s">
        <v>404</v>
      </c>
      <c r="E99" s="126"/>
      <c r="F99" s="127"/>
      <c r="G99" s="126"/>
      <c r="H99" s="128">
        <f>SUM(H100:H106)</f>
        <v>170750.46000000002</v>
      </c>
    </row>
    <row r="100" spans="1:8">
      <c r="A100" s="121" t="s">
        <v>405</v>
      </c>
      <c r="B100" s="122" t="s">
        <v>406</v>
      </c>
      <c r="C100" s="122" t="str">
        <f ca="1">VLOOKUP(B100,'Insumos e Serviços'!$A:$F,2,0)</f>
        <v>SINAPI</v>
      </c>
      <c r="D100" s="123" t="str">
        <f ca="1">VLOOKUP(B100,'Insumos e Serviços'!$A:$F,4,0)</f>
        <v>LIMPEZA DE SUPERFÍCIE COM JATO DE ALTA PRESSÃO. AF_04/2019</v>
      </c>
      <c r="E100" s="122" t="str">
        <f ca="1">VLOOKUP(B100,'Insumos e Serviços'!$A:$F,5,0)</f>
        <v>m²</v>
      </c>
      <c r="F100" s="124">
        <v>765</v>
      </c>
      <c r="G100" s="125">
        <f ca="1">VLOOKUP(B100,'Insumos e Serviços'!$A:$F,6,0)</f>
        <v>1.57</v>
      </c>
      <c r="H100" s="125">
        <f>TRUNC(F100 * G100, 2)</f>
        <v>1201.05</v>
      </c>
    </row>
    <row r="101" spans="1:8" ht="33.75">
      <c r="A101" s="121" t="s">
        <v>408</v>
      </c>
      <c r="B101" s="122" t="s">
        <v>409</v>
      </c>
      <c r="C101" s="122" t="s">
        <v>148</v>
      </c>
      <c r="D101" s="123" t="s">
        <v>410</v>
      </c>
      <c r="E101" s="122" t="s">
        <v>181</v>
      </c>
      <c r="F101" s="124">
        <v>558</v>
      </c>
      <c r="G101" s="125">
        <f ca="1">VLOOKUP(A101,'Orçamento Analítico'!$A:$H,8,0)</f>
        <v>48.08</v>
      </c>
      <c r="H101" s="125">
        <f t="shared" ref="H101:H106" si="6">TRUNC(F101 * G101, 2)</f>
        <v>26828.639999999999</v>
      </c>
    </row>
    <row r="102" spans="1:8" ht="33.75">
      <c r="A102" s="121" t="s">
        <v>411</v>
      </c>
      <c r="B102" s="122" t="s">
        <v>412</v>
      </c>
      <c r="C102" s="122" t="s">
        <v>148</v>
      </c>
      <c r="D102" s="123" t="s">
        <v>413</v>
      </c>
      <c r="E102" s="122" t="s">
        <v>181</v>
      </c>
      <c r="F102" s="124">
        <v>207</v>
      </c>
      <c r="G102" s="125">
        <f ca="1">VLOOKUP(A102,'Orçamento Analítico'!$A:$H,8,0)</f>
        <v>56.74</v>
      </c>
      <c r="H102" s="125">
        <f t="shared" si="6"/>
        <v>11745.18</v>
      </c>
    </row>
    <row r="103" spans="1:8" ht="33.75">
      <c r="A103" s="121" t="s">
        <v>414</v>
      </c>
      <c r="B103" s="122" t="s">
        <v>415</v>
      </c>
      <c r="C103" s="122" t="s">
        <v>148</v>
      </c>
      <c r="D103" s="123" t="s">
        <v>416</v>
      </c>
      <c r="E103" s="122" t="s">
        <v>181</v>
      </c>
      <c r="F103" s="124">
        <v>558</v>
      </c>
      <c r="G103" s="125">
        <f ca="1">VLOOKUP(A103,'Orçamento Analítico'!$A:$H,8,0)</f>
        <v>63.33</v>
      </c>
      <c r="H103" s="125">
        <f t="shared" si="6"/>
        <v>35338.14</v>
      </c>
    </row>
    <row r="104" spans="1:8" ht="45">
      <c r="A104" s="121" t="s">
        <v>417</v>
      </c>
      <c r="B104" s="122" t="s">
        <v>418</v>
      </c>
      <c r="C104" s="122" t="s">
        <v>148</v>
      </c>
      <c r="D104" s="123" t="s">
        <v>419</v>
      </c>
      <c r="E104" s="122" t="s">
        <v>181</v>
      </c>
      <c r="F104" s="124">
        <v>207</v>
      </c>
      <c r="G104" s="125">
        <f ca="1">VLOOKUP(A104,'Orçamento Analítico'!$A:$H,8,0)</f>
        <v>51.49</v>
      </c>
      <c r="H104" s="125">
        <f t="shared" si="6"/>
        <v>10658.43</v>
      </c>
    </row>
    <row r="105" spans="1:8" ht="22.5">
      <c r="A105" s="121" t="s">
        <v>420</v>
      </c>
      <c r="B105" s="122" t="s">
        <v>421</v>
      </c>
      <c r="C105" s="122" t="s">
        <v>148</v>
      </c>
      <c r="D105" s="123" t="s">
        <v>422</v>
      </c>
      <c r="E105" s="122" t="s">
        <v>181</v>
      </c>
      <c r="F105" s="124">
        <v>587</v>
      </c>
      <c r="G105" s="125">
        <f ca="1">VLOOKUP(A105,'Orçamento Analítico'!$A:$H,8,0)</f>
        <v>108.48000000000002</v>
      </c>
      <c r="H105" s="125">
        <f t="shared" si="6"/>
        <v>63677.760000000002</v>
      </c>
    </row>
    <row r="106" spans="1:8" ht="22.5">
      <c r="A106" s="121" t="s">
        <v>423</v>
      </c>
      <c r="B106" s="122" t="s">
        <v>424</v>
      </c>
      <c r="C106" s="122" t="s">
        <v>148</v>
      </c>
      <c r="D106" s="123" t="s">
        <v>425</v>
      </c>
      <c r="E106" s="122" t="s">
        <v>181</v>
      </c>
      <c r="F106" s="124">
        <v>178</v>
      </c>
      <c r="G106" s="125">
        <f ca="1">VLOOKUP(A106,'Orçamento Analítico'!$A:$H,8,0)</f>
        <v>119.67000000000002</v>
      </c>
      <c r="H106" s="125">
        <f t="shared" si="6"/>
        <v>21301.26</v>
      </c>
    </row>
    <row r="107" spans="1:8">
      <c r="A107" s="126" t="s">
        <v>426</v>
      </c>
      <c r="B107" s="126"/>
      <c r="C107" s="126"/>
      <c r="D107" s="126" t="s">
        <v>427</v>
      </c>
      <c r="E107" s="126"/>
      <c r="F107" s="127"/>
      <c r="G107" s="126"/>
      <c r="H107" s="128">
        <f>SUM(H108:H112)</f>
        <v>32857.75</v>
      </c>
    </row>
    <row r="108" spans="1:8" ht="22.5">
      <c r="A108" s="121" t="s">
        <v>428</v>
      </c>
      <c r="B108" s="122" t="s">
        <v>429</v>
      </c>
      <c r="C108" s="122" t="s">
        <v>148</v>
      </c>
      <c r="D108" s="123" t="s">
        <v>430</v>
      </c>
      <c r="E108" s="122" t="s">
        <v>306</v>
      </c>
      <c r="F108" s="124">
        <v>108</v>
      </c>
      <c r="G108" s="125">
        <f ca="1">VLOOKUP(A108,'Orçamento Analítico'!$A:$H,8,0)</f>
        <v>157.62</v>
      </c>
      <c r="H108" s="125">
        <f>TRUNC(F108 * G108, 2)</f>
        <v>17022.96</v>
      </c>
    </row>
    <row r="109" spans="1:8" ht="22.5">
      <c r="A109" s="121" t="s">
        <v>431</v>
      </c>
      <c r="B109" s="122" t="s">
        <v>432</v>
      </c>
      <c r="C109" s="122" t="s">
        <v>148</v>
      </c>
      <c r="D109" s="123" t="s">
        <v>433</v>
      </c>
      <c r="E109" s="122" t="s">
        <v>306</v>
      </c>
      <c r="F109" s="124">
        <v>47</v>
      </c>
      <c r="G109" s="125">
        <f ca="1">VLOOKUP(A109,'Orçamento Analítico'!$A:$H,8,0)</f>
        <v>179.6</v>
      </c>
      <c r="H109" s="125">
        <f>TRUNC(F109 * G109, 2)</f>
        <v>8441.2000000000007</v>
      </c>
    </row>
    <row r="110" spans="1:8" ht="22.5">
      <c r="A110" s="121" t="s">
        <v>434</v>
      </c>
      <c r="B110" s="122" t="s">
        <v>435</v>
      </c>
      <c r="C110" s="122" t="s">
        <v>148</v>
      </c>
      <c r="D110" s="123" t="s">
        <v>436</v>
      </c>
      <c r="E110" s="122" t="s">
        <v>181</v>
      </c>
      <c r="F110" s="124">
        <v>18</v>
      </c>
      <c r="G110" s="125">
        <f ca="1">VLOOKUP(A110,'Orçamento Analítico'!$A:$H,8,0)</f>
        <v>200.26999999999998</v>
      </c>
      <c r="H110" s="125">
        <f>TRUNC(F110 * G110, 2)</f>
        <v>3604.86</v>
      </c>
    </row>
    <row r="111" spans="1:8" ht="22.5">
      <c r="A111" s="121" t="s">
        <v>437</v>
      </c>
      <c r="B111" s="122" t="s">
        <v>438</v>
      </c>
      <c r="C111" s="122" t="s">
        <v>148</v>
      </c>
      <c r="D111" s="123" t="s">
        <v>439</v>
      </c>
      <c r="E111" s="122" t="s">
        <v>150</v>
      </c>
      <c r="F111" s="124">
        <v>25</v>
      </c>
      <c r="G111" s="125">
        <f ca="1">VLOOKUP(A111,'Orçamento Analítico'!$A:$H,8,0)</f>
        <v>15.18</v>
      </c>
      <c r="H111" s="125">
        <f>TRUNC(F111 * G111, 2)</f>
        <v>379.5</v>
      </c>
    </row>
    <row r="112" spans="1:8">
      <c r="A112" s="121" t="s">
        <v>440</v>
      </c>
      <c r="B112" s="122" t="s">
        <v>441</v>
      </c>
      <c r="C112" s="122" t="s">
        <v>148</v>
      </c>
      <c r="D112" s="123" t="s">
        <v>442</v>
      </c>
      <c r="E112" s="122" t="s">
        <v>306</v>
      </c>
      <c r="F112" s="124">
        <v>33</v>
      </c>
      <c r="G112" s="125">
        <f ca="1">VLOOKUP(A112,'Orçamento Analítico'!$A:$H,8,0)</f>
        <v>103.30999999999999</v>
      </c>
      <c r="H112" s="125">
        <f>TRUNC(F112 * G112, 2)</f>
        <v>3409.23</v>
      </c>
    </row>
    <row r="113" spans="1:8">
      <c r="A113" s="118" t="s">
        <v>443</v>
      </c>
      <c r="B113" s="118"/>
      <c r="C113" s="118"/>
      <c r="D113" s="118" t="s">
        <v>444</v>
      </c>
      <c r="E113" s="118"/>
      <c r="F113" s="119"/>
      <c r="G113" s="118"/>
      <c r="H113" s="120">
        <f>H114</f>
        <v>5195.33</v>
      </c>
    </row>
    <row r="114" spans="1:8">
      <c r="A114" s="126" t="s">
        <v>445</v>
      </c>
      <c r="B114" s="126"/>
      <c r="C114" s="126"/>
      <c r="D114" s="126" t="s">
        <v>446</v>
      </c>
      <c r="E114" s="126"/>
      <c r="F114" s="127"/>
      <c r="G114" s="126"/>
      <c r="H114" s="128">
        <f>SUM(H115:H117)</f>
        <v>5195.33</v>
      </c>
    </row>
    <row r="115" spans="1:8" ht="22.5">
      <c r="A115" s="121" t="s">
        <v>447</v>
      </c>
      <c r="B115" s="122" t="s">
        <v>448</v>
      </c>
      <c r="C115" s="122" t="str">
        <f ca="1">VLOOKUP(B115,'Insumos e Serviços'!$A:$F,2,0)</f>
        <v>SINAPI</v>
      </c>
      <c r="D115" s="123" t="str">
        <f ca="1">VLOOKUP(B115,'Insumos e Serviços'!$A:$F,4,0)</f>
        <v>ESCAVAÇÃO MANUAL DE VALA COM PROFUNDIDADE MENOR OU IGUAL A 1,30 M. AF_02/2021</v>
      </c>
      <c r="E115" s="122" t="str">
        <f ca="1">VLOOKUP(B115,'Insumos e Serviços'!$A:$F,5,0)</f>
        <v>m³</v>
      </c>
      <c r="F115" s="124">
        <v>45</v>
      </c>
      <c r="G115" s="125">
        <f ca="1">VLOOKUP(B115,'Insumos e Serviços'!$A:$F,6,0)</f>
        <v>69.66</v>
      </c>
      <c r="H115" s="125">
        <f>TRUNC(F115 * G115, 2)</f>
        <v>3134.7</v>
      </c>
    </row>
    <row r="116" spans="1:8">
      <c r="A116" s="121" t="s">
        <v>450</v>
      </c>
      <c r="B116" s="122" t="s">
        <v>451</v>
      </c>
      <c r="C116" s="122" t="str">
        <f ca="1">VLOOKUP(B116,'Insumos e Serviços'!$A:$F,2,0)</f>
        <v>SINAPI</v>
      </c>
      <c r="D116" s="123" t="str">
        <f ca="1">VLOOKUP(B116,'Insumos e Serviços'!$A:$F,4,0)</f>
        <v>REATERRO MANUAL DE VALAS COM COMPACTAÇÃO MECANIZADA. AF_04/2016</v>
      </c>
      <c r="E116" s="122" t="str">
        <f ca="1">VLOOKUP(B116,'Insumos e Serviços'!$A:$F,5,0)</f>
        <v>m³</v>
      </c>
      <c r="F116" s="124">
        <v>67</v>
      </c>
      <c r="G116" s="125">
        <f ca="1">VLOOKUP(B116,'Insumos e Serviços'!$A:$F,6,0)</f>
        <v>25.09</v>
      </c>
      <c r="H116" s="125">
        <f>TRUNC(F116 * G116, 2)</f>
        <v>1681.03</v>
      </c>
    </row>
    <row r="117" spans="1:8">
      <c r="A117" s="121" t="s">
        <v>453</v>
      </c>
      <c r="B117" s="122" t="s">
        <v>454</v>
      </c>
      <c r="C117" s="122" t="str">
        <f ca="1">VLOOKUP(B117,'Insumos e Serviços'!$A:$F,2,0)</f>
        <v>SINAPI</v>
      </c>
      <c r="D117" s="123" t="str">
        <f ca="1">VLOOKUP(B117,'Insumos e Serviços'!$A:$F,4,0)</f>
        <v>LIMPEZA MANUAL DE VEGETAÇÃO EM TERRENO COM ENXADA.AF_05/2018</v>
      </c>
      <c r="E117" s="122" t="str">
        <f ca="1">VLOOKUP(B117,'Insumos e Serviços'!$A:$F,5,0)</f>
        <v>m²</v>
      </c>
      <c r="F117" s="124">
        <v>130</v>
      </c>
      <c r="G117" s="125">
        <f ca="1">VLOOKUP(B117,'Insumos e Serviços'!$A:$F,6,0)</f>
        <v>2.92</v>
      </c>
      <c r="H117" s="125">
        <f>TRUNC(F117 * G117, 2)</f>
        <v>379.6</v>
      </c>
    </row>
    <row r="118" spans="1:8">
      <c r="A118" s="116" t="s">
        <v>456</v>
      </c>
      <c r="B118" s="116"/>
      <c r="C118" s="116"/>
      <c r="D118" s="116" t="s">
        <v>457</v>
      </c>
      <c r="E118" s="116"/>
      <c r="F118" s="117"/>
      <c r="G118" s="116"/>
      <c r="H118" s="117">
        <f>H119</f>
        <v>4114.41</v>
      </c>
    </row>
    <row r="119" spans="1:8">
      <c r="A119" s="118" t="s">
        <v>458</v>
      </c>
      <c r="B119" s="118"/>
      <c r="C119" s="118"/>
      <c r="D119" s="118" t="s">
        <v>459</v>
      </c>
      <c r="E119" s="118"/>
      <c r="F119" s="119"/>
      <c r="G119" s="118"/>
      <c r="H119" s="120">
        <f>H120</f>
        <v>4114.41</v>
      </c>
    </row>
    <row r="120" spans="1:8">
      <c r="A120" s="126" t="s">
        <v>460</v>
      </c>
      <c r="B120" s="126"/>
      <c r="C120" s="126"/>
      <c r="D120" s="126" t="s">
        <v>461</v>
      </c>
      <c r="E120" s="126"/>
      <c r="F120" s="127"/>
      <c r="G120" s="126"/>
      <c r="H120" s="128">
        <f>SUM(H121:H134)</f>
        <v>4114.41</v>
      </c>
    </row>
    <row r="121" spans="1:8" ht="22.5">
      <c r="A121" s="121" t="s">
        <v>462</v>
      </c>
      <c r="B121" s="122" t="s">
        <v>463</v>
      </c>
      <c r="C121" s="122" t="str">
        <f ca="1">VLOOKUP(B121,'Insumos e Serviços'!$A:$F,2,0)</f>
        <v>SINAPI</v>
      </c>
      <c r="D121" s="123" t="str">
        <f ca="1">VLOOKUP(B121,'Insumos e Serviços'!$A:$F,4,0)</f>
        <v>TUBO PVC, SÉRIE R, ÁGUA PLUVIAL, DN 150 MM, FORNECIDO E INSTALADO EM CONDUTORES VERTICAIS DE ÁGUAS PLUVIAIS. AF_12/2014</v>
      </c>
      <c r="E121" s="122" t="str">
        <f ca="1">VLOOKUP(B121,'Insumos e Serviços'!$A:$F,5,0)</f>
        <v>M</v>
      </c>
      <c r="F121" s="124">
        <v>6</v>
      </c>
      <c r="G121" s="125">
        <f ca="1">VLOOKUP(B121,'Insumos e Serviços'!$A:$F,6,0)</f>
        <v>84.24</v>
      </c>
      <c r="H121" s="125">
        <f>TRUNC(F121 * G121, 2)</f>
        <v>505.44</v>
      </c>
    </row>
    <row r="122" spans="1:8" ht="22.5">
      <c r="A122" s="121" t="s">
        <v>465</v>
      </c>
      <c r="B122" s="122" t="s">
        <v>466</v>
      </c>
      <c r="C122" s="122" t="str">
        <f ca="1">VLOOKUP(B122,'Insumos e Serviços'!$A:$F,2,0)</f>
        <v>SINAPI</v>
      </c>
      <c r="D122" s="123" t="str">
        <f ca="1">VLOOKUP(B122,'Insumos e Serviços'!$A:$F,4,0)</f>
        <v>TUBO PVC, SÉRIE R, ÁGUA PLUVIAL, DN 75 MM, FORNECIDO E INSTALADO EM CONDUTORES VERTICAIS DE ÁGUAS PLUVIAIS. AF_12/2014</v>
      </c>
      <c r="E122" s="122" t="str">
        <f ca="1">VLOOKUP(B122,'Insumos e Serviços'!$A:$F,5,0)</f>
        <v>M</v>
      </c>
      <c r="F122" s="124">
        <v>31</v>
      </c>
      <c r="G122" s="125">
        <f ca="1">VLOOKUP(B122,'Insumos e Serviços'!$A:$F,6,0)</f>
        <v>24.74</v>
      </c>
      <c r="H122" s="125">
        <f>TRUNC(F122 * G122, 2)</f>
        <v>766.94</v>
      </c>
    </row>
    <row r="123" spans="1:8" ht="22.5">
      <c r="A123" s="121" t="s">
        <v>468</v>
      </c>
      <c r="B123" s="122" t="s">
        <v>469</v>
      </c>
      <c r="C123" s="122" t="str">
        <f ca="1">VLOOKUP(B123,'Insumos e Serviços'!$A:$F,2,0)</f>
        <v>SINAPI</v>
      </c>
      <c r="D123" s="123" t="str">
        <f ca="1">VLOOKUP(B123,'Insumos e Serviços'!$A:$F,4,0)</f>
        <v>JOELHO 90 GRAUS, PVC, SERIE NORMAL, ESGOTO PREDIAL, DN 100 MM, JUNTA ELÁSTICA, FORNECIDO E INSTALADO EM SUBCOLETOR AÉREO DE ESGOTO SANITÁRIO. AF_12/2014</v>
      </c>
      <c r="E123" s="122" t="str">
        <f ca="1">VLOOKUP(B123,'Insumos e Serviços'!$A:$F,5,0)</f>
        <v>UN</v>
      </c>
      <c r="F123" s="124">
        <v>1</v>
      </c>
      <c r="G123" s="125">
        <f ca="1">VLOOKUP(B123,'Insumos e Serviços'!$A:$F,6,0)</f>
        <v>22.41</v>
      </c>
      <c r="H123" s="125">
        <f>TRUNC(F123 * G123, 2)</f>
        <v>22.41</v>
      </c>
    </row>
    <row r="124" spans="1:8" ht="33.75">
      <c r="A124" s="121" t="s">
        <v>471</v>
      </c>
      <c r="B124" s="122" t="s">
        <v>472</v>
      </c>
      <c r="C124" s="122" t="str">
        <f ca="1">VLOOKUP(B124,'Insumos e Serviços'!$A:$F,2,0)</f>
        <v>SINAPI</v>
      </c>
      <c r="D124" s="123" t="str">
        <f ca="1">VLOOKUP(B124,'Insumos e Serviços'!$A:$F,4,0)</f>
        <v>LUVA SIMPLES, PVC, SERIE NORMAL, ESGOTO PREDIAL, DN 100 MM, JUNTA ELÁSTICA, FORNECIDO E INSTALADO EM PRUMADA DE ESGOTO SANITÁRIO OU VENTILAÇÃO. AF_12/2014</v>
      </c>
      <c r="E124" s="122" t="str">
        <f ca="1">VLOOKUP(B124,'Insumos e Serviços'!$A:$F,5,0)</f>
        <v>UN</v>
      </c>
      <c r="F124" s="124">
        <v>1</v>
      </c>
      <c r="G124" s="125">
        <f ca="1">VLOOKUP(B124,'Insumos e Serviços'!$A:$F,6,0)</f>
        <v>13.8</v>
      </c>
      <c r="H124" s="125">
        <f>TRUNC(F124 * G124, 2)</f>
        <v>13.8</v>
      </c>
    </row>
    <row r="125" spans="1:8" ht="22.5">
      <c r="A125" s="121" t="s">
        <v>474</v>
      </c>
      <c r="B125" s="122" t="s">
        <v>475</v>
      </c>
      <c r="C125" s="122" t="str">
        <f ca="1">VLOOKUP(B125,'Insumos e Serviços'!$A:$F,2,0)</f>
        <v>SINAPI</v>
      </c>
      <c r="D125" s="123" t="str">
        <f ca="1">VLOOKUP(B125,'Insumos e Serviços'!$A:$F,4,0)</f>
        <v>REDUÇÃO EXCÊNTRICA, PVC, SERIE R, ÁGUA PLUVIAL, DN 100 X 75 MM, JUNTA ELÁSTICA, FORNECIDO E INSTALADO EM CONDUTORES VERTICAIS DE ÁGUAS PLUVIAIS. AF_12/2014</v>
      </c>
      <c r="E125" s="122" t="str">
        <f ca="1">VLOOKUP(B125,'Insumos e Serviços'!$A:$F,5,0)</f>
        <v>UN</v>
      </c>
      <c r="F125" s="124">
        <v>5</v>
      </c>
      <c r="G125" s="125">
        <f ca="1">VLOOKUP(B125,'Insumos e Serviços'!$A:$F,6,0)</f>
        <v>25.3</v>
      </c>
      <c r="H125" s="125">
        <f>TRUNC(F125 * G125, 2)</f>
        <v>126.5</v>
      </c>
    </row>
    <row r="126" spans="1:8" ht="22.5">
      <c r="A126" s="121" t="s">
        <v>477</v>
      </c>
      <c r="B126" s="122" t="s">
        <v>478</v>
      </c>
      <c r="C126" s="122" t="s">
        <v>148</v>
      </c>
      <c r="D126" s="123" t="s">
        <v>479</v>
      </c>
      <c r="E126" s="122" t="s">
        <v>231</v>
      </c>
      <c r="F126" s="124">
        <v>1</v>
      </c>
      <c r="G126" s="125">
        <f ca="1">VLOOKUP(A126,'Orçamento Analítico'!$A:$H,8,0)</f>
        <v>283.82</v>
      </c>
      <c r="H126" s="125">
        <f t="shared" ref="H126:H134" si="7">TRUNC(F126 * G126, 2)</f>
        <v>283.82</v>
      </c>
    </row>
    <row r="127" spans="1:8" ht="22.5">
      <c r="A127" s="121" t="s">
        <v>480</v>
      </c>
      <c r="B127" s="122" t="s">
        <v>481</v>
      </c>
      <c r="C127" s="122" t="str">
        <f ca="1">VLOOKUP(B127,'Insumos e Serviços'!$A:$F,2,0)</f>
        <v>SINAPI</v>
      </c>
      <c r="D127" s="123" t="str">
        <f ca="1">VLOOKUP(B127,'Insumos e Serviços'!$A:$F,4,0)</f>
        <v>JUNÇÃO SIMPLES, PVC, SERIE R, ÁGUA PLUVIAL, DN 150 X 100 MM, JUNTA ELÁSTICA, FORNECIDO E INSTALADO EM CONDUTORES VERTICAIS DE ÁGUAS PLUVIAIS. AF_12/2014</v>
      </c>
      <c r="E127" s="122" t="str">
        <f ca="1">VLOOKUP(B127,'Insumos e Serviços'!$A:$F,5,0)</f>
        <v>UN</v>
      </c>
      <c r="F127" s="124">
        <v>4</v>
      </c>
      <c r="G127" s="125">
        <f ca="1">VLOOKUP(B127,'Insumos e Serviços'!$A:$F,6,0)</f>
        <v>182.41</v>
      </c>
      <c r="H127" s="125">
        <f>TRUNC(F127 * G127, 2)</f>
        <v>729.64</v>
      </c>
    </row>
    <row r="128" spans="1:8" ht="22.5">
      <c r="A128" s="121" t="s">
        <v>483</v>
      </c>
      <c r="B128" s="122" t="s">
        <v>484</v>
      </c>
      <c r="C128" s="122" t="str">
        <f ca="1">VLOOKUP(B128,'Insumos e Serviços'!$A:$F,2,0)</f>
        <v>SINAPI</v>
      </c>
      <c r="D128" s="123" t="str">
        <f ca="1">VLOOKUP(B128,'Insumos e Serviços'!$A:$F,4,0)</f>
        <v>LUVA SIMPLES, PVC, SÉRIE NORMAL, ESGOTO PREDIAL, DN 150 MM, JUNTA ELÁSTICA, FORNECIDO E INSTALADO EM SUBCOLETOR AÉREO DE ESGOTO SANITÁRIO. AF_12/2014</v>
      </c>
      <c r="E128" s="122" t="str">
        <f ca="1">VLOOKUP(B128,'Insumos e Serviços'!$A:$F,5,0)</f>
        <v>UN</v>
      </c>
      <c r="F128" s="124">
        <v>4</v>
      </c>
      <c r="G128" s="125">
        <f ca="1">VLOOKUP(B128,'Insumos e Serviços'!$A:$F,6,0)</f>
        <v>49.94</v>
      </c>
      <c r="H128" s="125">
        <f>TRUNC(F128 * G128, 2)</f>
        <v>199.76</v>
      </c>
    </row>
    <row r="129" spans="1:8" ht="33.75">
      <c r="A129" s="121" t="s">
        <v>486</v>
      </c>
      <c r="B129" s="122" t="s">
        <v>487</v>
      </c>
      <c r="C129" s="122" t="s">
        <v>148</v>
      </c>
      <c r="D129" s="123" t="s">
        <v>488</v>
      </c>
      <c r="E129" s="122" t="s">
        <v>231</v>
      </c>
      <c r="F129" s="124">
        <v>2</v>
      </c>
      <c r="G129" s="125">
        <f ca="1">VLOOKUP(A129,'Orçamento Analítico'!$A:$H,8,0)</f>
        <v>91.8</v>
      </c>
      <c r="H129" s="125">
        <f t="shared" si="7"/>
        <v>183.6</v>
      </c>
    </row>
    <row r="130" spans="1:8" ht="33.75">
      <c r="A130" s="121" t="s">
        <v>489</v>
      </c>
      <c r="B130" s="122" t="s">
        <v>490</v>
      </c>
      <c r="C130" s="122" t="str">
        <f ca="1">VLOOKUP(B130,'Insumos e Serviços'!$A:$F,2,0)</f>
        <v>SINAPI</v>
      </c>
      <c r="D130" s="123" t="str">
        <f ca="1">VLOOKUP(B130,'Insumos e Serviços'!$A:$F,4,0)</f>
        <v>JOELHO 90 GRAUS, PVC, SERIE NORMAL, ESGOTO PREDIAL, DN 75 MM, JUNTA ELÁSTICA, FORNECIDO E INSTALADO EM RAMAL DE DESCARGA OU RAMAL DE ESGOTO SANITÁRIO. AF_12/2014</v>
      </c>
      <c r="E130" s="122" t="str">
        <f ca="1">VLOOKUP(B130,'Insumos e Serviços'!$A:$F,5,0)</f>
        <v>UN</v>
      </c>
      <c r="F130" s="124">
        <v>4</v>
      </c>
      <c r="G130" s="125">
        <f ca="1">VLOOKUP(B130,'Insumos e Serviços'!$A:$F,6,0)</f>
        <v>17.53</v>
      </c>
      <c r="H130" s="125">
        <f t="shared" si="7"/>
        <v>70.12</v>
      </c>
    </row>
    <row r="131" spans="1:8" ht="33.75">
      <c r="A131" s="121" t="s">
        <v>492</v>
      </c>
      <c r="B131" s="122" t="s">
        <v>493</v>
      </c>
      <c r="C131" s="122" t="str">
        <f ca="1">VLOOKUP(B131,'Insumos e Serviços'!$A:$F,2,0)</f>
        <v>SINAPI</v>
      </c>
      <c r="D131" s="123" t="str">
        <f ca="1">VLOOKUP(B131,'Insumos e Serviços'!$A:$F,4,0)</f>
        <v>JOELHO 45 GRAUS, PVC, SERIE NORMAL, ESGOTO PREDIAL, DN 75 MM, JUNTA ELÁSTICA, FORNECIDO E INSTALADO EM PRUMADA DE ESGOTO SANITÁRIO OU VENTILAÇÃO. AF_12/2014</v>
      </c>
      <c r="E131" s="122" t="str">
        <f ca="1">VLOOKUP(B131,'Insumos e Serviços'!$A:$F,5,0)</f>
        <v>UN</v>
      </c>
      <c r="F131" s="124">
        <v>2</v>
      </c>
      <c r="G131" s="125">
        <f ca="1">VLOOKUP(B131,'Insumos e Serviços'!$A:$F,6,0)</f>
        <v>13.82</v>
      </c>
      <c r="H131" s="125">
        <f t="shared" si="7"/>
        <v>27.64</v>
      </c>
    </row>
    <row r="132" spans="1:8" ht="33.75">
      <c r="A132" s="121" t="s">
        <v>495</v>
      </c>
      <c r="B132" s="122" t="s">
        <v>496</v>
      </c>
      <c r="C132" s="122" t="str">
        <f ca="1">VLOOKUP(B132,'Insumos e Serviços'!$A:$F,2,0)</f>
        <v>SINAPI</v>
      </c>
      <c r="D132" s="123" t="str">
        <f ca="1">VLOOKUP(B132,'Insumos e Serviços'!$A:$F,4,0)</f>
        <v>LUVA SIMPLES, PVC, SERIE NORMAL, ESGOTO PREDIAL, DN 75 MM, JUNTA ELÁSTICA, FORNECIDO E INSTALADO EM PRUMADA DE ESGOTO SANITÁRIO OU VENTILAÇÃO. AF_12/2014</v>
      </c>
      <c r="E132" s="122" t="str">
        <f ca="1">VLOOKUP(B132,'Insumos e Serviços'!$A:$F,5,0)</f>
        <v>UN</v>
      </c>
      <c r="F132" s="124">
        <v>3</v>
      </c>
      <c r="G132" s="125">
        <f ca="1">VLOOKUP(B132,'Insumos e Serviços'!$A:$F,6,0)</f>
        <v>11.06</v>
      </c>
      <c r="H132" s="125">
        <f t="shared" si="7"/>
        <v>33.18</v>
      </c>
    </row>
    <row r="133" spans="1:8" ht="33.75">
      <c r="A133" s="121" t="s">
        <v>498</v>
      </c>
      <c r="B133" s="122" t="s">
        <v>499</v>
      </c>
      <c r="C133" s="122" t="s">
        <v>148</v>
      </c>
      <c r="D133" s="123" t="s">
        <v>500</v>
      </c>
      <c r="E133" s="122" t="s">
        <v>231</v>
      </c>
      <c r="F133" s="124">
        <v>4</v>
      </c>
      <c r="G133" s="125">
        <f ca="1">VLOOKUP(A133,'Orçamento Analítico'!$A:$H,8,0)</f>
        <v>96.699999999999989</v>
      </c>
      <c r="H133" s="125">
        <f t="shared" si="7"/>
        <v>386.8</v>
      </c>
    </row>
    <row r="134" spans="1:8">
      <c r="A134" s="121" t="s">
        <v>501</v>
      </c>
      <c r="B134" s="122" t="s">
        <v>502</v>
      </c>
      <c r="C134" s="122" t="s">
        <v>148</v>
      </c>
      <c r="D134" s="123" t="s">
        <v>503</v>
      </c>
      <c r="E134" s="122" t="s">
        <v>150</v>
      </c>
      <c r="F134" s="124">
        <v>12</v>
      </c>
      <c r="G134" s="125">
        <f ca="1">VLOOKUP(A134,'Orçamento Analítico'!$A:$H,8,0)</f>
        <v>63.730000000000004</v>
      </c>
      <c r="H134" s="125">
        <f t="shared" si="7"/>
        <v>764.76</v>
      </c>
    </row>
    <row r="135" spans="1:8">
      <c r="A135" s="116" t="s">
        <v>504</v>
      </c>
      <c r="B135" s="116"/>
      <c r="C135" s="116"/>
      <c r="D135" s="116" t="s">
        <v>505</v>
      </c>
      <c r="E135" s="116"/>
      <c r="F135" s="117"/>
      <c r="G135" s="116"/>
      <c r="H135" s="117">
        <f>H136+H144</f>
        <v>26442.839999999997</v>
      </c>
    </row>
    <row r="136" spans="1:8">
      <c r="A136" s="118" t="s">
        <v>506</v>
      </c>
      <c r="B136" s="118"/>
      <c r="C136" s="118"/>
      <c r="D136" s="118" t="s">
        <v>507</v>
      </c>
      <c r="E136" s="118"/>
      <c r="F136" s="119"/>
      <c r="G136" s="118"/>
      <c r="H136" s="120">
        <f>SUM(H137:H143)</f>
        <v>13993.829999999998</v>
      </c>
    </row>
    <row r="137" spans="1:8">
      <c r="A137" s="121" t="s">
        <v>508</v>
      </c>
      <c r="B137" s="122" t="s">
        <v>509</v>
      </c>
      <c r="C137" s="122" t="str">
        <f ca="1">VLOOKUP(B137,'Insumos e Serviços'!$A:$F,2,0)</f>
        <v>SINAPI</v>
      </c>
      <c r="D137" s="123" t="str">
        <f ca="1">VLOOKUP(B137,'Insumos e Serviços'!$A:$F,4,0)</f>
        <v>LIMPEZA DE PISO CERÂMICO OU PORCELANATO COM VASSOURA A SECO. AF_04/2019</v>
      </c>
      <c r="E137" s="122" t="str">
        <f ca="1">VLOOKUP(B137,'Insumos e Serviços'!$A:$F,5,0)</f>
        <v>m²</v>
      </c>
      <c r="F137" s="124">
        <v>482</v>
      </c>
      <c r="G137" s="125">
        <f ca="1">VLOOKUP(B137,'Insumos e Serviços'!$A:$F,6,0)</f>
        <v>0.44</v>
      </c>
      <c r="H137" s="125">
        <f t="shared" ref="H137:H143" si="8">TRUNC(F137 * G137, 2)</f>
        <v>212.08</v>
      </c>
    </row>
    <row r="138" spans="1:8">
      <c r="A138" s="121" t="s">
        <v>511</v>
      </c>
      <c r="B138" s="122" t="s">
        <v>512</v>
      </c>
      <c r="C138" s="122" t="str">
        <f ca="1">VLOOKUP(B138,'Insumos e Serviços'!$A:$F,2,0)</f>
        <v>SINAPI</v>
      </c>
      <c r="D138" s="123" t="str">
        <f ca="1">VLOOKUP(B138,'Insumos e Serviços'!$A:$F,4,0)</f>
        <v>LIMPEZA DE CONTRAPISO COM VASSOURA A SECO. AF_04/2019</v>
      </c>
      <c r="E138" s="122" t="str">
        <f ca="1">VLOOKUP(B138,'Insumos e Serviços'!$A:$F,5,0)</f>
        <v>m²</v>
      </c>
      <c r="F138" s="124">
        <v>482</v>
      </c>
      <c r="G138" s="125">
        <f ca="1">VLOOKUP(B138,'Insumos e Serviços'!$A:$F,6,0)</f>
        <v>2.9</v>
      </c>
      <c r="H138" s="125">
        <f t="shared" si="8"/>
        <v>1397.8</v>
      </c>
    </row>
    <row r="139" spans="1:8">
      <c r="A139" s="121" t="s">
        <v>514</v>
      </c>
      <c r="B139" s="122" t="s">
        <v>515</v>
      </c>
      <c r="C139" s="122" t="str">
        <f ca="1">VLOOKUP(B139,'Insumos e Serviços'!$A:$F,2,0)</f>
        <v>SINAPI</v>
      </c>
      <c r="D139" s="123" t="str">
        <f ca="1">VLOOKUP(B139,'Insumos e Serviços'!$A:$F,4,0)</f>
        <v>LIMPEZA DE REVESTIMENTO CERÂMICO EM PAREDE COM PANO ÚMIDO AF_04/2019</v>
      </c>
      <c r="E139" s="122" t="str">
        <f ca="1">VLOOKUP(B139,'Insumos e Serviços'!$A:$F,5,0)</f>
        <v>m²</v>
      </c>
      <c r="F139" s="124">
        <v>790</v>
      </c>
      <c r="G139" s="125">
        <f ca="1">VLOOKUP(B139,'Insumos e Serviços'!$A:$F,6,0)</f>
        <v>0.7</v>
      </c>
      <c r="H139" s="125">
        <f t="shared" si="8"/>
        <v>553</v>
      </c>
    </row>
    <row r="140" spans="1:8">
      <c r="A140" s="121" t="s">
        <v>517</v>
      </c>
      <c r="B140" s="122" t="s">
        <v>518</v>
      </c>
      <c r="C140" s="122" t="s">
        <v>148</v>
      </c>
      <c r="D140" s="123" t="s">
        <v>519</v>
      </c>
      <c r="E140" s="122" t="s">
        <v>241</v>
      </c>
      <c r="F140" s="124">
        <v>1</v>
      </c>
      <c r="G140" s="125">
        <f ca="1">VLOOKUP(A140,'Orçamento Analítico'!$A:$H,8,0)</f>
        <v>532.27</v>
      </c>
      <c r="H140" s="125">
        <f t="shared" si="8"/>
        <v>532.27</v>
      </c>
    </row>
    <row r="141" spans="1:8">
      <c r="A141" s="121" t="s">
        <v>520</v>
      </c>
      <c r="B141" s="122" t="s">
        <v>521</v>
      </c>
      <c r="C141" s="122" t="s">
        <v>148</v>
      </c>
      <c r="D141" s="123" t="s">
        <v>522</v>
      </c>
      <c r="E141" s="122" t="s">
        <v>216</v>
      </c>
      <c r="F141" s="124">
        <v>104</v>
      </c>
      <c r="G141" s="125">
        <f ca="1">VLOOKUP(A141,'Orçamento Analítico'!$A:$H,8,0)</f>
        <v>62.67</v>
      </c>
      <c r="H141" s="125">
        <f t="shared" si="8"/>
        <v>6517.68</v>
      </c>
    </row>
    <row r="142" spans="1:8" ht="22.5">
      <c r="A142" s="121" t="s">
        <v>523</v>
      </c>
      <c r="B142" s="122" t="s">
        <v>524</v>
      </c>
      <c r="C142" s="122" t="str">
        <f ca="1">VLOOKUP(B142,'Insumos e Serviços'!$A:$F,2,0)</f>
        <v>SINAPI</v>
      </c>
      <c r="D142" s="123" t="str">
        <f ca="1">VLOOKUP(B142,'Insumos e Serviços'!$A:$F,4,0)</f>
        <v>TRANSPORTE HORIZONTAL COM JERICA DE 90 L, DE MASSA/ GRANEL (UNIDADE: M3XKM). AF_07/2019</v>
      </c>
      <c r="E142" s="122" t="str">
        <f ca="1">VLOOKUP(B142,'Insumos e Serviços'!$A:$F,5,0)</f>
        <v>M3XKM</v>
      </c>
      <c r="F142" s="124">
        <v>4</v>
      </c>
      <c r="G142" s="125">
        <f ca="1">VLOOKUP(B142,'Insumos e Serviços'!$A:$F,6,0)</f>
        <v>869.47</v>
      </c>
      <c r="H142" s="125">
        <f t="shared" si="8"/>
        <v>3477.88</v>
      </c>
    </row>
    <row r="143" spans="1:8">
      <c r="A143" s="121" t="s">
        <v>527</v>
      </c>
      <c r="B143" s="122" t="s">
        <v>528</v>
      </c>
      <c r="C143" s="122" t="str">
        <f ca="1">VLOOKUP(B143,'Insumos e Serviços'!$A:$F,2,0)</f>
        <v>SINAPI</v>
      </c>
      <c r="D143" s="123" t="str">
        <f ca="1">VLOOKUP(B143,'Insumos e Serviços'!$A:$F,4,0)</f>
        <v>TRANSPORTE HORIZONTAL MANUAL, DE LATA DE 18 LITROS (UNIDADE: LXKM). AF_07/2019</v>
      </c>
      <c r="E143" s="122" t="str">
        <f ca="1">VLOOKUP(B143,'Insumos e Serviços'!$A:$F,5,0)</f>
        <v>LXKM</v>
      </c>
      <c r="F143" s="124">
        <v>728</v>
      </c>
      <c r="G143" s="125">
        <f ca="1">VLOOKUP(B143,'Insumos e Serviços'!$A:$F,6,0)</f>
        <v>1.79</v>
      </c>
      <c r="H143" s="125">
        <f t="shared" si="8"/>
        <v>1303.1199999999999</v>
      </c>
    </row>
    <row r="144" spans="1:8">
      <c r="A144" s="118" t="s">
        <v>531</v>
      </c>
      <c r="B144" s="118"/>
      <c r="C144" s="118"/>
      <c r="D144" s="118" t="s">
        <v>532</v>
      </c>
      <c r="E144" s="118"/>
      <c r="F144" s="119"/>
      <c r="G144" s="118"/>
      <c r="H144" s="120">
        <f>SUM(H145:H150)</f>
        <v>12449.009999999998</v>
      </c>
    </row>
    <row r="145" spans="1:8" ht="22.5">
      <c r="A145" s="121" t="s">
        <v>535</v>
      </c>
      <c r="B145" s="122" t="s">
        <v>533</v>
      </c>
      <c r="C145" s="122" t="s">
        <v>148</v>
      </c>
      <c r="D145" s="123" t="s">
        <v>534</v>
      </c>
      <c r="E145" s="122" t="s">
        <v>181</v>
      </c>
      <c r="F145" s="124">
        <v>2</v>
      </c>
      <c r="G145" s="125">
        <f ca="1">VLOOKUP(A145,'Orçamento Analítico'!$A:$H,8,0)</f>
        <v>21.049999999999997</v>
      </c>
      <c r="H145" s="125">
        <f t="shared" ref="H145:H150" si="9">TRUNC(F145 * G145, 2)</f>
        <v>42.1</v>
      </c>
    </row>
    <row r="146" spans="1:8">
      <c r="A146" s="121" t="s">
        <v>538</v>
      </c>
      <c r="B146" s="122" t="s">
        <v>536</v>
      </c>
      <c r="C146" s="122" t="s">
        <v>148</v>
      </c>
      <c r="D146" s="123" t="s">
        <v>537</v>
      </c>
      <c r="E146" s="122" t="s">
        <v>241</v>
      </c>
      <c r="F146" s="124">
        <v>19</v>
      </c>
      <c r="G146" s="125">
        <f ca="1">VLOOKUP(A146,'Orçamento Analítico'!$A:$H,8,0)</f>
        <v>430.51</v>
      </c>
      <c r="H146" s="125">
        <f t="shared" si="9"/>
        <v>8179.69</v>
      </c>
    </row>
    <row r="147" spans="1:8">
      <c r="A147" s="121" t="s">
        <v>541</v>
      </c>
      <c r="B147" s="122" t="s">
        <v>539</v>
      </c>
      <c r="C147" s="122" t="s">
        <v>148</v>
      </c>
      <c r="D147" s="123" t="s">
        <v>540</v>
      </c>
      <c r="E147" s="122" t="s">
        <v>241</v>
      </c>
      <c r="F147" s="124">
        <v>1</v>
      </c>
      <c r="G147" s="125">
        <f ca="1">VLOOKUP(A147,'Orçamento Analítico'!$A:$H,8,0)</f>
        <v>498.23</v>
      </c>
      <c r="H147" s="125">
        <f t="shared" si="9"/>
        <v>498.23</v>
      </c>
    </row>
    <row r="148" spans="1:8">
      <c r="A148" s="121" t="s">
        <v>544</v>
      </c>
      <c r="B148" s="122" t="s">
        <v>542</v>
      </c>
      <c r="C148" s="122" t="s">
        <v>148</v>
      </c>
      <c r="D148" s="123" t="s">
        <v>543</v>
      </c>
      <c r="E148" s="122" t="s">
        <v>241</v>
      </c>
      <c r="F148" s="124">
        <v>1</v>
      </c>
      <c r="G148" s="125">
        <f ca="1">VLOOKUP(A148,'Orçamento Analítico'!$A:$H,8,0)</f>
        <v>558.66999999999996</v>
      </c>
      <c r="H148" s="125">
        <f t="shared" si="9"/>
        <v>558.66999999999996</v>
      </c>
    </row>
    <row r="149" spans="1:8">
      <c r="A149" s="121" t="s">
        <v>547</v>
      </c>
      <c r="B149" s="122" t="s">
        <v>545</v>
      </c>
      <c r="C149" s="122" t="s">
        <v>148</v>
      </c>
      <c r="D149" s="123" t="s">
        <v>546</v>
      </c>
      <c r="E149" s="122" t="s">
        <v>150</v>
      </c>
      <c r="F149" s="124">
        <v>5</v>
      </c>
      <c r="G149" s="125">
        <f ca="1">VLOOKUP(A149,'Orçamento Analítico'!$A:$H,8,0)</f>
        <v>182.94</v>
      </c>
      <c r="H149" s="125">
        <f t="shared" si="9"/>
        <v>914.7</v>
      </c>
    </row>
    <row r="150" spans="1:8">
      <c r="A150" s="121" t="s">
        <v>129</v>
      </c>
      <c r="B150" s="122" t="s">
        <v>548</v>
      </c>
      <c r="C150" s="122" t="s">
        <v>148</v>
      </c>
      <c r="D150" s="123" t="s">
        <v>549</v>
      </c>
      <c r="E150" s="122" t="s">
        <v>241</v>
      </c>
      <c r="F150" s="124">
        <v>1</v>
      </c>
      <c r="G150" s="125">
        <f ca="1">VLOOKUP(A150,'Orçamento Analítico'!$A:$H,8,0)</f>
        <v>2255.62</v>
      </c>
      <c r="H150" s="125">
        <f t="shared" si="9"/>
        <v>2255.62</v>
      </c>
    </row>
    <row r="151" spans="1:8">
      <c r="A151" s="116" t="s">
        <v>550</v>
      </c>
      <c r="B151" s="116"/>
      <c r="C151" s="116"/>
      <c r="D151" s="116" t="s">
        <v>551</v>
      </c>
      <c r="E151" s="116"/>
      <c r="F151" s="117"/>
      <c r="G151" s="116"/>
      <c r="H151" s="117">
        <f>H152</f>
        <v>24950.05</v>
      </c>
    </row>
    <row r="152" spans="1:8">
      <c r="A152" s="118" t="s">
        <v>552</v>
      </c>
      <c r="B152" s="118"/>
      <c r="C152" s="118"/>
      <c r="D152" s="118" t="s">
        <v>553</v>
      </c>
      <c r="E152" s="118"/>
      <c r="F152" s="119"/>
      <c r="G152" s="118"/>
      <c r="H152" s="120">
        <f>SUM(H153:H154)</f>
        <v>24950.05</v>
      </c>
    </row>
    <row r="153" spans="1:8">
      <c r="A153" s="121" t="s">
        <v>554</v>
      </c>
      <c r="B153" s="122" t="s">
        <v>555</v>
      </c>
      <c r="C153" s="122" t="str">
        <f ca="1">VLOOKUP(B153,'Insumos e Serviços'!$A:$F,2,0)</f>
        <v>SINAPI</v>
      </c>
      <c r="D153" s="123" t="str">
        <f ca="1">VLOOKUP(B153,'Insumos e Serviços'!$A:$F,4,0)</f>
        <v>ENCARREGADO GERAL DE OBRAS COM ENCARGOS COMPLEMENTARES</v>
      </c>
      <c r="E153" s="122" t="str">
        <f ca="1">VLOOKUP(B153,'Insumos e Serviços'!$A:$F,5,0)</f>
        <v>MES</v>
      </c>
      <c r="F153" s="124">
        <v>4</v>
      </c>
      <c r="G153" s="125">
        <f ca="1">VLOOKUP(B153,'Insumos e Serviços'!$A:$F,6,0)</f>
        <v>3465.25</v>
      </c>
      <c r="H153" s="125">
        <f>TRUNC(F153 * G153, 2)</f>
        <v>13861</v>
      </c>
    </row>
    <row r="154" spans="1:8">
      <c r="A154" s="121" t="s">
        <v>557</v>
      </c>
      <c r="B154" s="122" t="s">
        <v>558</v>
      </c>
      <c r="C154" s="122" t="str">
        <f ca="1">VLOOKUP(B154,'Insumos e Serviços'!$A:$F,2,0)</f>
        <v>SINAPI</v>
      </c>
      <c r="D154" s="123" t="str">
        <f ca="1">VLOOKUP(B154,'Insumos e Serviços'!$A:$F,4,0)</f>
        <v>ENGENHEIRO CIVIL DE OBRA PLENO COM ENCARGOS COMPLEMENTARES</v>
      </c>
      <c r="E154" s="122" t="str">
        <f ca="1">VLOOKUP(B154,'Insumos e Serviços'!$A:$F,5,0)</f>
        <v>H</v>
      </c>
      <c r="F154" s="124">
        <v>105</v>
      </c>
      <c r="G154" s="125">
        <f ca="1">VLOOKUP(B154,'Insumos e Serviços'!$A:$F,6,0)</f>
        <v>105.61</v>
      </c>
      <c r="H154" s="125">
        <f>TRUNC(F154 * G154, 2)</f>
        <v>11089.05</v>
      </c>
    </row>
    <row r="155" spans="1:8">
      <c r="A155" s="1"/>
      <c r="B155" s="1"/>
      <c r="C155" s="1"/>
      <c r="D155" s="1"/>
      <c r="E155" s="1"/>
      <c r="F155" s="1"/>
      <c r="G155" s="1"/>
      <c r="H155" s="1"/>
    </row>
    <row r="156" spans="1:8">
      <c r="A156" s="129" t="s">
        <v>569</v>
      </c>
      <c r="B156" s="130">
        <f>1-B157</f>
        <v>0.5</v>
      </c>
      <c r="C156" s="84"/>
      <c r="D156" s="85" t="s">
        <v>561</v>
      </c>
      <c r="E156" s="85"/>
      <c r="F156" s="86"/>
      <c r="G156" s="178">
        <f>H9+H14+H45+H59+H118+H135+H151</f>
        <v>848718.64999999991</v>
      </c>
      <c r="H156" s="178"/>
    </row>
    <row r="157" spans="1:8">
      <c r="A157" s="179" t="s">
        <v>567</v>
      </c>
      <c r="B157" s="181">
        <v>0.5</v>
      </c>
      <c r="C157" s="84"/>
      <c r="D157" s="84" t="s">
        <v>562</v>
      </c>
      <c r="E157" s="84" t="str">
        <f ca="1">CONCATENATE("(",'Composição de BDI'!$D$23*100,"%)")</f>
        <v>(22,12%)</v>
      </c>
      <c r="F157" s="86"/>
      <c r="G157" s="178">
        <f ca="1">TRUNC(G156*'Composição de BDI'!$D$23,2)</f>
        <v>187736.56</v>
      </c>
      <c r="H157" s="178"/>
    </row>
    <row r="158" spans="1:8">
      <c r="A158" s="180"/>
      <c r="B158" s="182"/>
      <c r="C158" s="84"/>
      <c r="D158" s="85" t="s">
        <v>563</v>
      </c>
      <c r="E158" s="85"/>
      <c r="F158" s="86"/>
      <c r="G158" s="178">
        <f>G156+G157</f>
        <v>1036455.21</v>
      </c>
      <c r="H158" s="178"/>
    </row>
  </sheetData>
  <sheetCalcPr fullCalcOnLoad="1"/>
  <mergeCells count="20">
    <mergeCell ref="A157:A158"/>
    <mergeCell ref="B157:B158"/>
    <mergeCell ref="G157:H157"/>
    <mergeCell ref="G158:H158"/>
    <mergeCell ref="G1:H1"/>
    <mergeCell ref="E6:F6"/>
    <mergeCell ref="G6:H6"/>
    <mergeCell ref="A7:H7"/>
    <mergeCell ref="A4:B4"/>
    <mergeCell ref="C4:D4"/>
    <mergeCell ref="A2:B2"/>
    <mergeCell ref="E2:F2"/>
    <mergeCell ref="G2:H2"/>
    <mergeCell ref="A3:B3"/>
    <mergeCell ref="C3:D3"/>
    <mergeCell ref="G156:H156"/>
    <mergeCell ref="E4:F4"/>
    <mergeCell ref="G4:H4"/>
    <mergeCell ref="A6:B6"/>
    <mergeCell ref="C6:D6"/>
  </mergeCells>
  <phoneticPr fontId="21" type="noConversion"/>
  <printOptions horizontalCentered="1"/>
  <pageMargins left="0.59055118110236227" right="0.59055118110236227" top="0.59055118110236227" bottom="0.59055118110236227" header="0.19685039370078741" footer="0.19685039370078741"/>
  <pageSetup paperSize="9" scale="59" fitToHeight="0" orientation="portrait" r:id="rId1"/>
  <headerFooter>
    <oddHeader>&amp;L &amp;C &amp;R</oddHeader>
    <oddFooter>&amp;L &amp;C
 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2"/>
  <sheetViews>
    <sheetView showGridLines="0" showOutlineSymbols="0" showWhiteSpace="0" workbookViewId="0"/>
  </sheetViews>
  <sheetFormatPr defaultRowHeight="14.25"/>
  <cols>
    <col min="1" max="1" width="10" bestFit="1" customWidth="1"/>
    <col min="2" max="2" width="10" customWidth="1"/>
    <col min="3" max="3" width="13.25" customWidth="1"/>
    <col min="4" max="4" width="60" bestFit="1" customWidth="1"/>
    <col min="5" max="5" width="8" customWidth="1"/>
    <col min="6" max="8" width="13" customWidth="1"/>
  </cols>
  <sheetData>
    <row r="1" spans="1:8">
      <c r="A1" s="22" t="str">
        <f ca="1">'Orçamento Sintético'!A1</f>
        <v>P. Execução:</v>
      </c>
      <c r="B1" s="23"/>
      <c r="C1" s="22" t="str">
        <f ca="1">'Orçamento Sintético'!C1</f>
        <v>Licitação:</v>
      </c>
      <c r="D1" s="24" t="str">
        <f ca="1">'Orçamento Sintético'!D1</f>
        <v>Objeto: Impermeabilização de lajes, substituição de cobertura de vidro,  substituição de revestimento das fachadas e pintura</v>
      </c>
      <c r="E1" s="22" t="str">
        <f ca="1">'Orçamento Sintético'!E1</f>
        <v>Data:</v>
      </c>
      <c r="F1" s="75"/>
      <c r="G1" s="189"/>
      <c r="H1" s="184"/>
    </row>
    <row r="2" spans="1:8">
      <c r="A2" s="170" t="str">
        <f ca="1">'Orçamento Sintético'!A2:B2</f>
        <v>A</v>
      </c>
      <c r="B2" s="171"/>
      <c r="C2" s="28" t="str">
        <f ca="1">'Orçamento Sintético'!C2</f>
        <v>B</v>
      </c>
      <c r="D2" s="27" t="str">
        <f ca="1">'Orçamento Sintético'!D2</f>
        <v>Local: QR 211 Conjunto A, Lote 14 - Santa Maria / DF</v>
      </c>
      <c r="E2" s="190">
        <f ca="1">'Orçamento Sintético'!E2:F2</f>
        <v>1</v>
      </c>
      <c r="F2" s="191"/>
      <c r="G2" s="174"/>
      <c r="H2" s="175"/>
    </row>
    <row r="3" spans="1:8">
      <c r="A3" s="29" t="str">
        <f ca="1">'Orçamento Sintético'!A3</f>
        <v>P. Validade:</v>
      </c>
      <c r="B3" s="23"/>
      <c r="C3" s="29" t="str">
        <f ca="1">'Orçamento Sintético'!C3</f>
        <v>Razão Social:</v>
      </c>
      <c r="D3" s="23"/>
      <c r="E3" s="22" t="str">
        <f ca="1">'Orçamento Sintético'!E3</f>
        <v>Telefone:</v>
      </c>
      <c r="F3" s="75"/>
      <c r="G3" s="69"/>
      <c r="H3" s="70"/>
    </row>
    <row r="4" spans="1:8">
      <c r="A4" s="170" t="str">
        <f ca="1">'Orçamento Sintético'!A4:B4</f>
        <v>C</v>
      </c>
      <c r="B4" s="171"/>
      <c r="C4" s="170" t="str">
        <f ca="1">'Orçamento Sintético'!C4:D4</f>
        <v>D</v>
      </c>
      <c r="D4" s="171"/>
      <c r="E4" s="170" t="str">
        <f ca="1">'Orçamento Sintético'!E4:F4</f>
        <v>E</v>
      </c>
      <c r="F4" s="171"/>
      <c r="G4" s="174"/>
      <c r="H4" s="175"/>
    </row>
    <row r="5" spans="1:8">
      <c r="A5" s="22" t="str">
        <f ca="1">'Orçamento Sintético'!A5</f>
        <v>P. Garantia:</v>
      </c>
      <c r="B5" s="23"/>
      <c r="C5" s="22" t="str">
        <f ca="1">'Orçamento Sintético'!C5</f>
        <v>CNPJ:</v>
      </c>
      <c r="D5" s="23"/>
      <c r="E5" s="22" t="str">
        <f ca="1">'Orçamento Sintético'!E5</f>
        <v>E-mail:</v>
      </c>
      <c r="F5" s="75"/>
      <c r="G5" s="69"/>
      <c r="H5" s="70"/>
    </row>
    <row r="6" spans="1:8">
      <c r="A6" s="170" t="str">
        <f ca="1">'Orçamento Sintético'!A6:B6</f>
        <v>F</v>
      </c>
      <c r="B6" s="171"/>
      <c r="C6" s="170" t="str">
        <f ca="1">'Orçamento Sintético'!C6:D6</f>
        <v>G</v>
      </c>
      <c r="D6" s="171"/>
      <c r="E6" s="170" t="str">
        <f ca="1">'Orçamento Sintético'!E6:F6</f>
        <v>H</v>
      </c>
      <c r="F6" s="171"/>
      <c r="G6" s="186"/>
      <c r="H6" s="187"/>
    </row>
    <row r="7" spans="1:8" ht="15">
      <c r="A7" s="188" t="s">
        <v>792</v>
      </c>
      <c r="B7" s="188"/>
      <c r="C7" s="188"/>
      <c r="D7" s="188"/>
      <c r="E7" s="188"/>
      <c r="F7" s="188"/>
      <c r="G7" s="188"/>
      <c r="H7" s="188"/>
    </row>
    <row r="8" spans="1:8">
      <c r="A8" s="76" t="s">
        <v>134</v>
      </c>
      <c r="B8" s="76" t="s">
        <v>135</v>
      </c>
      <c r="C8" s="76" t="s">
        <v>136</v>
      </c>
      <c r="D8" s="76" t="s">
        <v>137</v>
      </c>
      <c r="E8" s="76" t="s">
        <v>138</v>
      </c>
      <c r="F8" s="77" t="s">
        <v>139</v>
      </c>
      <c r="G8" s="76" t="s">
        <v>140</v>
      </c>
      <c r="H8" s="76" t="s">
        <v>141</v>
      </c>
    </row>
    <row r="9" spans="1:8">
      <c r="A9" s="91" t="s">
        <v>142</v>
      </c>
      <c r="B9" s="91"/>
      <c r="C9" s="91"/>
      <c r="D9" s="92" t="s">
        <v>143</v>
      </c>
      <c r="E9" s="91"/>
      <c r="F9" s="93"/>
      <c r="G9" s="91"/>
      <c r="H9" s="94"/>
    </row>
    <row r="10" spans="1:8">
      <c r="A10" s="95" t="s">
        <v>144</v>
      </c>
      <c r="B10" s="95"/>
      <c r="C10" s="95"/>
      <c r="D10" s="96" t="s">
        <v>145</v>
      </c>
      <c r="E10" s="95"/>
      <c r="F10" s="97"/>
      <c r="G10" s="97"/>
      <c r="H10" s="97"/>
    </row>
    <row r="11" spans="1:8" ht="22.5">
      <c r="A11" s="98" t="s">
        <v>146</v>
      </c>
      <c r="B11" s="99" t="str">
        <f ca="1">VLOOKUP(A11,'Orçamento Sintético'!$A:$H,2,0)</f>
        <v xml:space="preserve"> MPDFT0487 </v>
      </c>
      <c r="C11" s="99" t="str">
        <f ca="1">VLOOKUP(A11,'Orçamento Sintético'!$A:$H,3,0)</f>
        <v>Próprio</v>
      </c>
      <c r="D11" s="100" t="str">
        <f ca="1">VLOOKUP(A11,'Orçamento Sintético'!$A:$H,4,0)</f>
        <v>Teste de arrancamento de argamassa (com 12 amostras) - determinação de resistência de aderência à tração</v>
      </c>
      <c r="E11" s="99" t="str">
        <f ca="1">VLOOKUP(A11,'Orçamento Sintético'!$A:$H,5,0)</f>
        <v>un</v>
      </c>
      <c r="F11" s="101"/>
      <c r="G11" s="102"/>
      <c r="H11" s="103">
        <f>SUM(H12)</f>
        <v>576.66999999999996</v>
      </c>
    </row>
    <row r="12" spans="1:8" ht="15" thickBot="1">
      <c r="A12" s="104" t="str">
        <f ca="1">VLOOKUP(B12,'Insumos e Serviços'!$A:$F,3,0)</f>
        <v>Insumo</v>
      </c>
      <c r="B12" s="105" t="s">
        <v>791</v>
      </c>
      <c r="C12" s="106" t="str">
        <f ca="1">VLOOKUP(B12,'Insumos e Serviços'!$A:$F,2,0)</f>
        <v>Próprio</v>
      </c>
      <c r="D12" s="104" t="str">
        <f ca="1">VLOOKUP(B12,'Insumos e Serviços'!$A:$F,4,0)</f>
        <v>Teste de arrancamento de argamassa - determinação de resistência de aderência à tração</v>
      </c>
      <c r="E12" s="106" t="str">
        <f ca="1">VLOOKUP(B12,'Insumos e Serviços'!$A:$F,5,0)</f>
        <v>un</v>
      </c>
      <c r="F12" s="107">
        <v>1</v>
      </c>
      <c r="G12" s="108">
        <f ca="1">VLOOKUP(B12,'Insumos e Serviços'!$A:$F,6,0)</f>
        <v>576.66999999999996</v>
      </c>
      <c r="H12" s="108">
        <f>TRUNC(F12*G12,2)</f>
        <v>576.66999999999996</v>
      </c>
    </row>
    <row r="13" spans="1:8" ht="15" thickTop="1">
      <c r="A13" s="109"/>
      <c r="B13" s="109"/>
      <c r="C13" s="109"/>
      <c r="D13" s="109"/>
      <c r="E13" s="109"/>
      <c r="F13" s="109"/>
      <c r="G13" s="109"/>
      <c r="H13" s="109"/>
    </row>
    <row r="14" spans="1:8">
      <c r="A14" s="95" t="s">
        <v>151</v>
      </c>
      <c r="B14" s="95"/>
      <c r="C14" s="95"/>
      <c r="D14" s="96" t="s">
        <v>152</v>
      </c>
      <c r="E14" s="95"/>
      <c r="F14" s="97"/>
      <c r="G14" s="97"/>
      <c r="H14" s="97"/>
    </row>
    <row r="15" spans="1:8">
      <c r="A15" s="98" t="s">
        <v>153</v>
      </c>
      <c r="B15" s="99" t="str">
        <f ca="1">VLOOKUP(A15,'Orçamento Sintético'!$A:$H,2,0)</f>
        <v xml:space="preserve"> MPDFT0009 </v>
      </c>
      <c r="C15" s="99" t="str">
        <f ca="1">VLOOKUP(A15,'Orçamento Sintético'!$A:$H,3,0)</f>
        <v>Próprio</v>
      </c>
      <c r="D15" s="100" t="str">
        <f ca="1">VLOOKUP(A15,'Orçamento Sintético'!$A:$H,4,0)</f>
        <v>Registro do contrato junto ao conselho de classe (ART)</v>
      </c>
      <c r="E15" s="99" t="str">
        <f ca="1">VLOOKUP(A15,'Orçamento Sintético'!$A:$H,5,0)</f>
        <v>vb</v>
      </c>
      <c r="F15" s="101"/>
      <c r="G15" s="102"/>
      <c r="H15" s="103">
        <f>SUM(H16)</f>
        <v>233.94</v>
      </c>
    </row>
    <row r="16" spans="1:8" ht="15" thickBot="1">
      <c r="A16" s="104" t="str">
        <f ca="1">VLOOKUP(B16,'Insumos e Serviços'!$A:$F,3,0)</f>
        <v>Insumo</v>
      </c>
      <c r="B16" s="105" t="s">
        <v>789</v>
      </c>
      <c r="C16" s="106" t="str">
        <f ca="1">VLOOKUP(B16,'Insumos e Serviços'!$A:$F,2,0)</f>
        <v>Próprio</v>
      </c>
      <c r="D16" s="104" t="str">
        <f ca="1">VLOOKUP(B16,'Insumos e Serviços'!$A:$F,4,0)</f>
        <v>Anotação de Resposanbilidade Técnica (Faixa 3 - Tabela A - CONFEA)</v>
      </c>
      <c r="E16" s="106" t="str">
        <f ca="1">VLOOKUP(B16,'Insumos e Serviços'!$A:$F,5,0)</f>
        <v>vb</v>
      </c>
      <c r="F16" s="107">
        <v>1</v>
      </c>
      <c r="G16" s="108">
        <f ca="1">VLOOKUP(B16,'Insumos e Serviços'!$A:$F,6,0)</f>
        <v>233.94</v>
      </c>
      <c r="H16" s="108">
        <f>TRUNC(F16*G16,2)</f>
        <v>233.94</v>
      </c>
    </row>
    <row r="17" spans="1:8" ht="15" thickTop="1">
      <c r="A17" s="109"/>
      <c r="B17" s="109"/>
      <c r="C17" s="109"/>
      <c r="D17" s="109"/>
      <c r="E17" s="109"/>
      <c r="F17" s="109"/>
      <c r="G17" s="109"/>
      <c r="H17" s="109"/>
    </row>
    <row r="18" spans="1:8">
      <c r="A18" s="91" t="s">
        <v>157</v>
      </c>
      <c r="B18" s="91"/>
      <c r="C18" s="91"/>
      <c r="D18" s="92" t="s">
        <v>158</v>
      </c>
      <c r="E18" s="91"/>
      <c r="F18" s="93"/>
      <c r="G18" s="91"/>
      <c r="H18" s="94"/>
    </row>
    <row r="19" spans="1:8">
      <c r="A19" s="95" t="s">
        <v>159</v>
      </c>
      <c r="B19" s="95"/>
      <c r="C19" s="95"/>
      <c r="D19" s="96" t="s">
        <v>160</v>
      </c>
      <c r="E19" s="95"/>
      <c r="F19" s="97"/>
      <c r="G19" s="97"/>
      <c r="H19" s="97"/>
    </row>
    <row r="20" spans="1:8">
      <c r="A20" s="110" t="s">
        <v>168</v>
      </c>
      <c r="B20" s="110"/>
      <c r="C20" s="110"/>
      <c r="D20" s="111" t="s">
        <v>169</v>
      </c>
      <c r="E20" s="110"/>
      <c r="F20" s="112"/>
      <c r="G20" s="110"/>
      <c r="H20" s="113"/>
    </row>
    <row r="21" spans="1:8" ht="22.5">
      <c r="A21" s="98" t="s">
        <v>182</v>
      </c>
      <c r="B21" s="99" t="str">
        <f ca="1">VLOOKUP(A21,'Orçamento Sintético'!$A:$H,2,0)</f>
        <v xml:space="preserve"> MPDFT0489 </v>
      </c>
      <c r="C21" s="99" t="str">
        <f ca="1">VLOOKUP(A21,'Orçamento Sintético'!$A:$H,3,0)</f>
        <v>Próprio</v>
      </c>
      <c r="D21" s="100" t="str">
        <f ca="1">VLOOKUP(A21,'Orçamento Sintético'!$A:$H,4,0)</f>
        <v>Copia da SINAPI (97062) - Telas de proteção (galvanizada + polietileno) em andaime fachadeiro</v>
      </c>
      <c r="E21" s="99" t="str">
        <f ca="1">VLOOKUP(A21,'Orçamento Sintético'!$A:$H,5,0)</f>
        <v>m²</v>
      </c>
      <c r="F21" s="101"/>
      <c r="G21" s="102"/>
      <c r="H21" s="103">
        <f>SUM(H22:H23)</f>
        <v>20.87</v>
      </c>
    </row>
    <row r="22" spans="1:8">
      <c r="A22" s="104" t="str">
        <f ca="1">VLOOKUP(B22,'Insumos e Serviços'!$A:$F,3,0)</f>
        <v>Composição</v>
      </c>
      <c r="B22" s="105" t="s">
        <v>787</v>
      </c>
      <c r="C22" s="106" t="str">
        <f ca="1">VLOOKUP(B22,'Insumos e Serviços'!$A:$F,2,0)</f>
        <v>SINAPI</v>
      </c>
      <c r="D22" s="104" t="str">
        <f ca="1">VLOOKUP(B22,'Insumos e Serviços'!$A:$F,4,0)</f>
        <v>COLOCAÇÃO DE TELA EM ANDAIME FACHADEIRO. AF_11/2017</v>
      </c>
      <c r="E22" s="106" t="str">
        <f ca="1">VLOOKUP(B22,'Insumos e Serviços'!$A:$F,5,0)</f>
        <v>m²</v>
      </c>
      <c r="F22" s="107">
        <v>1</v>
      </c>
      <c r="G22" s="108">
        <f ca="1">VLOOKUP(B22,'Insumos e Serviços'!$A:$F,6,0)</f>
        <v>5.69</v>
      </c>
      <c r="H22" s="108">
        <f>TRUNC(F22*G22,2)</f>
        <v>5.69</v>
      </c>
    </row>
    <row r="23" spans="1:8" ht="15" thickBot="1">
      <c r="A23" s="104" t="str">
        <f ca="1">VLOOKUP(B23,'Insumos e Serviços'!$A:$F,3,0)</f>
        <v>Insumo</v>
      </c>
      <c r="B23" s="105" t="s">
        <v>785</v>
      </c>
      <c r="C23" s="106" t="str">
        <f ca="1">VLOOKUP(B23,'Insumos e Serviços'!$A:$F,2,0)</f>
        <v>SINAPI</v>
      </c>
      <c r="D23" s="104" t="str">
        <f ca="1">VLOOKUP(B23,'Insumos e Serviços'!$A:$F,4,0)</f>
        <v>TELA DE ARAME GALVANIZADA, HEXAGONAL, FIO 0,56 MM (24 BWG), MALHA 1/2", H = 1 M</v>
      </c>
      <c r="E23" s="106" t="str">
        <f ca="1">VLOOKUP(B23,'Insumos e Serviços'!$A:$F,5,0)</f>
        <v>m²</v>
      </c>
      <c r="F23" s="107">
        <v>1.177</v>
      </c>
      <c r="G23" s="108">
        <f ca="1">VLOOKUP(B23,'Insumos e Serviços'!$A:$F,6,0)</f>
        <v>12.9</v>
      </c>
      <c r="H23" s="108">
        <f>TRUNC(F23*G23,2)</f>
        <v>15.18</v>
      </c>
    </row>
    <row r="24" spans="1:8" ht="15" thickTop="1">
      <c r="A24" s="114" t="s">
        <v>797</v>
      </c>
      <c r="B24" s="109"/>
      <c r="C24" s="109"/>
      <c r="D24" s="109"/>
      <c r="E24" s="109"/>
      <c r="F24" s="109"/>
      <c r="G24" s="109"/>
      <c r="H24" s="109"/>
    </row>
    <row r="25" spans="1:8">
      <c r="A25" s="98" t="s">
        <v>185</v>
      </c>
      <c r="B25" s="99" t="str">
        <f ca="1">VLOOKUP(A25,'Orçamento Sintético'!$A:$H,2,0)</f>
        <v xml:space="preserve"> MPDFT1182 </v>
      </c>
      <c r="C25" s="99" t="str">
        <f ca="1">VLOOKUP(A25,'Orçamento Sintético'!$A:$H,3,0)</f>
        <v>Próprio</v>
      </c>
      <c r="D25" s="100" t="str">
        <f ca="1">VLOOKUP(A25,'Orçamento Sintético'!$A:$H,4,0)</f>
        <v>Isolamento de obra com tela plástica com malha de 5mm</v>
      </c>
      <c r="E25" s="99" t="str">
        <f ca="1">VLOOKUP(A25,'Orçamento Sintético'!$A:$H,5,0)</f>
        <v>m²</v>
      </c>
      <c r="F25" s="101"/>
      <c r="G25" s="102"/>
      <c r="H25" s="103">
        <f>SUM(H26:H29)</f>
        <v>8.02</v>
      </c>
    </row>
    <row r="26" spans="1:8">
      <c r="A26" s="104" t="str">
        <f ca="1">VLOOKUP(B26,'Insumos e Serviços'!$A:$F,3,0)</f>
        <v>Composição</v>
      </c>
      <c r="B26" s="105" t="s">
        <v>759</v>
      </c>
      <c r="C26" s="106" t="str">
        <f ca="1">VLOOKUP(B26,'Insumos e Serviços'!$A:$F,2,0)</f>
        <v>SINAPI</v>
      </c>
      <c r="D26" s="104" t="str">
        <f ca="1">VLOOKUP(B26,'Insumos e Serviços'!$A:$F,4,0)</f>
        <v>CARPINTEIRO DE FORMAS COM ENCARGOS COMPLEMENTARES</v>
      </c>
      <c r="E26" s="106" t="str">
        <f ca="1">VLOOKUP(B26,'Insumos e Serviços'!$A:$F,5,0)</f>
        <v>H</v>
      </c>
      <c r="F26" s="107">
        <v>0.06</v>
      </c>
      <c r="G26" s="108">
        <f ca="1">VLOOKUP(B26,'Insumos e Serviços'!$A:$F,6,0)</f>
        <v>23.68</v>
      </c>
      <c r="H26" s="108">
        <f>TRUNC(F26*G26,2)</f>
        <v>1.42</v>
      </c>
    </row>
    <row r="27" spans="1:8">
      <c r="A27" s="104" t="str">
        <f ca="1">VLOOKUP(B27,'Insumos e Serviços'!$A:$F,3,0)</f>
        <v>Composição</v>
      </c>
      <c r="B27" s="105" t="s">
        <v>595</v>
      </c>
      <c r="C27" s="106" t="str">
        <f ca="1">VLOOKUP(B27,'Insumos e Serviços'!$A:$F,2,0)</f>
        <v>SINAPI</v>
      </c>
      <c r="D27" s="104" t="str">
        <f ca="1">VLOOKUP(B27,'Insumos e Serviços'!$A:$F,4,0)</f>
        <v>SERVENTE COM ENCARGOS COMPLEMENTARES</v>
      </c>
      <c r="E27" s="106" t="str">
        <f ca="1">VLOOKUP(B27,'Insumos e Serviços'!$A:$F,5,0)</f>
        <v>H</v>
      </c>
      <c r="F27" s="107">
        <v>0.18</v>
      </c>
      <c r="G27" s="108">
        <f ca="1">VLOOKUP(B27,'Insumos e Serviços'!$A:$F,6,0)</f>
        <v>17.61</v>
      </c>
      <c r="H27" s="108">
        <f>TRUNC(F27*G27,2)</f>
        <v>3.16</v>
      </c>
    </row>
    <row r="28" spans="1:8">
      <c r="A28" s="104" t="str">
        <f ca="1">VLOOKUP(B28,'Insumos e Serviços'!$A:$F,3,0)</f>
        <v>Insumo</v>
      </c>
      <c r="B28" s="105" t="s">
        <v>783</v>
      </c>
      <c r="C28" s="106" t="str">
        <f ca="1">VLOOKUP(B28,'Insumos e Serviços'!$A:$F,2,0)</f>
        <v>SINAPI</v>
      </c>
      <c r="D28" s="104" t="str">
        <f ca="1">VLOOKUP(B28,'Insumos e Serviços'!$A:$F,4,0)</f>
        <v>ARAME GALVANIZADO 18 BWG, D = 1,24MM (0,009 KG/M)</v>
      </c>
      <c r="E28" s="106" t="str">
        <f ca="1">VLOOKUP(B28,'Insumos e Serviços'!$A:$F,5,0)</f>
        <v>KG</v>
      </c>
      <c r="F28" s="107">
        <v>0.04</v>
      </c>
      <c r="G28" s="108">
        <f ca="1">VLOOKUP(B28,'Insumos e Serviços'!$A:$F,6,0)</f>
        <v>29.1</v>
      </c>
      <c r="H28" s="108">
        <f>TRUNC(F28*G28,2)</f>
        <v>1.1599999999999999</v>
      </c>
    </row>
    <row r="29" spans="1:8" ht="23.25" thickBot="1">
      <c r="A29" s="104" t="str">
        <f ca="1">VLOOKUP(B29,'Insumos e Serviços'!$A:$F,3,0)</f>
        <v>Insumo</v>
      </c>
      <c r="B29" s="105" t="s">
        <v>781</v>
      </c>
      <c r="C29" s="106" t="str">
        <f ca="1">VLOOKUP(B29,'Insumos e Serviços'!$A:$F,2,0)</f>
        <v>SINAPI</v>
      </c>
      <c r="D29" s="104" t="str">
        <f ca="1">VLOOKUP(B29,'Insumos e Serviços'!$A:$F,4,0)</f>
        <v>TELA FACHADEIRA EM POLIETILENO, ROLO DE 3 X 100 M (L X C), COR BRANCA, SEM LOGOMARCA - PARA PROTECAO DE OBRAS</v>
      </c>
      <c r="E29" s="106" t="str">
        <f ca="1">VLOOKUP(B29,'Insumos e Serviços'!$A:$F,5,0)</f>
        <v>m²</v>
      </c>
      <c r="F29" s="107">
        <v>1.1000000000000001</v>
      </c>
      <c r="G29" s="108">
        <f ca="1">VLOOKUP(B29,'Insumos e Serviços'!$A:$F,6,0)</f>
        <v>2.08</v>
      </c>
      <c r="H29" s="108">
        <f>TRUNC(F29*G29,2)</f>
        <v>2.2799999999999998</v>
      </c>
    </row>
    <row r="30" spans="1:8" ht="15" thickTop="1">
      <c r="A30" s="109"/>
      <c r="B30" s="109"/>
      <c r="C30" s="109"/>
      <c r="D30" s="109"/>
      <c r="E30" s="109"/>
      <c r="F30" s="109"/>
      <c r="G30" s="109"/>
      <c r="H30" s="109"/>
    </row>
    <row r="31" spans="1:8">
      <c r="A31" s="98" t="s">
        <v>188</v>
      </c>
      <c r="B31" s="99" t="str">
        <f ca="1">VLOOKUP(A31,'Orçamento Sintético'!$A:$H,2,0)</f>
        <v xml:space="preserve"> MPDFT0491 </v>
      </c>
      <c r="C31" s="99" t="str">
        <f ca="1">VLOOKUP(A31,'Orçamento Sintético'!$A:$H,3,0)</f>
        <v>Próprio</v>
      </c>
      <c r="D31" s="100" t="str">
        <f ca="1">VLOOKUP(A31,'Orçamento Sintético'!$A:$H,4,0)</f>
        <v>Passarela coberta para abrigo de pedestres. DM 1,60 x 2,20 x 2,00 m (L x A x P)</v>
      </c>
      <c r="E31" s="99" t="str">
        <f ca="1">VLOOKUP(A31,'Orçamento Sintético'!$A:$H,5,0)</f>
        <v>un</v>
      </c>
      <c r="F31" s="101"/>
      <c r="G31" s="102"/>
      <c r="H31" s="103">
        <f>SUM(H32)</f>
        <v>1480.08</v>
      </c>
    </row>
    <row r="32" spans="1:8" ht="15" thickBot="1">
      <c r="A32" s="104" t="str">
        <f ca="1">VLOOKUP(B32,'Insumos e Serviços'!$A:$F,3,0)</f>
        <v>Composição</v>
      </c>
      <c r="B32" s="105" t="s">
        <v>192</v>
      </c>
      <c r="C32" s="106" t="str">
        <f ca="1">VLOOKUP(B32,'Insumos e Serviços'!$A:$F,2,0)</f>
        <v>SINAPI</v>
      </c>
      <c r="D32" s="104" t="str">
        <f ca="1">VLOOKUP(B32,'Insumos e Serviços'!$A:$F,4,0)</f>
        <v>TAPUME COM COMPENSADO DE MADEIRA. AF_05/2018</v>
      </c>
      <c r="E32" s="106" t="str">
        <f ca="1">VLOOKUP(B32,'Insumos e Serviços'!$A:$F,5,0)</f>
        <v>m²</v>
      </c>
      <c r="F32" s="107">
        <v>12</v>
      </c>
      <c r="G32" s="108">
        <f ca="1">VLOOKUP(B32,'Insumos e Serviços'!$A:$F,6,0)</f>
        <v>123.34</v>
      </c>
      <c r="H32" s="108">
        <f>TRUNC(F32*G32,2)</f>
        <v>1480.08</v>
      </c>
    </row>
    <row r="33" spans="1:8" ht="15" thickTop="1">
      <c r="A33" s="109"/>
      <c r="B33" s="109"/>
      <c r="C33" s="109"/>
      <c r="D33" s="109"/>
      <c r="E33" s="109"/>
      <c r="F33" s="109"/>
      <c r="G33" s="109"/>
      <c r="H33" s="109"/>
    </row>
    <row r="34" spans="1:8" ht="22.5">
      <c r="A34" s="98" t="s">
        <v>194</v>
      </c>
      <c r="B34" s="99" t="str">
        <f ca="1">VLOOKUP(A34,'Orçamento Sintético'!$A:$H,2,0)</f>
        <v xml:space="preserve"> MPDFT0492 </v>
      </c>
      <c r="C34" s="99" t="str">
        <f ca="1">VLOOKUP(A34,'Orçamento Sintético'!$A:$H,3,0)</f>
        <v>Próprio</v>
      </c>
      <c r="D34" s="100" t="str">
        <f ca="1">VLOOKUP(A34,'Orçamento Sintético'!$A:$H,4,0)</f>
        <v>Tapume de proteção / isolamento de esquadrias de vidro em chapa de madeira compensada, e=6mm e reaproveitamento de 2X</v>
      </c>
      <c r="E34" s="99" t="str">
        <f ca="1">VLOOKUP(A34,'Orçamento Sintético'!$A:$H,5,0)</f>
        <v>m²</v>
      </c>
      <c r="F34" s="101"/>
      <c r="G34" s="102"/>
      <c r="H34" s="103">
        <f>SUM(H35:H39)</f>
        <v>41.36</v>
      </c>
    </row>
    <row r="35" spans="1:8">
      <c r="A35" s="104" t="str">
        <f ca="1">VLOOKUP(B35,'Insumos e Serviços'!$A:$F,3,0)</f>
        <v>Composição</v>
      </c>
      <c r="B35" s="105" t="s">
        <v>759</v>
      </c>
      <c r="C35" s="106" t="str">
        <f ca="1">VLOOKUP(B35,'Insumos e Serviços'!$A:$F,2,0)</f>
        <v>SINAPI</v>
      </c>
      <c r="D35" s="104" t="str">
        <f ca="1">VLOOKUP(B35,'Insumos e Serviços'!$A:$F,4,0)</f>
        <v>CARPINTEIRO DE FORMAS COM ENCARGOS COMPLEMENTARES</v>
      </c>
      <c r="E35" s="106" t="str">
        <f ca="1">VLOOKUP(B35,'Insumos e Serviços'!$A:$F,5,0)</f>
        <v>H</v>
      </c>
      <c r="F35" s="107">
        <v>0.6</v>
      </c>
      <c r="G35" s="108">
        <f ca="1">VLOOKUP(B35,'Insumos e Serviços'!$A:$F,6,0)</f>
        <v>23.68</v>
      </c>
      <c r="H35" s="108">
        <f>TRUNC(F35*G35,2)</f>
        <v>14.2</v>
      </c>
    </row>
    <row r="36" spans="1:8">
      <c r="A36" s="104" t="str">
        <f ca="1">VLOOKUP(B36,'Insumos e Serviços'!$A:$F,3,0)</f>
        <v>Composição</v>
      </c>
      <c r="B36" s="105" t="s">
        <v>595</v>
      </c>
      <c r="C36" s="106" t="str">
        <f ca="1">VLOOKUP(B36,'Insumos e Serviços'!$A:$F,2,0)</f>
        <v>SINAPI</v>
      </c>
      <c r="D36" s="104" t="str">
        <f ca="1">VLOOKUP(B36,'Insumos e Serviços'!$A:$F,4,0)</f>
        <v>SERVENTE COM ENCARGOS COMPLEMENTARES</v>
      </c>
      <c r="E36" s="106" t="str">
        <f ca="1">VLOOKUP(B36,'Insumos e Serviços'!$A:$F,5,0)</f>
        <v>H</v>
      </c>
      <c r="F36" s="107">
        <v>0.71250000000000002</v>
      </c>
      <c r="G36" s="108">
        <f ca="1">VLOOKUP(B36,'Insumos e Serviços'!$A:$F,6,0)</f>
        <v>17.61</v>
      </c>
      <c r="H36" s="108">
        <f>TRUNC(F36*G36,2)</f>
        <v>12.54</v>
      </c>
    </row>
    <row r="37" spans="1:8" ht="22.5">
      <c r="A37" s="104" t="str">
        <f ca="1">VLOOKUP(B37,'Insumos e Serviços'!$A:$F,3,0)</f>
        <v>Insumo</v>
      </c>
      <c r="B37" s="105" t="s">
        <v>779</v>
      </c>
      <c r="C37" s="106" t="str">
        <f ca="1">VLOOKUP(B37,'Insumos e Serviços'!$A:$F,2,0)</f>
        <v>SINAPI</v>
      </c>
      <c r="D37" s="104" t="str">
        <f ca="1">VLOOKUP(B37,'Insumos e Serviços'!$A:$F,4,0)</f>
        <v>!EM PROCESSO DE DESATIVACAO! CHAPA DE MADEIRA COMPENSADA RESINADA PARA FORMA DE CONCRETO, DE *2,2 X 1,1* M, E = 6 MM</v>
      </c>
      <c r="E37" s="106" t="str">
        <f ca="1">VLOOKUP(B37,'Insumos e Serviços'!$A:$F,5,0)</f>
        <v>UN</v>
      </c>
      <c r="F37" s="107">
        <v>0.2273</v>
      </c>
      <c r="G37" s="108">
        <f ca="1">VLOOKUP(B37,'Insumos e Serviços'!$A:$F,6,0)</f>
        <v>39.950000000000003</v>
      </c>
      <c r="H37" s="108">
        <f>TRUNC(F37*G37,2)</f>
        <v>9.08</v>
      </c>
    </row>
    <row r="38" spans="1:8">
      <c r="A38" s="104" t="str">
        <f ca="1">VLOOKUP(B38,'Insumos e Serviços'!$A:$F,3,0)</f>
        <v>Insumo</v>
      </c>
      <c r="B38" s="105" t="s">
        <v>777</v>
      </c>
      <c r="C38" s="106" t="str">
        <f ca="1">VLOOKUP(B38,'Insumos e Serviços'!$A:$F,2,0)</f>
        <v>SINAPI</v>
      </c>
      <c r="D38" s="104" t="str">
        <f ca="1">VLOOKUP(B38,'Insumos e Serviços'!$A:$F,4,0)</f>
        <v>PONTALETE *7,5 X 7,5* CM EM PINUS, MISTA OU EQUIVALENTE DA REGIAO - BRUTA</v>
      </c>
      <c r="E38" s="106" t="str">
        <f ca="1">VLOOKUP(B38,'Insumos e Serviços'!$A:$F,5,0)</f>
        <v>M</v>
      </c>
      <c r="F38" s="107">
        <v>0.39500000000000002</v>
      </c>
      <c r="G38" s="108">
        <f ca="1">VLOOKUP(B38,'Insumos e Serviços'!$A:$F,6,0)</f>
        <v>6.49</v>
      </c>
      <c r="H38" s="108">
        <f>TRUNC(F38*G38,2)</f>
        <v>2.56</v>
      </c>
    </row>
    <row r="39" spans="1:8" ht="15" thickBot="1">
      <c r="A39" s="104" t="str">
        <f ca="1">VLOOKUP(B39,'Insumos e Serviços'!$A:$F,3,0)</f>
        <v>Insumo</v>
      </c>
      <c r="B39" s="105" t="s">
        <v>653</v>
      </c>
      <c r="C39" s="106" t="str">
        <f ca="1">VLOOKUP(B39,'Insumos e Serviços'!$A:$F,2,0)</f>
        <v>SINAPI</v>
      </c>
      <c r="D39" s="104" t="str">
        <f ca="1">VLOOKUP(B39,'Insumos e Serviços'!$A:$F,4,0)</f>
        <v>PREGO DE ACO POLIDO COM CABECA 18 X 27 (2 1/2 X 10)</v>
      </c>
      <c r="E39" s="106" t="str">
        <f ca="1">VLOOKUP(B39,'Insumos e Serviços'!$A:$F,5,0)</f>
        <v>KG</v>
      </c>
      <c r="F39" s="107">
        <v>0.15</v>
      </c>
      <c r="G39" s="108">
        <f ca="1">VLOOKUP(B39,'Insumos e Serviços'!$A:$F,6,0)</f>
        <v>19.899999999999999</v>
      </c>
      <c r="H39" s="108">
        <f>TRUNC(F39*G39,2)</f>
        <v>2.98</v>
      </c>
    </row>
    <row r="40" spans="1:8" ht="15" thickTop="1">
      <c r="A40" s="109"/>
      <c r="B40" s="109"/>
      <c r="C40" s="109"/>
      <c r="D40" s="109"/>
      <c r="E40" s="109"/>
      <c r="F40" s="109"/>
      <c r="G40" s="109"/>
      <c r="H40" s="109"/>
    </row>
    <row r="41" spans="1:8">
      <c r="A41" s="98" t="s">
        <v>197</v>
      </c>
      <c r="B41" s="99" t="str">
        <f ca="1">VLOOKUP(A41,'Orçamento Sintético'!$A:$H,2,0)</f>
        <v xml:space="preserve"> MPDFT0493 </v>
      </c>
      <c r="C41" s="99" t="str">
        <f ca="1">VLOOKUP(A41,'Orçamento Sintético'!$A:$H,3,0)</f>
        <v>Próprio</v>
      </c>
      <c r="D41" s="100" t="str">
        <f ca="1">VLOOKUP(A41,'Orçamento Sintético'!$A:$H,4,0)</f>
        <v>Movimentação de tapume de proteção / isolamento de esquadrias de vidro</v>
      </c>
      <c r="E41" s="99" t="str">
        <f ca="1">VLOOKUP(A41,'Orçamento Sintético'!$A:$H,5,0)</f>
        <v>m²</v>
      </c>
      <c r="F41" s="101"/>
      <c r="G41" s="102"/>
      <c r="H41" s="103">
        <f>SUM(H42)</f>
        <v>6.89</v>
      </c>
    </row>
    <row r="42" spans="1:8" ht="15" thickBot="1">
      <c r="A42" s="104" t="str">
        <f ca="1">VLOOKUP(B42,'Insumos e Serviços'!$A:$F,3,0)</f>
        <v>Composição</v>
      </c>
      <c r="B42" s="105" t="s">
        <v>595</v>
      </c>
      <c r="C42" s="106" t="str">
        <f ca="1">VLOOKUP(B42,'Insumos e Serviços'!$A:$F,2,0)</f>
        <v>SINAPI</v>
      </c>
      <c r="D42" s="104" t="str">
        <f ca="1">VLOOKUP(B42,'Insumos e Serviços'!$A:$F,4,0)</f>
        <v>SERVENTE COM ENCARGOS COMPLEMENTARES</v>
      </c>
      <c r="E42" s="106" t="str">
        <f ca="1">VLOOKUP(B42,'Insumos e Serviços'!$A:$F,5,0)</f>
        <v>H</v>
      </c>
      <c r="F42" s="107">
        <v>0.39140000000000003</v>
      </c>
      <c r="G42" s="108">
        <f ca="1">VLOOKUP(B42,'Insumos e Serviços'!$A:$F,6,0)</f>
        <v>17.61</v>
      </c>
      <c r="H42" s="108">
        <f>TRUNC(F42*G42,2)</f>
        <v>6.89</v>
      </c>
    </row>
    <row r="43" spans="1:8" ht="15" thickTop="1">
      <c r="A43" s="109"/>
      <c r="B43" s="109"/>
      <c r="C43" s="109"/>
      <c r="D43" s="109"/>
      <c r="E43" s="109"/>
      <c r="F43" s="109"/>
      <c r="G43" s="109"/>
      <c r="H43" s="109"/>
    </row>
    <row r="44" spans="1:8">
      <c r="A44" s="95" t="s">
        <v>200</v>
      </c>
      <c r="B44" s="95"/>
      <c r="C44" s="95"/>
      <c r="D44" s="96" t="s">
        <v>201</v>
      </c>
      <c r="E44" s="95"/>
      <c r="F44" s="97"/>
      <c r="G44" s="97"/>
      <c r="H44" s="97"/>
    </row>
    <row r="45" spans="1:8">
      <c r="A45" s="110" t="s">
        <v>202</v>
      </c>
      <c r="B45" s="110"/>
      <c r="C45" s="110"/>
      <c r="D45" s="111" t="s">
        <v>203</v>
      </c>
      <c r="E45" s="110"/>
      <c r="F45" s="112"/>
      <c r="G45" s="110"/>
      <c r="H45" s="113"/>
    </row>
    <row r="46" spans="1:8" ht="22.5">
      <c r="A46" s="98" t="s">
        <v>204</v>
      </c>
      <c r="B46" s="99" t="str">
        <f ca="1">VLOOKUP(A46,'Orçamento Sintético'!$A:$H,2,0)</f>
        <v xml:space="preserve"> MPDFT0778 </v>
      </c>
      <c r="C46" s="99" t="str">
        <f ca="1">VLOOKUP(A46,'Orçamento Sintético'!$A:$H,3,0)</f>
        <v>Próprio</v>
      </c>
      <c r="D46" s="100" t="str">
        <f ca="1">VLOOKUP(A46,'Orçamento Sintético'!$A:$H,4,0)</f>
        <v>Copia da SINAPI (97634) - DEMOLIÇÃO DE PISO, DE FORMA MECANIZADA COM MARTELETE, SEM REAPROVEITAMENTO. AF_12/2017</v>
      </c>
      <c r="E46" s="99" t="str">
        <f ca="1">VLOOKUP(A46,'Orçamento Sintético'!$A:$H,5,0)</f>
        <v>m²</v>
      </c>
      <c r="F46" s="101"/>
      <c r="G46" s="102"/>
      <c r="H46" s="103">
        <f>SUM(H47:H50)</f>
        <v>10.26</v>
      </c>
    </row>
    <row r="47" spans="1:8" ht="22.5">
      <c r="A47" s="104" t="str">
        <f ca="1">VLOOKUP(B47,'Insumos e Serviços'!$A:$F,3,0)</f>
        <v>Composição</v>
      </c>
      <c r="B47" s="105" t="s">
        <v>718</v>
      </c>
      <c r="C47" s="106" t="str">
        <f ca="1">VLOOKUP(B47,'Insumos e Serviços'!$A:$F,2,0)</f>
        <v>SINAPI</v>
      </c>
      <c r="D47" s="104" t="str">
        <f ca="1">VLOOKUP(B47,'Insumos e Serviços'!$A:$F,4,0)</f>
        <v>MARTELETE OU ROMPEDOR PNEUMÁTICO MANUAL, 28 KG, COM SILENCIADOR - CHP DIURNO. AF_07/2016</v>
      </c>
      <c r="E47" s="106" t="str">
        <f ca="1">VLOOKUP(B47,'Insumos e Serviços'!$A:$F,5,0)</f>
        <v>CHP</v>
      </c>
      <c r="F47" s="107">
        <v>6.9900000000000004E-2</v>
      </c>
      <c r="G47" s="108">
        <f ca="1">VLOOKUP(B47,'Insumos e Serviços'!$A:$F,6,0)</f>
        <v>22.07</v>
      </c>
      <c r="H47" s="108">
        <f>TRUNC(F47*G47,2)</f>
        <v>1.54</v>
      </c>
    </row>
    <row r="48" spans="1:8" ht="22.5">
      <c r="A48" s="104" t="str">
        <f ca="1">VLOOKUP(B48,'Insumos e Serviços'!$A:$F,3,0)</f>
        <v>Composição</v>
      </c>
      <c r="B48" s="105" t="s">
        <v>716</v>
      </c>
      <c r="C48" s="106" t="str">
        <f ca="1">VLOOKUP(B48,'Insumos e Serviços'!$A:$F,2,0)</f>
        <v>SINAPI</v>
      </c>
      <c r="D48" s="104" t="str">
        <f ca="1">VLOOKUP(B48,'Insumos e Serviços'!$A:$F,4,0)</f>
        <v>MARTELETE OU ROMPEDOR PNEUMÁTICO MANUAL, 28 KG, COM SILENCIADOR - CHI DIURNO. AF_07/2016</v>
      </c>
      <c r="E48" s="106" t="str">
        <f ca="1">VLOOKUP(B48,'Insumos e Serviços'!$A:$F,5,0)</f>
        <v>CHI</v>
      </c>
      <c r="F48" s="107">
        <v>4.82E-2</v>
      </c>
      <c r="G48" s="108">
        <f ca="1">VLOOKUP(B48,'Insumos e Serviços'!$A:$F,6,0)</f>
        <v>20.440000000000001</v>
      </c>
      <c r="H48" s="108">
        <f>TRUNC(F48*G48,2)</f>
        <v>0.98</v>
      </c>
    </row>
    <row r="49" spans="1:8">
      <c r="A49" s="104" t="str">
        <f ca="1">VLOOKUP(B49,'Insumos e Serviços'!$A:$F,3,0)</f>
        <v>Composição</v>
      </c>
      <c r="B49" s="105" t="s">
        <v>708</v>
      </c>
      <c r="C49" s="106" t="str">
        <f ca="1">VLOOKUP(B49,'Insumos e Serviços'!$A:$F,2,0)</f>
        <v>SINAPI</v>
      </c>
      <c r="D49" s="104" t="str">
        <f ca="1">VLOOKUP(B49,'Insumos e Serviços'!$A:$F,4,0)</f>
        <v>AZULEJISTA OU LADRILHISTA COM ENCARGOS COMPLEMENTARES</v>
      </c>
      <c r="E49" s="106" t="str">
        <f ca="1">VLOOKUP(B49,'Insumos e Serviços'!$A:$F,5,0)</f>
        <v>H</v>
      </c>
      <c r="F49" s="107">
        <v>0.1055</v>
      </c>
      <c r="G49" s="108">
        <f ca="1">VLOOKUP(B49,'Insumos e Serviços'!$A:$F,6,0)</f>
        <v>23.82</v>
      </c>
      <c r="H49" s="108">
        <f>TRUNC(F49*G49,2)</f>
        <v>2.5099999999999998</v>
      </c>
    </row>
    <row r="50" spans="1:8" ht="15" thickBot="1">
      <c r="A50" s="104" t="str">
        <f ca="1">VLOOKUP(B50,'Insumos e Serviços'!$A:$F,3,0)</f>
        <v>Composição</v>
      </c>
      <c r="B50" s="105" t="s">
        <v>595</v>
      </c>
      <c r="C50" s="106" t="str">
        <f ca="1">VLOOKUP(B50,'Insumos e Serviços'!$A:$F,2,0)</f>
        <v>SINAPI</v>
      </c>
      <c r="D50" s="104" t="str">
        <f ca="1">VLOOKUP(B50,'Insumos e Serviços'!$A:$F,4,0)</f>
        <v>SERVENTE COM ENCARGOS COMPLEMENTARES</v>
      </c>
      <c r="E50" s="106" t="str">
        <f ca="1">VLOOKUP(B50,'Insumos e Serviços'!$A:$F,5,0)</f>
        <v>H</v>
      </c>
      <c r="F50" s="107">
        <v>0.29720000000000002</v>
      </c>
      <c r="G50" s="108">
        <f ca="1">VLOOKUP(B50,'Insumos e Serviços'!$A:$F,6,0)</f>
        <v>17.61</v>
      </c>
      <c r="H50" s="108">
        <f>TRUNC(F50*G50,2)</f>
        <v>5.23</v>
      </c>
    </row>
    <row r="51" spans="1:8" ht="15" thickTop="1">
      <c r="A51" s="109"/>
      <c r="B51" s="109"/>
      <c r="C51" s="109"/>
      <c r="D51" s="109"/>
      <c r="E51" s="109"/>
      <c r="F51" s="109"/>
      <c r="G51" s="109"/>
      <c r="H51" s="109"/>
    </row>
    <row r="52" spans="1:8" ht="22.5">
      <c r="A52" s="98" t="s">
        <v>217</v>
      </c>
      <c r="B52" s="99" t="str">
        <f ca="1">VLOOKUP(A52,'Orçamento Sintético'!$A:$H,2,0)</f>
        <v xml:space="preserve"> MPDFT0494 </v>
      </c>
      <c r="C52" s="99" t="str">
        <f ca="1">VLOOKUP(A52,'Orçamento Sintético'!$A:$H,3,0)</f>
        <v>Próprio</v>
      </c>
      <c r="D52" s="100" t="str">
        <f ca="1">VLOOKUP(A52,'Orçamento Sintético'!$A:$H,4,0)</f>
        <v>Demolição de camada de proteção mecânica, impermeabilização e regularização de base</v>
      </c>
      <c r="E52" s="99" t="str">
        <f ca="1">VLOOKUP(A52,'Orçamento Sintético'!$A:$H,5,0)</f>
        <v>m²</v>
      </c>
      <c r="F52" s="101"/>
      <c r="G52" s="102"/>
      <c r="H52" s="103">
        <f>SUM(H53:H54)</f>
        <v>13</v>
      </c>
    </row>
    <row r="53" spans="1:8" ht="22.5">
      <c r="A53" s="104" t="str">
        <f ca="1">VLOOKUP(B53,'Insumos e Serviços'!$A:$F,3,0)</f>
        <v>Composição</v>
      </c>
      <c r="B53" s="105" t="s">
        <v>208</v>
      </c>
      <c r="C53" s="106" t="str">
        <f ca="1">VLOOKUP(B53,'Insumos e Serviços'!$A:$F,2,0)</f>
        <v>SINAPI</v>
      </c>
      <c r="D53" s="104" t="str">
        <f ca="1">VLOOKUP(B53,'Insumos e Serviços'!$A:$F,4,0)</f>
        <v>DEMOLIÇÃO DE REVESTIMENTO CERÂMICO, DE FORMA MECANIZADA COM MARTELETE, SEM REAPROVEITAMENTO. AF_12/2017</v>
      </c>
      <c r="E53" s="106" t="str">
        <f ca="1">VLOOKUP(B53,'Insumos e Serviços'!$A:$F,5,0)</f>
        <v>m²</v>
      </c>
      <c r="F53" s="107">
        <v>1</v>
      </c>
      <c r="G53" s="108">
        <f ca="1">VLOOKUP(B53,'Insumos e Serviços'!$A:$F,6,0)</f>
        <v>10.26</v>
      </c>
      <c r="H53" s="108">
        <f>TRUNC(F53*G53,2)</f>
        <v>10.26</v>
      </c>
    </row>
    <row r="54" spans="1:8" ht="23.25" thickBot="1">
      <c r="A54" s="104" t="str">
        <f ca="1">VLOOKUP(B54,'Insumos e Serviços'!$A:$F,3,0)</f>
        <v>Composição</v>
      </c>
      <c r="B54" s="105" t="s">
        <v>211</v>
      </c>
      <c r="C54" s="106" t="str">
        <f ca="1">VLOOKUP(B54,'Insumos e Serviços'!$A:$F,2,0)</f>
        <v>SINAPI</v>
      </c>
      <c r="D54" s="104" t="str">
        <f ca="1">VLOOKUP(B54,'Insumos e Serviços'!$A:$F,4,0)</f>
        <v>DEMOLIÇÃO DE ARGAMASSAS, DE FORMA MANUAL, SEM REAPROVEITAMENTO. AF_12/2017</v>
      </c>
      <c r="E54" s="106" t="str">
        <f ca="1">VLOOKUP(B54,'Insumos e Serviços'!$A:$F,5,0)</f>
        <v>m²</v>
      </c>
      <c r="F54" s="107">
        <v>1</v>
      </c>
      <c r="G54" s="108">
        <f ca="1">VLOOKUP(B54,'Insumos e Serviços'!$A:$F,6,0)</f>
        <v>2.74</v>
      </c>
      <c r="H54" s="108">
        <f>TRUNC(F54*G54,2)</f>
        <v>2.74</v>
      </c>
    </row>
    <row r="55" spans="1:8" ht="15" thickTop="1">
      <c r="A55" s="109"/>
      <c r="B55" s="109"/>
      <c r="C55" s="109"/>
      <c r="D55" s="109"/>
      <c r="E55" s="109"/>
      <c r="F55" s="109"/>
      <c r="G55" s="109"/>
      <c r="H55" s="109"/>
    </row>
    <row r="56" spans="1:8">
      <c r="A56" s="110" t="s">
        <v>220</v>
      </c>
      <c r="B56" s="110"/>
      <c r="C56" s="110"/>
      <c r="D56" s="111" t="s">
        <v>221</v>
      </c>
      <c r="E56" s="110"/>
      <c r="F56" s="112"/>
      <c r="G56" s="110"/>
      <c r="H56" s="113"/>
    </row>
    <row r="57" spans="1:8" ht="22.5">
      <c r="A57" s="98" t="s">
        <v>222</v>
      </c>
      <c r="B57" s="99" t="str">
        <f ca="1">VLOOKUP(A57,'Orçamento Sintético'!$A:$H,2,0)</f>
        <v xml:space="preserve"> MPDFT1144 </v>
      </c>
      <c r="C57" s="99" t="str">
        <f ca="1">VLOOKUP(A57,'Orçamento Sintético'!$A:$H,3,0)</f>
        <v>Próprio</v>
      </c>
      <c r="D57" s="100" t="str">
        <f ca="1">VLOOKUP(A57,'Orçamento Sintético'!$A:$H,4,0)</f>
        <v>Baseada da ORSE (8344) - Desmontagem de Estrutura Metálica com retirada de solda e corte de peças por meio de lixadeira</v>
      </c>
      <c r="E57" s="99" t="str">
        <f ca="1">VLOOKUP(A57,'Orçamento Sintético'!$A:$H,5,0)</f>
        <v>m²</v>
      </c>
      <c r="F57" s="101"/>
      <c r="G57" s="102"/>
      <c r="H57" s="103">
        <f>SUM(H58:H59)</f>
        <v>8.4</v>
      </c>
    </row>
    <row r="58" spans="1:8">
      <c r="A58" s="104" t="str">
        <f ca="1">VLOOKUP(B58,'Insumos e Serviços'!$A:$F,3,0)</f>
        <v>Composição</v>
      </c>
      <c r="B58" s="105" t="s">
        <v>595</v>
      </c>
      <c r="C58" s="106" t="str">
        <f ca="1">VLOOKUP(B58,'Insumos e Serviços'!$A:$F,2,0)</f>
        <v>SINAPI</v>
      </c>
      <c r="D58" s="104" t="str">
        <f ca="1">VLOOKUP(B58,'Insumos e Serviços'!$A:$F,4,0)</f>
        <v>SERVENTE COM ENCARGOS COMPLEMENTARES</v>
      </c>
      <c r="E58" s="106" t="str">
        <f ca="1">VLOOKUP(B58,'Insumos e Serviços'!$A:$F,5,0)</f>
        <v>H</v>
      </c>
      <c r="F58" s="107">
        <v>0.2</v>
      </c>
      <c r="G58" s="108">
        <f ca="1">VLOOKUP(B58,'Insumos e Serviços'!$A:$F,6,0)</f>
        <v>17.61</v>
      </c>
      <c r="H58" s="108">
        <f>TRUNC(F58*G58,2)</f>
        <v>3.52</v>
      </c>
    </row>
    <row r="59" spans="1:8" ht="15" thickBot="1">
      <c r="A59" s="104" t="str">
        <f ca="1">VLOOKUP(B59,'Insumos e Serviços'!$A:$F,3,0)</f>
        <v>Composição</v>
      </c>
      <c r="B59" s="105" t="s">
        <v>775</v>
      </c>
      <c r="C59" s="106" t="str">
        <f ca="1">VLOOKUP(B59,'Insumos e Serviços'!$A:$F,2,0)</f>
        <v>SINAPI</v>
      </c>
      <c r="D59" s="104" t="str">
        <f ca="1">VLOOKUP(B59,'Insumos e Serviços'!$A:$F,4,0)</f>
        <v>SOLDADOR COM ENCARGOS COMPLEMENTARES</v>
      </c>
      <c r="E59" s="106" t="str">
        <f ca="1">VLOOKUP(B59,'Insumos e Serviços'!$A:$F,5,0)</f>
        <v>H</v>
      </c>
      <c r="F59" s="107">
        <v>0.2</v>
      </c>
      <c r="G59" s="108">
        <f ca="1">VLOOKUP(B59,'Insumos e Serviços'!$A:$F,6,0)</f>
        <v>24.44</v>
      </c>
      <c r="H59" s="108">
        <f>TRUNC(F59*G59,2)</f>
        <v>4.88</v>
      </c>
    </row>
    <row r="60" spans="1:8" ht="15" thickTop="1">
      <c r="A60" s="109"/>
      <c r="B60" s="109"/>
      <c r="C60" s="109"/>
      <c r="D60" s="109"/>
      <c r="E60" s="109"/>
      <c r="F60" s="109"/>
      <c r="G60" s="109"/>
      <c r="H60" s="109"/>
    </row>
    <row r="61" spans="1:8">
      <c r="A61" s="98" t="s">
        <v>235</v>
      </c>
      <c r="B61" s="99" t="str">
        <f ca="1">VLOOKUP(A61,'Orçamento Sintético'!$A:$H,2,0)</f>
        <v xml:space="preserve"> MPDFT0613 </v>
      </c>
      <c r="C61" s="99" t="str">
        <f ca="1">VLOOKUP(A61,'Orçamento Sintético'!$A:$H,3,0)</f>
        <v>Próprio</v>
      </c>
      <c r="D61" s="100" t="str">
        <f ca="1">VLOOKUP(A61,'Orçamento Sintético'!$A:$H,4,0)</f>
        <v>Baseado na Sinapi (97645) - Remoção de tampa / tampão metálico</v>
      </c>
      <c r="E61" s="99" t="str">
        <f ca="1">VLOOKUP(A61,'Orçamento Sintético'!$A:$H,5,0)</f>
        <v>un</v>
      </c>
      <c r="F61" s="101"/>
      <c r="G61" s="102"/>
      <c r="H61" s="103">
        <f>SUM(H62:H63)</f>
        <v>21.299999999999997</v>
      </c>
    </row>
    <row r="62" spans="1:8">
      <c r="A62" s="104" t="str">
        <f ca="1">VLOOKUP(B62,'Insumos e Serviços'!$A:$F,3,0)</f>
        <v>Composição</v>
      </c>
      <c r="B62" s="105" t="s">
        <v>605</v>
      </c>
      <c r="C62" s="106" t="str">
        <f ca="1">VLOOKUP(B62,'Insumos e Serviços'!$A:$F,2,0)</f>
        <v>SINAPI</v>
      </c>
      <c r="D62" s="104" t="str">
        <f ca="1">VLOOKUP(B62,'Insumos e Serviços'!$A:$F,4,0)</f>
        <v>PEDREIRO COM ENCARGOS COMPLEMENTARES</v>
      </c>
      <c r="E62" s="106" t="str">
        <f ca="1">VLOOKUP(B62,'Insumos e Serviços'!$A:$F,5,0)</f>
        <v>H</v>
      </c>
      <c r="F62" s="107">
        <v>0.36430000000000001</v>
      </c>
      <c r="G62" s="108">
        <f ca="1">VLOOKUP(B62,'Insumos e Serviços'!$A:$F,6,0)</f>
        <v>23.9</v>
      </c>
      <c r="H62" s="108">
        <f>TRUNC(F62*G62,2)</f>
        <v>8.6999999999999993</v>
      </c>
    </row>
    <row r="63" spans="1:8" ht="15" thickBot="1">
      <c r="A63" s="104" t="str">
        <f ca="1">VLOOKUP(B63,'Insumos e Serviços'!$A:$F,3,0)</f>
        <v>Composição</v>
      </c>
      <c r="B63" s="105" t="s">
        <v>595</v>
      </c>
      <c r="C63" s="106" t="str">
        <f ca="1">VLOOKUP(B63,'Insumos e Serviços'!$A:$F,2,0)</f>
        <v>SINAPI</v>
      </c>
      <c r="D63" s="104" t="str">
        <f ca="1">VLOOKUP(B63,'Insumos e Serviços'!$A:$F,4,0)</f>
        <v>SERVENTE COM ENCARGOS COMPLEMENTARES</v>
      </c>
      <c r="E63" s="106" t="str">
        <f ca="1">VLOOKUP(B63,'Insumos e Serviços'!$A:$F,5,0)</f>
        <v>H</v>
      </c>
      <c r="F63" s="107">
        <v>0.71560000000000001</v>
      </c>
      <c r="G63" s="108">
        <f ca="1">VLOOKUP(B63,'Insumos e Serviços'!$A:$F,6,0)</f>
        <v>17.61</v>
      </c>
      <c r="H63" s="108">
        <f>TRUNC(F63*G63,2)</f>
        <v>12.6</v>
      </c>
    </row>
    <row r="64" spans="1:8" ht="15" thickTop="1">
      <c r="A64" s="109"/>
      <c r="B64" s="109"/>
      <c r="C64" s="109"/>
      <c r="D64" s="109"/>
      <c r="E64" s="109"/>
      <c r="F64" s="109"/>
      <c r="G64" s="109"/>
      <c r="H64" s="109"/>
    </row>
    <row r="65" spans="1:8" ht="22.5">
      <c r="A65" s="98" t="s">
        <v>238</v>
      </c>
      <c r="B65" s="99" t="str">
        <f ca="1">VLOOKUP(A65,'Orçamento Sintético'!$A:$H,2,0)</f>
        <v xml:space="preserve"> MPDFT0497 </v>
      </c>
      <c r="C65" s="99" t="str">
        <f ca="1">VLOOKUP(A65,'Orçamento Sintético'!$A:$H,3,0)</f>
        <v>Próprio</v>
      </c>
      <c r="D65" s="100" t="str">
        <f ca="1">VLOOKUP(A65,'Orçamento Sintético'!$A:$H,4,0)</f>
        <v>Remoção, com reaproveitamento, do sistema de proteção contra descargas atmosféricas</v>
      </c>
      <c r="E65" s="99" t="str">
        <f ca="1">VLOOKUP(A65,'Orçamento Sintético'!$A:$H,5,0)</f>
        <v>sv</v>
      </c>
      <c r="F65" s="101"/>
      <c r="G65" s="102"/>
      <c r="H65" s="103">
        <f>SUM(H66:H67)</f>
        <v>1662.66</v>
      </c>
    </row>
    <row r="66" spans="1:8">
      <c r="A66" s="104" t="str">
        <f ca="1">VLOOKUP(B66,'Insumos e Serviços'!$A:$F,3,0)</f>
        <v>Composição</v>
      </c>
      <c r="B66" s="105" t="s">
        <v>577</v>
      </c>
      <c r="C66" s="106" t="str">
        <f ca="1">VLOOKUP(B66,'Insumos e Serviços'!$A:$F,2,0)</f>
        <v>SINAPI</v>
      </c>
      <c r="D66" s="104" t="str">
        <f ca="1">VLOOKUP(B66,'Insumos e Serviços'!$A:$F,4,0)</f>
        <v>ELETRICISTA COM ENCARGOS COMPLEMENTARES</v>
      </c>
      <c r="E66" s="106" t="str">
        <f ca="1">VLOOKUP(B66,'Insumos e Serviços'!$A:$F,5,0)</f>
        <v>H</v>
      </c>
      <c r="F66" s="107">
        <v>27</v>
      </c>
      <c r="G66" s="108">
        <f ca="1">VLOOKUP(B66,'Insumos e Serviços'!$A:$F,6,0)</f>
        <v>24.1</v>
      </c>
      <c r="H66" s="108">
        <f>TRUNC(F66*G66,2)</f>
        <v>650.70000000000005</v>
      </c>
    </row>
    <row r="67" spans="1:8" ht="15" thickBot="1">
      <c r="A67" s="104" t="str">
        <f ca="1">VLOOKUP(B67,'Insumos e Serviços'!$A:$F,3,0)</f>
        <v>Composição</v>
      </c>
      <c r="B67" s="105" t="s">
        <v>575</v>
      </c>
      <c r="C67" s="106" t="str">
        <f ca="1">VLOOKUP(B67,'Insumos e Serviços'!$A:$F,2,0)</f>
        <v>SINAPI</v>
      </c>
      <c r="D67" s="104" t="str">
        <f ca="1">VLOOKUP(B67,'Insumos e Serviços'!$A:$F,4,0)</f>
        <v>AUXILIAR DE ELETRICISTA COM ENCARGOS COMPLEMENTARES</v>
      </c>
      <c r="E67" s="106" t="str">
        <f ca="1">VLOOKUP(B67,'Insumos e Serviços'!$A:$F,5,0)</f>
        <v>H</v>
      </c>
      <c r="F67" s="107">
        <v>54</v>
      </c>
      <c r="G67" s="108">
        <f ca="1">VLOOKUP(B67,'Insumos e Serviços'!$A:$F,6,0)</f>
        <v>18.739999999999998</v>
      </c>
      <c r="H67" s="108">
        <f>TRUNC(F67*G67,2)</f>
        <v>1011.96</v>
      </c>
    </row>
    <row r="68" spans="1:8" ht="15" thickTop="1">
      <c r="A68" s="109"/>
      <c r="B68" s="109"/>
      <c r="C68" s="109"/>
      <c r="D68" s="109"/>
      <c r="E68" s="109"/>
      <c r="F68" s="109"/>
      <c r="G68" s="109"/>
      <c r="H68" s="109"/>
    </row>
    <row r="69" spans="1:8">
      <c r="A69" s="98" t="s">
        <v>245</v>
      </c>
      <c r="B69" s="99" t="str">
        <f ca="1">VLOOKUP(A69,'Orçamento Sintético'!$A:$H,2,0)</f>
        <v xml:space="preserve"> MPDFT0505 </v>
      </c>
      <c r="C69" s="99" t="str">
        <f ca="1">VLOOKUP(A69,'Orçamento Sintético'!$A:$H,3,0)</f>
        <v>Próprio</v>
      </c>
      <c r="D69" s="100" t="str">
        <f ca="1">VLOOKUP(A69,'Orçamento Sintético'!$A:$H,4,0)</f>
        <v>Remoção, com reaproveitamento, de escadas metálicas e antena</v>
      </c>
      <c r="E69" s="99" t="str">
        <f ca="1">VLOOKUP(A69,'Orçamento Sintético'!$A:$H,5,0)</f>
        <v>sv</v>
      </c>
      <c r="F69" s="101"/>
      <c r="G69" s="102"/>
      <c r="H69" s="103">
        <f>SUM(H70:H71)</f>
        <v>316.47000000000003</v>
      </c>
    </row>
    <row r="70" spans="1:8">
      <c r="A70" s="104" t="str">
        <f ca="1">VLOOKUP(B70,'Insumos e Serviços'!$A:$F,3,0)</f>
        <v>Composição</v>
      </c>
      <c r="B70" s="105" t="s">
        <v>601</v>
      </c>
      <c r="C70" s="106" t="str">
        <f ca="1">VLOOKUP(B70,'Insumos e Serviços'!$A:$F,2,0)</f>
        <v>SINAPI</v>
      </c>
      <c r="D70" s="104" t="str">
        <f ca="1">VLOOKUP(B70,'Insumos e Serviços'!$A:$F,4,0)</f>
        <v>SERRALHEIRO COM ENCARGOS COMPLEMENTARES</v>
      </c>
      <c r="E70" s="106" t="str">
        <f ca="1">VLOOKUP(B70,'Insumos e Serviços'!$A:$F,5,0)</f>
        <v>H</v>
      </c>
      <c r="F70" s="107">
        <v>6</v>
      </c>
      <c r="G70" s="108">
        <f ca="1">VLOOKUP(B70,'Insumos e Serviços'!$A:$F,6,0)</f>
        <v>23.78</v>
      </c>
      <c r="H70" s="108">
        <f>TRUNC(F70*G70,2)</f>
        <v>142.68</v>
      </c>
    </row>
    <row r="71" spans="1:8" ht="15" thickBot="1">
      <c r="A71" s="104" t="str">
        <f ca="1">VLOOKUP(B71,'Insumos e Serviços'!$A:$F,3,0)</f>
        <v>Composição</v>
      </c>
      <c r="B71" s="105" t="s">
        <v>599</v>
      </c>
      <c r="C71" s="106" t="str">
        <f ca="1">VLOOKUP(B71,'Insumos e Serviços'!$A:$F,2,0)</f>
        <v>SINAPI</v>
      </c>
      <c r="D71" s="104" t="str">
        <f ca="1">VLOOKUP(B71,'Insumos e Serviços'!$A:$F,4,0)</f>
        <v>AUXILIAR DE SERRALHEIRO COM ENCARGOS COMPLEMENTARES</v>
      </c>
      <c r="E71" s="106" t="str">
        <f ca="1">VLOOKUP(B71,'Insumos e Serviços'!$A:$F,5,0)</f>
        <v>H</v>
      </c>
      <c r="F71" s="107">
        <v>9</v>
      </c>
      <c r="G71" s="108">
        <f ca="1">VLOOKUP(B71,'Insumos e Serviços'!$A:$F,6,0)</f>
        <v>19.309999999999999</v>
      </c>
      <c r="H71" s="108">
        <f>TRUNC(F71*G71,2)</f>
        <v>173.79</v>
      </c>
    </row>
    <row r="72" spans="1:8" ht="15" thickTop="1">
      <c r="A72" s="109"/>
      <c r="B72" s="109"/>
      <c r="C72" s="109"/>
      <c r="D72" s="109"/>
      <c r="E72" s="109"/>
      <c r="F72" s="109"/>
      <c r="G72" s="109"/>
      <c r="H72" s="109"/>
    </row>
    <row r="73" spans="1:8" ht="22.5">
      <c r="A73" s="98" t="s">
        <v>248</v>
      </c>
      <c r="B73" s="99" t="str">
        <f ca="1">VLOOKUP(A73,'Orçamento Sintético'!$A:$H,2,0)</f>
        <v xml:space="preserve"> MPDFT0583 </v>
      </c>
      <c r="C73" s="99" t="str">
        <f ca="1">VLOOKUP(A73,'Orçamento Sintético'!$A:$H,3,0)</f>
        <v>Próprio</v>
      </c>
      <c r="D73" s="100" t="str">
        <f ca="1">VLOOKUP(A73,'Orçamento Sintético'!$A:$H,4,0)</f>
        <v>Copia da SBC (022412) - Remoção de pintura textura em paredes internas e externas</v>
      </c>
      <c r="E73" s="99" t="str">
        <f ca="1">VLOOKUP(A73,'Orçamento Sintético'!$A:$H,5,0)</f>
        <v>m²</v>
      </c>
      <c r="F73" s="101"/>
      <c r="G73" s="102"/>
      <c r="H73" s="103">
        <f>SUM(H74)</f>
        <v>5.44</v>
      </c>
    </row>
    <row r="74" spans="1:8" ht="15" thickBot="1">
      <c r="A74" s="104" t="str">
        <f ca="1">VLOOKUP(B74,'Insumos e Serviços'!$A:$F,3,0)</f>
        <v>Composição</v>
      </c>
      <c r="B74" s="105" t="s">
        <v>595</v>
      </c>
      <c r="C74" s="106" t="str">
        <f ca="1">VLOOKUP(B74,'Insumos e Serviços'!$A:$F,2,0)</f>
        <v>SINAPI</v>
      </c>
      <c r="D74" s="104" t="str">
        <f ca="1">VLOOKUP(B74,'Insumos e Serviços'!$A:$F,4,0)</f>
        <v>SERVENTE COM ENCARGOS COMPLEMENTARES</v>
      </c>
      <c r="E74" s="106" t="str">
        <f ca="1">VLOOKUP(B74,'Insumos e Serviços'!$A:$F,5,0)</f>
        <v>H</v>
      </c>
      <c r="F74" s="107">
        <v>0.309</v>
      </c>
      <c r="G74" s="108">
        <f ca="1">VLOOKUP(B74,'Insumos e Serviços'!$A:$F,6,0)</f>
        <v>17.61</v>
      </c>
      <c r="H74" s="108">
        <f>TRUNC(F74*G74,2)</f>
        <v>5.44</v>
      </c>
    </row>
    <row r="75" spans="1:8" ht="15" thickTop="1">
      <c r="A75" s="109"/>
      <c r="B75" s="109"/>
      <c r="C75" s="109"/>
      <c r="D75" s="109"/>
      <c r="E75" s="109"/>
      <c r="F75" s="109"/>
      <c r="G75" s="109"/>
      <c r="H75" s="109"/>
    </row>
    <row r="76" spans="1:8">
      <c r="A76" s="91" t="s">
        <v>251</v>
      </c>
      <c r="B76" s="91"/>
      <c r="C76" s="91"/>
      <c r="D76" s="92" t="s">
        <v>252</v>
      </c>
      <c r="E76" s="91"/>
      <c r="F76" s="93"/>
      <c r="G76" s="91"/>
      <c r="H76" s="94"/>
    </row>
    <row r="77" spans="1:8">
      <c r="A77" s="95" t="s">
        <v>253</v>
      </c>
      <c r="B77" s="95"/>
      <c r="C77" s="95"/>
      <c r="D77" s="96" t="s">
        <v>254</v>
      </c>
      <c r="E77" s="95"/>
      <c r="F77" s="97"/>
      <c r="G77" s="97"/>
      <c r="H77" s="97"/>
    </row>
    <row r="78" spans="1:8">
      <c r="A78" s="110" t="s">
        <v>255</v>
      </c>
      <c r="B78" s="110"/>
      <c r="C78" s="110"/>
      <c r="D78" s="111" t="s">
        <v>256</v>
      </c>
      <c r="E78" s="110"/>
      <c r="F78" s="112"/>
      <c r="G78" s="110"/>
      <c r="H78" s="113"/>
    </row>
    <row r="79" spans="1:8" ht="33.75">
      <c r="A79" s="98" t="s">
        <v>260</v>
      </c>
      <c r="B79" s="99" t="str">
        <f ca="1">VLOOKUP(A79,'Orçamento Sintético'!$A:$H,2,0)</f>
        <v xml:space="preserve"> MPDFT1164 </v>
      </c>
      <c r="C79" s="99" t="str">
        <f ca="1">VLOOKUP(A79,'Orçamento Sintético'!$A:$H,3,0)</f>
        <v>Próprio</v>
      </c>
      <c r="D79" s="100" t="str">
        <f ca="1">VLOOKUP(A79,'Orçamento Sintético'!$A:$H,4,0)</f>
        <v>Cópia da SINAPI (89460) - alvenaria de blocos de concreto estrutural 19x19x39 cm, (espessura 19 cm) FBK = 14,0 MPa, para paredes com área líquida maior ou igual a 6m², com vãos, utilizando palheta</v>
      </c>
      <c r="E79" s="99" t="str">
        <f ca="1">VLOOKUP(A79,'Orçamento Sintético'!$A:$H,5,0)</f>
        <v>m²</v>
      </c>
      <c r="F79" s="101"/>
      <c r="G79" s="102"/>
      <c r="H79" s="103">
        <f>SUM(H80:H88)</f>
        <v>107.56</v>
      </c>
    </row>
    <row r="80" spans="1:8">
      <c r="A80" s="104" t="str">
        <f ca="1">VLOOKUP(B80,'Insumos e Serviços'!$A:$F,3,0)</f>
        <v>Composição</v>
      </c>
      <c r="B80" s="105" t="s">
        <v>605</v>
      </c>
      <c r="C80" s="106" t="str">
        <f ca="1">VLOOKUP(B80,'Insumos e Serviços'!$A:$F,2,0)</f>
        <v>SINAPI</v>
      </c>
      <c r="D80" s="104" t="str">
        <f ca="1">VLOOKUP(B80,'Insumos e Serviços'!$A:$F,4,0)</f>
        <v>PEDREIRO COM ENCARGOS COMPLEMENTARES</v>
      </c>
      <c r="E80" s="106" t="str">
        <f ca="1">VLOOKUP(B80,'Insumos e Serviços'!$A:$F,5,0)</f>
        <v>H</v>
      </c>
      <c r="F80" s="107">
        <v>0.62</v>
      </c>
      <c r="G80" s="108">
        <f ca="1">VLOOKUP(B80,'Insumos e Serviços'!$A:$F,6,0)</f>
        <v>23.9</v>
      </c>
      <c r="H80" s="108">
        <f t="shared" ref="H80:H88" si="0">TRUNC(F80*G80,2)</f>
        <v>14.81</v>
      </c>
    </row>
    <row r="81" spans="1:8">
      <c r="A81" s="104" t="str">
        <f ca="1">VLOOKUP(B81,'Insumos e Serviços'!$A:$F,3,0)</f>
        <v>Composição</v>
      </c>
      <c r="B81" s="105" t="s">
        <v>595</v>
      </c>
      <c r="C81" s="106" t="str">
        <f ca="1">VLOOKUP(B81,'Insumos e Serviços'!$A:$F,2,0)</f>
        <v>SINAPI</v>
      </c>
      <c r="D81" s="104" t="str">
        <f ca="1">VLOOKUP(B81,'Insumos e Serviços'!$A:$F,4,0)</f>
        <v>SERVENTE COM ENCARGOS COMPLEMENTARES</v>
      </c>
      <c r="E81" s="106" t="str">
        <f ca="1">VLOOKUP(B81,'Insumos e Serviços'!$A:$F,5,0)</f>
        <v>H</v>
      </c>
      <c r="F81" s="107">
        <v>0.46</v>
      </c>
      <c r="G81" s="108">
        <f ca="1">VLOOKUP(B81,'Insumos e Serviços'!$A:$F,6,0)</f>
        <v>17.61</v>
      </c>
      <c r="H81" s="108">
        <f t="shared" si="0"/>
        <v>8.1</v>
      </c>
    </row>
    <row r="82" spans="1:8" ht="22.5">
      <c r="A82" s="104" t="str">
        <f ca="1">VLOOKUP(B82,'Insumos e Serviços'!$A:$F,3,0)</f>
        <v>Composição</v>
      </c>
      <c r="B82" s="105" t="s">
        <v>773</v>
      </c>
      <c r="C82" s="106" t="str">
        <f ca="1">VLOOKUP(B82,'Insumos e Serviços'!$A:$F,2,0)</f>
        <v>SINAPI</v>
      </c>
      <c r="D82" s="104" t="str">
        <f ca="1">VLOOKUP(B82,'Insumos e Serviços'!$A:$F,4,0)</f>
        <v>ARGAMASSA TRAÇO 1:0,5:4,5 (EM VOLUME DE CIMENTO, CAL E AREIA MÉDIA ÚMIDA), PREPARO MECÂNICO COM BETONEIRA 400 L. AF_08/2019</v>
      </c>
      <c r="E82" s="106" t="str">
        <f ca="1">VLOOKUP(B82,'Insumos e Serviços'!$A:$F,5,0)</f>
        <v>m³</v>
      </c>
      <c r="F82" s="107">
        <v>1.411488E-2</v>
      </c>
      <c r="G82" s="108">
        <f ca="1">VLOOKUP(B82,'Insumos e Serviços'!$A:$F,6,0)</f>
        <v>425.15</v>
      </c>
      <c r="H82" s="108">
        <f t="shared" si="0"/>
        <v>6</v>
      </c>
    </row>
    <row r="83" spans="1:8" ht="22.5">
      <c r="A83" s="104" t="str">
        <f ca="1">VLOOKUP(B83,'Insumos e Serviços'!$A:$F,3,0)</f>
        <v>Insumo</v>
      </c>
      <c r="B83" s="105" t="s">
        <v>771</v>
      </c>
      <c r="C83" s="106" t="str">
        <f ca="1">VLOOKUP(B83,'Insumos e Serviços'!$A:$F,2,0)</f>
        <v>SINAPI</v>
      </c>
      <c r="D83" s="104" t="str">
        <f ca="1">VLOOKUP(B83,'Insumos e Serviços'!$A:$F,4,0)</f>
        <v>TELA DE ACO SOLDADA GALVANIZADA/ZINCADA PARA ALVENARIA, FIO  D = *1,20 A 1,70* MM, MALHA 15 X 15 MM, (C X L) *50 X 12* CM</v>
      </c>
      <c r="E83" s="106" t="str">
        <f ca="1">VLOOKUP(B83,'Insumos e Serviços'!$A:$F,5,0)</f>
        <v>M</v>
      </c>
      <c r="F83" s="107">
        <v>0.53609399999999996</v>
      </c>
      <c r="G83" s="108">
        <f ca="1">VLOOKUP(B83,'Insumos e Serviços'!$A:$F,6,0)</f>
        <v>7.16</v>
      </c>
      <c r="H83" s="108">
        <f t="shared" si="0"/>
        <v>3.83</v>
      </c>
    </row>
    <row r="84" spans="1:8">
      <c r="A84" s="104" t="str">
        <f ca="1">VLOOKUP(B84,'Insumos e Serviços'!$A:$F,3,0)</f>
        <v>Insumo</v>
      </c>
      <c r="B84" s="105" t="s">
        <v>769</v>
      </c>
      <c r="C84" s="106" t="str">
        <f ca="1">VLOOKUP(B84,'Insumos e Serviços'!$A:$F,2,0)</f>
        <v>SINAPI</v>
      </c>
      <c r="D84" s="104" t="str">
        <f ca="1">VLOOKUP(B84,'Insumos e Serviços'!$A:$F,4,0)</f>
        <v>MEIO BLOCO DE CONCRETO ESTRUTURAL 14 X 19 X 19 CM, FBK 14 MPA (NBR 6136)</v>
      </c>
      <c r="E84" s="106" t="str">
        <f ca="1">VLOOKUP(B84,'Insumos e Serviços'!$A:$F,5,0)</f>
        <v>UN</v>
      </c>
      <c r="F84" s="107">
        <v>1.940796</v>
      </c>
      <c r="G84" s="108">
        <f ca="1">VLOOKUP(B84,'Insumos e Serviços'!$A:$F,6,0)</f>
        <v>2.4300000000000002</v>
      </c>
      <c r="H84" s="108">
        <f t="shared" si="0"/>
        <v>4.71</v>
      </c>
    </row>
    <row r="85" spans="1:8">
      <c r="A85" s="104" t="str">
        <f ca="1">VLOOKUP(B85,'Insumos e Serviços'!$A:$F,3,0)</f>
        <v>Insumo</v>
      </c>
      <c r="B85" s="105" t="s">
        <v>767</v>
      </c>
      <c r="C85" s="106" t="str">
        <f ca="1">VLOOKUP(B85,'Insumos e Serviços'!$A:$F,2,0)</f>
        <v>SINAPI</v>
      </c>
      <c r="D85" s="104" t="str">
        <f ca="1">VLOOKUP(B85,'Insumos e Serviços'!$A:$F,4,0)</f>
        <v>MEIO BLOCO DE CONCRETO ESTRUTURAL 14 X 19 X 34 CM, FBK 14 MPA (NBR 6136)</v>
      </c>
      <c r="E85" s="106" t="str">
        <f ca="1">VLOOKUP(B85,'Insumos e Serviços'!$A:$F,5,0)</f>
        <v>UN</v>
      </c>
      <c r="F85" s="107">
        <v>0.96361200000000002</v>
      </c>
      <c r="G85" s="108">
        <f ca="1">VLOOKUP(B85,'Insumos e Serviços'!$A:$F,6,0)</f>
        <v>3.84</v>
      </c>
      <c r="H85" s="108">
        <f t="shared" si="0"/>
        <v>3.7</v>
      </c>
    </row>
    <row r="86" spans="1:8">
      <c r="A86" s="104" t="str">
        <f ca="1">VLOOKUP(B86,'Insumos e Serviços'!$A:$F,3,0)</f>
        <v>Insumo</v>
      </c>
      <c r="B86" s="105" t="s">
        <v>765</v>
      </c>
      <c r="C86" s="106" t="str">
        <f ca="1">VLOOKUP(B86,'Insumos e Serviços'!$A:$F,2,0)</f>
        <v>SINAPI</v>
      </c>
      <c r="D86" s="104" t="str">
        <f ca="1">VLOOKUP(B86,'Insumos e Serviços'!$A:$F,4,0)</f>
        <v>MEIA CANALETA DE CONCRETO ESTRUTURAL 14 X 19 X 19 CM, FBK 14 MPA (NBR 6136)</v>
      </c>
      <c r="E86" s="106" t="str">
        <f ca="1">VLOOKUP(B86,'Insumos e Serviços'!$A:$F,5,0)</f>
        <v>UN</v>
      </c>
      <c r="F86" s="107">
        <v>0.16286400000000001</v>
      </c>
      <c r="G86" s="108">
        <f ca="1">VLOOKUP(B86,'Insumos e Serviços'!$A:$F,6,0)</f>
        <v>2.57</v>
      </c>
      <c r="H86" s="108">
        <f t="shared" si="0"/>
        <v>0.41</v>
      </c>
    </row>
    <row r="87" spans="1:8">
      <c r="A87" s="104" t="str">
        <f ca="1">VLOOKUP(B87,'Insumos e Serviços'!$A:$F,3,0)</f>
        <v>Insumo</v>
      </c>
      <c r="B87" s="105" t="s">
        <v>763</v>
      </c>
      <c r="C87" s="106" t="str">
        <f ca="1">VLOOKUP(B87,'Insumos e Serviços'!$A:$F,2,0)</f>
        <v>SINAPI</v>
      </c>
      <c r="D87" s="104" t="str">
        <f ca="1">VLOOKUP(B87,'Insumos e Serviços'!$A:$F,4,0)</f>
        <v>CANALETA DE CONCRETO ESTRUTURAL 14 X 19 X 39 CM, FBK 14 MPA (NBR 6136)</v>
      </c>
      <c r="E87" s="106" t="str">
        <f ca="1">VLOOKUP(B87,'Insumos e Serviços'!$A:$F,5,0)</f>
        <v>UN</v>
      </c>
      <c r="F87" s="107">
        <v>2.9044080000000001</v>
      </c>
      <c r="G87" s="108">
        <f ca="1">VLOOKUP(B87,'Insumos e Serviços'!$A:$F,6,0)</f>
        <v>4.63</v>
      </c>
      <c r="H87" s="108">
        <f t="shared" si="0"/>
        <v>13.44</v>
      </c>
    </row>
    <row r="88" spans="1:8" ht="15" thickBot="1">
      <c r="A88" s="104" t="str">
        <f ca="1">VLOOKUP(B88,'Insumos e Serviços'!$A:$F,3,0)</f>
        <v>Insumo</v>
      </c>
      <c r="B88" s="105" t="s">
        <v>761</v>
      </c>
      <c r="C88" s="106" t="str">
        <f ca="1">VLOOKUP(B88,'Insumos e Serviços'!$A:$F,2,0)</f>
        <v>SINAPI</v>
      </c>
      <c r="D88" s="104" t="str">
        <f ca="1">VLOOKUP(B88,'Insumos e Serviços'!$A:$F,4,0)</f>
        <v>BLOCO DE CONCRETO ESTRUTURAL 19 X 19 X 39 CM, FBK 14 MPA (NBR 6136)</v>
      </c>
      <c r="E88" s="106" t="str">
        <f ca="1">VLOOKUP(B88,'Insumos e Serviços'!$A:$F,5,0)</f>
        <v>UN</v>
      </c>
      <c r="F88" s="107">
        <v>9.27</v>
      </c>
      <c r="G88" s="108">
        <f ca="1">VLOOKUP(B88,'Insumos e Serviços'!$A:$F,6,0)</f>
        <v>5.67</v>
      </c>
      <c r="H88" s="108">
        <f t="shared" si="0"/>
        <v>52.56</v>
      </c>
    </row>
    <row r="89" spans="1:8" ht="15" thickTop="1">
      <c r="A89" s="109"/>
      <c r="B89" s="109"/>
      <c r="C89" s="109"/>
      <c r="D89" s="109"/>
      <c r="E89" s="109"/>
      <c r="F89" s="109"/>
      <c r="G89" s="109"/>
      <c r="H89" s="109"/>
    </row>
    <row r="90" spans="1:8">
      <c r="A90" s="98" t="s">
        <v>285</v>
      </c>
      <c r="B90" s="99" t="str">
        <f ca="1">VLOOKUP(A90,'Orçamento Sintético'!$A:$H,2,0)</f>
        <v xml:space="preserve"> MPDFT0587 </v>
      </c>
      <c r="C90" s="99" t="str">
        <f ca="1">VLOOKUP(A90,'Orçamento Sintético'!$A:$H,3,0)</f>
        <v>Próprio</v>
      </c>
      <c r="D90" s="100" t="str">
        <f ca="1">VLOOKUP(A90,'Orçamento Sintético'!$A:$H,4,0)</f>
        <v>Copia da SEINFRA (C0098) - Aplicação de adesivo estrutural base epoxi</v>
      </c>
      <c r="E90" s="99" t="str">
        <f ca="1">VLOOKUP(A90,'Orçamento Sintético'!$A:$H,5,0)</f>
        <v>kg</v>
      </c>
      <c r="F90" s="101"/>
      <c r="G90" s="102"/>
      <c r="H90" s="103">
        <f>SUM(H91:H92)</f>
        <v>68.33</v>
      </c>
    </row>
    <row r="91" spans="1:8">
      <c r="A91" s="104" t="str">
        <f ca="1">VLOOKUP(B91,'Insumos e Serviços'!$A:$F,3,0)</f>
        <v>Composição</v>
      </c>
      <c r="B91" s="105" t="s">
        <v>605</v>
      </c>
      <c r="C91" s="106" t="str">
        <f ca="1">VLOOKUP(B91,'Insumos e Serviços'!$A:$F,2,0)</f>
        <v>SINAPI</v>
      </c>
      <c r="D91" s="104" t="str">
        <f ca="1">VLOOKUP(B91,'Insumos e Serviços'!$A:$F,4,0)</f>
        <v>PEDREIRO COM ENCARGOS COMPLEMENTARES</v>
      </c>
      <c r="E91" s="106" t="str">
        <f ca="1">VLOOKUP(B91,'Insumos e Serviços'!$A:$F,5,0)</f>
        <v>H</v>
      </c>
      <c r="F91" s="107">
        <v>0.8</v>
      </c>
      <c r="G91" s="108">
        <f ca="1">VLOOKUP(B91,'Insumos e Serviços'!$A:$F,6,0)</f>
        <v>23.9</v>
      </c>
      <c r="H91" s="108">
        <f>TRUNC(F91*G91,2)</f>
        <v>19.12</v>
      </c>
    </row>
    <row r="92" spans="1:8" ht="15" thickBot="1">
      <c r="A92" s="104" t="str">
        <f ca="1">VLOOKUP(B92,'Insumos e Serviços'!$A:$F,3,0)</f>
        <v>Insumo</v>
      </c>
      <c r="B92" s="105" t="s">
        <v>751</v>
      </c>
      <c r="C92" s="106" t="str">
        <f ca="1">VLOOKUP(B92,'Insumos e Serviços'!$A:$F,2,0)</f>
        <v>SINAPI</v>
      </c>
      <c r="D92" s="104" t="str">
        <f ca="1">VLOOKUP(B92,'Insumos e Serviços'!$A:$F,4,0)</f>
        <v>ADESIVO ESTRUTURAL A BASE DE RESINA EPOXI, BICOMPONENTE, FLUIDO</v>
      </c>
      <c r="E92" s="106" t="str">
        <f ca="1">VLOOKUP(B92,'Insumos e Serviços'!$A:$F,5,0)</f>
        <v>KG</v>
      </c>
      <c r="F92" s="107">
        <v>1</v>
      </c>
      <c r="G92" s="108">
        <f ca="1">VLOOKUP(B92,'Insumos e Serviços'!$A:$F,6,0)</f>
        <v>49.21</v>
      </c>
      <c r="H92" s="108">
        <f>TRUNC(F92*G92,2)</f>
        <v>49.21</v>
      </c>
    </row>
    <row r="93" spans="1:8" ht="15" thickTop="1">
      <c r="A93" s="109"/>
      <c r="B93" s="109"/>
      <c r="C93" s="109"/>
      <c r="D93" s="109"/>
      <c r="E93" s="109"/>
      <c r="F93" s="109"/>
      <c r="G93" s="109"/>
      <c r="H93" s="109"/>
    </row>
    <row r="94" spans="1:8" ht="22.5">
      <c r="A94" s="98" t="s">
        <v>289</v>
      </c>
      <c r="B94" s="99" t="str">
        <f ca="1">VLOOKUP(A94,'Orçamento Sintético'!$A:$H,2,0)</f>
        <v xml:space="preserve"> MPDFT0642 </v>
      </c>
      <c r="C94" s="99" t="str">
        <f ca="1">VLOOKUP(A94,'Orçamento Sintético'!$A:$H,3,0)</f>
        <v>Próprio</v>
      </c>
      <c r="D94" s="100" t="str">
        <f ca="1">VLOOKUP(A94,'Orçamento Sintético'!$A:$H,4,0)</f>
        <v>Recomposição de laje, utilizando graute (Sikagrout-250) e colagem de ferragem com Sikadur-32</v>
      </c>
      <c r="E94" s="99" t="str">
        <f ca="1">VLOOKUP(A94,'Orçamento Sintético'!$A:$H,5,0)</f>
        <v>sv</v>
      </c>
      <c r="F94" s="101"/>
      <c r="G94" s="102"/>
      <c r="H94" s="103">
        <f>SUM(H95:H101)</f>
        <v>1624.4599999999998</v>
      </c>
    </row>
    <row r="95" spans="1:8" ht="22.5">
      <c r="A95" s="104" t="str">
        <f ca="1">VLOOKUP(B95,'Insumos e Serviços'!$A:$F,3,0)</f>
        <v>Composição</v>
      </c>
      <c r="B95" s="105" t="s">
        <v>757</v>
      </c>
      <c r="C95" s="106" t="str">
        <f ca="1">VLOOKUP(B95,'Insumos e Serviços'!$A:$F,2,0)</f>
        <v>SINAPI</v>
      </c>
      <c r="D95" s="104" t="str">
        <f ca="1">VLOOKUP(B95,'Insumos e Serviços'!$A:$F,4,0)</f>
        <v>MISTURADOR DE ARGAMASSA, EIXO HORIZONTAL, CAPACIDADE DE MISTURA 160 KG, MOTOR ELÉTRICO POTÊNCIA 3 CV - CHP DIURNO. AF_06/2014</v>
      </c>
      <c r="E95" s="106" t="str">
        <f ca="1">VLOOKUP(B95,'Insumos e Serviços'!$A:$F,5,0)</f>
        <v>CHP</v>
      </c>
      <c r="F95" s="107">
        <v>18</v>
      </c>
      <c r="G95" s="108">
        <f ca="1">VLOOKUP(B95,'Insumos e Serviços'!$A:$F,6,0)</f>
        <v>2.8</v>
      </c>
      <c r="H95" s="108">
        <f t="shared" ref="H95:H101" si="1">TRUNC(F95*G95,2)</f>
        <v>50.4</v>
      </c>
    </row>
    <row r="96" spans="1:8" ht="22.5">
      <c r="A96" s="104" t="str">
        <f ca="1">VLOOKUP(B96,'Insumos e Serviços'!$A:$F,3,0)</f>
        <v>Composição</v>
      </c>
      <c r="B96" s="105" t="s">
        <v>755</v>
      </c>
      <c r="C96" s="106" t="str">
        <f ca="1">VLOOKUP(B96,'Insumos e Serviços'!$A:$F,2,0)</f>
        <v>SINAPI</v>
      </c>
      <c r="D96" s="104" t="str">
        <f ca="1">VLOOKUP(B96,'Insumos e Serviços'!$A:$F,4,0)</f>
        <v>MISTURADOR DE ARGAMASSA, EIXO HORIZONTAL, CAPACIDADE DE MISTURA 160 KG, MOTOR ELÉTRICO POTÊNCIA 3 CV - CHI DIURNO. AF_06/2014</v>
      </c>
      <c r="E96" s="106" t="str">
        <f ca="1">VLOOKUP(B96,'Insumos e Serviços'!$A:$F,5,0)</f>
        <v>CHI</v>
      </c>
      <c r="F96" s="107">
        <v>9</v>
      </c>
      <c r="G96" s="108">
        <f ca="1">VLOOKUP(B96,'Insumos e Serviços'!$A:$F,6,0)</f>
        <v>0.74</v>
      </c>
      <c r="H96" s="108">
        <f t="shared" si="1"/>
        <v>6.66</v>
      </c>
    </row>
    <row r="97" spans="1:8">
      <c r="A97" s="104" t="str">
        <f ca="1">VLOOKUP(B97,'Insumos e Serviços'!$A:$F,3,0)</f>
        <v>Composição</v>
      </c>
      <c r="B97" s="105" t="s">
        <v>712</v>
      </c>
      <c r="C97" s="106" t="str">
        <f ca="1">VLOOKUP(B97,'Insumos e Serviços'!$A:$F,2,0)</f>
        <v>SINAPI</v>
      </c>
      <c r="D97" s="104" t="str">
        <f ca="1">VLOOKUP(B97,'Insumos e Serviços'!$A:$F,4,0)</f>
        <v>OPERADOR DE MÁQUINAS E EQUIPAMENTOS COM ENCARGOS COMPLEMENTARES</v>
      </c>
      <c r="E97" s="106" t="str">
        <f ca="1">VLOOKUP(B97,'Insumos e Serviços'!$A:$F,5,0)</f>
        <v>H</v>
      </c>
      <c r="F97" s="107">
        <v>9</v>
      </c>
      <c r="G97" s="108">
        <f ca="1">VLOOKUP(B97,'Insumos e Serviços'!$A:$F,6,0)</f>
        <v>18.64</v>
      </c>
      <c r="H97" s="108">
        <f t="shared" si="1"/>
        <v>167.76</v>
      </c>
    </row>
    <row r="98" spans="1:8">
      <c r="A98" s="104" t="str">
        <f ca="1">VLOOKUP(B98,'Insumos e Serviços'!$A:$F,3,0)</f>
        <v>Composição</v>
      </c>
      <c r="B98" s="105" t="s">
        <v>595</v>
      </c>
      <c r="C98" s="106" t="str">
        <f ca="1">VLOOKUP(B98,'Insumos e Serviços'!$A:$F,2,0)</f>
        <v>SINAPI</v>
      </c>
      <c r="D98" s="104" t="str">
        <f ca="1">VLOOKUP(B98,'Insumos e Serviços'!$A:$F,4,0)</f>
        <v>SERVENTE COM ENCARGOS COMPLEMENTARES</v>
      </c>
      <c r="E98" s="106" t="str">
        <f ca="1">VLOOKUP(B98,'Insumos e Serviços'!$A:$F,5,0)</f>
        <v>H</v>
      </c>
      <c r="F98" s="107">
        <v>9</v>
      </c>
      <c r="G98" s="108">
        <f ca="1">VLOOKUP(B98,'Insumos e Serviços'!$A:$F,6,0)</f>
        <v>17.61</v>
      </c>
      <c r="H98" s="108">
        <f t="shared" si="1"/>
        <v>158.49</v>
      </c>
    </row>
    <row r="99" spans="1:8">
      <c r="A99" s="104" t="str">
        <f ca="1">VLOOKUP(B99,'Insumos e Serviços'!$A:$F,3,0)</f>
        <v>Composição</v>
      </c>
      <c r="B99" s="105" t="s">
        <v>605</v>
      </c>
      <c r="C99" s="106" t="str">
        <f ca="1">VLOOKUP(B99,'Insumos e Serviços'!$A:$F,2,0)</f>
        <v>SINAPI</v>
      </c>
      <c r="D99" s="104" t="str">
        <f ca="1">VLOOKUP(B99,'Insumos e Serviços'!$A:$F,4,0)</f>
        <v>PEDREIRO COM ENCARGOS COMPLEMENTARES</v>
      </c>
      <c r="E99" s="106" t="str">
        <f ca="1">VLOOKUP(B99,'Insumos e Serviços'!$A:$F,5,0)</f>
        <v>H</v>
      </c>
      <c r="F99" s="107">
        <v>9</v>
      </c>
      <c r="G99" s="108">
        <f ca="1">VLOOKUP(B99,'Insumos e Serviços'!$A:$F,6,0)</f>
        <v>23.9</v>
      </c>
      <c r="H99" s="108">
        <f t="shared" si="1"/>
        <v>215.1</v>
      </c>
    </row>
    <row r="100" spans="1:8">
      <c r="A100" s="104" t="str">
        <f ca="1">VLOOKUP(B100,'Insumos e Serviços'!$A:$F,3,0)</f>
        <v>Insumo</v>
      </c>
      <c r="B100" s="105" t="s">
        <v>753</v>
      </c>
      <c r="C100" s="106" t="str">
        <f ca="1">VLOOKUP(B100,'Insumos e Serviços'!$A:$F,2,0)</f>
        <v>SINAPI</v>
      </c>
      <c r="D100" s="104" t="str">
        <f ca="1">VLOOKUP(B100,'Insumos e Serviços'!$A:$F,4,0)</f>
        <v>GRAUTE CIMENTICIO PARA USO GERAL</v>
      </c>
      <c r="E100" s="106" t="str">
        <f ca="1">VLOOKUP(B100,'Insumos e Serviços'!$A:$F,5,0)</f>
        <v>KG</v>
      </c>
      <c r="F100" s="107">
        <v>500</v>
      </c>
      <c r="G100" s="108">
        <f ca="1">VLOOKUP(B100,'Insumos e Serviços'!$A:$F,6,0)</f>
        <v>1.56</v>
      </c>
      <c r="H100" s="108">
        <f t="shared" si="1"/>
        <v>780</v>
      </c>
    </row>
    <row r="101" spans="1:8" ht="15" thickBot="1">
      <c r="A101" s="104" t="str">
        <f ca="1">VLOOKUP(B101,'Insumos e Serviços'!$A:$F,3,0)</f>
        <v>Insumo</v>
      </c>
      <c r="B101" s="105" t="s">
        <v>751</v>
      </c>
      <c r="C101" s="106" t="str">
        <f ca="1">VLOOKUP(B101,'Insumos e Serviços'!$A:$F,2,0)</f>
        <v>SINAPI</v>
      </c>
      <c r="D101" s="104" t="str">
        <f ca="1">VLOOKUP(B101,'Insumos e Serviços'!$A:$F,4,0)</f>
        <v>ADESIVO ESTRUTURAL A BASE DE RESINA EPOXI, BICOMPONENTE, FLUIDO</v>
      </c>
      <c r="E101" s="106" t="str">
        <f ca="1">VLOOKUP(B101,'Insumos e Serviços'!$A:$F,5,0)</f>
        <v>KG</v>
      </c>
      <c r="F101" s="107">
        <v>5</v>
      </c>
      <c r="G101" s="108">
        <f ca="1">VLOOKUP(B101,'Insumos e Serviços'!$A:$F,6,0)</f>
        <v>49.21</v>
      </c>
      <c r="H101" s="108">
        <f t="shared" si="1"/>
        <v>246.05</v>
      </c>
    </row>
    <row r="102" spans="1:8" ht="15" thickTop="1">
      <c r="A102" s="109"/>
      <c r="B102" s="109"/>
      <c r="C102" s="109"/>
      <c r="D102" s="109"/>
      <c r="E102" s="109"/>
      <c r="F102" s="109"/>
      <c r="G102" s="109"/>
      <c r="H102" s="109"/>
    </row>
    <row r="103" spans="1:8">
      <c r="A103" s="91" t="s">
        <v>292</v>
      </c>
      <c r="B103" s="91"/>
      <c r="C103" s="91"/>
      <c r="D103" s="92" t="s">
        <v>293</v>
      </c>
      <c r="E103" s="91"/>
      <c r="F103" s="93"/>
      <c r="G103" s="91"/>
      <c r="H103" s="94"/>
    </row>
    <row r="104" spans="1:8">
      <c r="A104" s="95" t="s">
        <v>294</v>
      </c>
      <c r="B104" s="95"/>
      <c r="C104" s="95"/>
      <c r="D104" s="96" t="s">
        <v>295</v>
      </c>
      <c r="E104" s="95"/>
      <c r="F104" s="97"/>
      <c r="G104" s="97"/>
      <c r="H104" s="97"/>
    </row>
    <row r="105" spans="1:8">
      <c r="A105" s="110" t="s">
        <v>296</v>
      </c>
      <c r="B105" s="110"/>
      <c r="C105" s="110"/>
      <c r="D105" s="111" t="s">
        <v>297</v>
      </c>
      <c r="E105" s="110"/>
      <c r="F105" s="112"/>
      <c r="G105" s="110"/>
      <c r="H105" s="113"/>
    </row>
    <row r="106" spans="1:8" ht="45">
      <c r="A106" s="98" t="s">
        <v>133</v>
      </c>
      <c r="B106" s="99" t="str">
        <f ca="1">VLOOKUP(A106,'Orçamento Sintético'!$A:$H,2,0)</f>
        <v xml:space="preserve"> MPDFT0597 </v>
      </c>
      <c r="C106" s="99" t="str">
        <f ca="1">VLOOKUP(A106,'Orçamento Sintético'!$A:$H,3,0)</f>
        <v>Próprio</v>
      </c>
      <c r="D106" s="100" t="str">
        <f ca="1">VLOOKUP(A106,'Orçamento Sintético'!$A:$H,4,0)</f>
        <v>Fechamento em sistema misto de steel frame não estrutural, inclusive tratamento de juntas, espessura final de aproximadamente  de 12 cm. Internamente com chapa de gesso acartonado e=12,5mm; externamente com placa cimentícia e=12,5 mm; membrana hidrófuga; e massa basecoat.</v>
      </c>
      <c r="E106" s="99" t="str">
        <f ca="1">VLOOKUP(A106,'Orçamento Sintético'!$A:$H,5,0)</f>
        <v>m²</v>
      </c>
      <c r="F106" s="101"/>
      <c r="G106" s="102"/>
      <c r="H106" s="103">
        <f>SUM(H107)</f>
        <v>485.91</v>
      </c>
    </row>
    <row r="107" spans="1:8" ht="45.75" thickBot="1">
      <c r="A107" s="104" t="str">
        <f ca="1">VLOOKUP(B107,'Insumos e Serviços'!$A:$F,3,0)</f>
        <v>Insumo</v>
      </c>
      <c r="B107" s="105" t="s">
        <v>749</v>
      </c>
      <c r="C107" s="106" t="str">
        <f ca="1">VLOOKUP(B107,'Insumos e Serviços'!$A:$F,2,0)</f>
        <v>Próprio</v>
      </c>
      <c r="D107" s="104" t="str">
        <f ca="1">VLOOKUP(B107,'Insumos e Serviços'!$A:$F,4,0)</f>
        <v>Fechamento em sistema misto de steel frame não estrutural, inclusive tratamento de juntas, espessura final de aproximadamente de 12 cm. Internamente com chapa de gesso acartonado e=12,5mm; externamente com placa cimentícia e=12,5 mm; membrana hidrófuga; e massa basecoat</v>
      </c>
      <c r="E107" s="106" t="str">
        <f ca="1">VLOOKUP(B107,'Insumos e Serviços'!$A:$F,5,0)</f>
        <v>m²</v>
      </c>
      <c r="F107" s="107">
        <v>1</v>
      </c>
      <c r="G107" s="108">
        <f ca="1">VLOOKUP(B107,'Insumos e Serviços'!$A:$F,6,0)</f>
        <v>485.91</v>
      </c>
      <c r="H107" s="108">
        <f>TRUNC(F107*G107,2)</f>
        <v>485.91</v>
      </c>
    </row>
    <row r="108" spans="1:8" ht="15" thickTop="1">
      <c r="A108" s="109"/>
      <c r="B108" s="109"/>
      <c r="C108" s="109"/>
      <c r="D108" s="109"/>
      <c r="E108" s="109"/>
      <c r="F108" s="109"/>
      <c r="G108" s="109"/>
      <c r="H108" s="109"/>
    </row>
    <row r="109" spans="1:8">
      <c r="A109" s="110" t="s">
        <v>310</v>
      </c>
      <c r="B109" s="110"/>
      <c r="C109" s="110"/>
      <c r="D109" s="111" t="s">
        <v>311</v>
      </c>
      <c r="E109" s="110"/>
      <c r="F109" s="112"/>
      <c r="G109" s="110"/>
      <c r="H109" s="113"/>
    </row>
    <row r="110" spans="1:8" ht="45">
      <c r="A110" s="98" t="s">
        <v>312</v>
      </c>
      <c r="B110" s="99" t="str">
        <f ca="1">VLOOKUP(A110,'Orçamento Sintético'!$A:$H,2,0)</f>
        <v xml:space="preserve"> MPDFT0510 </v>
      </c>
      <c r="C110" s="99" t="str">
        <f ca="1">VLOOKUP(A110,'Orçamento Sintético'!$A:$H,3,0)</f>
        <v>Próprio</v>
      </c>
      <c r="D110" s="100" t="str">
        <f ca="1">VLOOKUP(A110,'Orçamento Sintético'!$A:$H,4,0)</f>
        <v>Alçapão em alumínio - tampa em chapa dobrada xadrez antiderrapante, DM 60x60 cm - incluso  batente e dobradiças em alumínio, borracha de vedação, cadeado e mureta de bordo (h=15cm) em alvenaria maciça - acab. Natural, modelo Inova marca Prolider</v>
      </c>
      <c r="E110" s="99" t="str">
        <f ca="1">VLOOKUP(A110,'Orçamento Sintético'!$A:$H,5,0)</f>
        <v>un</v>
      </c>
      <c r="F110" s="101"/>
      <c r="G110" s="102"/>
      <c r="H110" s="103">
        <f>SUM(H111:H117)</f>
        <v>462.12000000000006</v>
      </c>
    </row>
    <row r="111" spans="1:8">
      <c r="A111" s="104" t="str">
        <f ca="1">VLOOKUP(B111,'Insumos e Serviços'!$A:$F,3,0)</f>
        <v>Composição</v>
      </c>
      <c r="B111" s="105" t="s">
        <v>747</v>
      </c>
      <c r="C111" s="106" t="str">
        <f ca="1">VLOOKUP(B111,'Insumos e Serviços'!$A:$F,2,0)</f>
        <v>SINAPI</v>
      </c>
      <c r="D111" s="104" t="str">
        <f ca="1">VLOOKUP(B111,'Insumos e Serviços'!$A:$F,4,0)</f>
        <v>DEMOLIÇÃO DE LAJES, DE FORMA MANUAL, SEM REAPROVEITAMENTO. AF_12/2017</v>
      </c>
      <c r="E111" s="106" t="str">
        <f ca="1">VLOOKUP(B111,'Insumos e Serviços'!$A:$F,5,0)</f>
        <v>m³</v>
      </c>
      <c r="F111" s="107">
        <v>0.42</v>
      </c>
      <c r="G111" s="108">
        <f ca="1">VLOOKUP(B111,'Insumos e Serviços'!$A:$F,6,0)</f>
        <v>228.87</v>
      </c>
      <c r="H111" s="108">
        <f t="shared" ref="H111:H117" si="2">TRUNC(F111*G111,2)</f>
        <v>96.12</v>
      </c>
    </row>
    <row r="112" spans="1:8" ht="33.75">
      <c r="A112" s="104" t="str">
        <f ca="1">VLOOKUP(B112,'Insumos e Serviços'!$A:$F,3,0)</f>
        <v>Composição</v>
      </c>
      <c r="B112" s="105" t="s">
        <v>745</v>
      </c>
      <c r="C112" s="106" t="str">
        <f ca="1">VLOOKUP(B112,'Insumos e Serviços'!$A:$F,2,0)</f>
        <v>SINAPI</v>
      </c>
      <c r="D112" s="104" t="str">
        <f ca="1">VLOOKUP(B112,'Insumos e Serviços'!$A:$F,4,0)</f>
        <v>CHAPISCO APLICADO EM ALVENARIAS E ESTRUTURAS DE CONCRETO INTERNAS, COM COLHER DE PEDREIRO.  ARGAMASSA TRAÇO 1:3 COM PREPARO EM BETONEIRA 400L. AF_06/2014</v>
      </c>
      <c r="E112" s="106" t="str">
        <f ca="1">VLOOKUP(B112,'Insumos e Serviços'!$A:$F,5,0)</f>
        <v>m²</v>
      </c>
      <c r="F112" s="107">
        <v>0.72</v>
      </c>
      <c r="G112" s="108">
        <f ca="1">VLOOKUP(B112,'Insumos e Serviços'!$A:$F,6,0)</f>
        <v>3.63</v>
      </c>
      <c r="H112" s="108">
        <f t="shared" si="2"/>
        <v>2.61</v>
      </c>
    </row>
    <row r="113" spans="1:8" ht="33.75">
      <c r="A113" s="104" t="str">
        <f ca="1">VLOOKUP(B113,'Insumos e Serviços'!$A:$F,3,0)</f>
        <v>Composição</v>
      </c>
      <c r="B113" s="105" t="s">
        <v>743</v>
      </c>
      <c r="C113" s="106" t="str">
        <f ca="1">VLOOKUP(B113,'Insumos e Serviços'!$A:$F,2,0)</f>
        <v>SINAPI</v>
      </c>
      <c r="D113" s="104" t="str">
        <f ca="1">VLOOKUP(B113,'Insumos e Serviços'!$A:$F,4,0)</f>
        <v>EMBOÇO OU MASSA ÚNICA EM ARGAMASSA TRAÇO 1:2:8, PREPARO MECÂNICO COM BETONEIRA 400 L, APLICADA MANUALMENTE EM PANOS CEGOS DE FACHADA (SEM PRESENÇA DE VÃOS), ESPESSURA DE 25 MM. AF_06/2014</v>
      </c>
      <c r="E113" s="106" t="str">
        <f ca="1">VLOOKUP(B113,'Insumos e Serviços'!$A:$F,5,0)</f>
        <v>m²</v>
      </c>
      <c r="F113" s="107">
        <v>0.72</v>
      </c>
      <c r="G113" s="108">
        <f ca="1">VLOOKUP(B113,'Insumos e Serviços'!$A:$F,6,0)</f>
        <v>35.17</v>
      </c>
      <c r="H113" s="108">
        <f t="shared" si="2"/>
        <v>25.32</v>
      </c>
    </row>
    <row r="114" spans="1:8" ht="22.5">
      <c r="A114" s="104" t="str">
        <f ca="1">VLOOKUP(B114,'Insumos e Serviços'!$A:$F,3,0)</f>
        <v>Composição</v>
      </c>
      <c r="B114" s="105" t="s">
        <v>741</v>
      </c>
      <c r="C114" s="106" t="str">
        <f ca="1">VLOOKUP(B114,'Insumos e Serviços'!$A:$F,2,0)</f>
        <v>SINAPI</v>
      </c>
      <c r="D114" s="104" t="str">
        <f ca="1">VLOOKUP(B114,'Insumos e Serviços'!$A:$F,4,0)</f>
        <v>PORTA DE ALUMÍNIO DE ABRIR COM LAMBRI, COM GUARNIÇÃO, FIXAÇÃO COM PARAFUSOS - FORNECIMENTO E INSTALAÇÃO. AF_12/2019</v>
      </c>
      <c r="E114" s="106" t="str">
        <f ca="1">VLOOKUP(B114,'Insumos e Serviços'!$A:$F,5,0)</f>
        <v>m²</v>
      </c>
      <c r="F114" s="107">
        <v>0.36</v>
      </c>
      <c r="G114" s="108">
        <f ca="1">VLOOKUP(B114,'Insumos e Serviços'!$A:$F,6,0)</f>
        <v>706.58</v>
      </c>
      <c r="H114" s="108">
        <f t="shared" si="2"/>
        <v>254.36</v>
      </c>
    </row>
    <row r="115" spans="1:8" ht="22.5">
      <c r="A115" s="104" t="str">
        <f ca="1">VLOOKUP(B115,'Insumos e Serviços'!$A:$F,3,0)</f>
        <v>Composição</v>
      </c>
      <c r="B115" s="105" t="s">
        <v>702</v>
      </c>
      <c r="C115" s="106" t="str">
        <f ca="1">VLOOKUP(B115,'Insumos e Serviços'!$A:$F,2,0)</f>
        <v>SINAPI</v>
      </c>
      <c r="D115" s="104" t="str">
        <f ca="1">VLOOKUP(B115,'Insumos e Serviços'!$A:$F,4,0)</f>
        <v>ARGAMASSA TRAÇO 1:3 (EM VOLUME DE CIMENTO E AREIA MÉDIA ÚMIDA) PARA CONTRAPISO, PREPARO MECÂNICO COM BETONEIRA 400 L. AF_08/2019</v>
      </c>
      <c r="E115" s="106" t="str">
        <f ca="1">VLOOKUP(B115,'Insumos e Serviços'!$A:$F,5,0)</f>
        <v>m³</v>
      </c>
      <c r="F115" s="107">
        <v>2.1000000000000001E-2</v>
      </c>
      <c r="G115" s="108">
        <f ca="1">VLOOKUP(B115,'Insumos e Serviços'!$A:$F,6,0)</f>
        <v>501.99</v>
      </c>
      <c r="H115" s="108">
        <f t="shared" si="2"/>
        <v>10.54</v>
      </c>
    </row>
    <row r="116" spans="1:8" ht="22.5">
      <c r="A116" s="104" t="str">
        <f ca="1">VLOOKUP(B116,'Insumos e Serviços'!$A:$F,3,0)</f>
        <v>Composição</v>
      </c>
      <c r="B116" s="105" t="s">
        <v>301</v>
      </c>
      <c r="C116" s="106" t="str">
        <f ca="1">VLOOKUP(B116,'Insumos e Serviços'!$A:$F,2,0)</f>
        <v>SINAPI</v>
      </c>
      <c r="D116" s="104" t="str">
        <f ca="1">VLOOKUP(B116,'Insumos e Serviços'!$A:$F,4,0)</f>
        <v>ALVENARIA DE VEDAÇÃO DE BLOCOS CERÂMICOS MACIÇOS DE 5X10X20CM (ESPESSURA 10CM) E ARGAMASSA DE ASSENTAMENTO COM PREPARO EM BETONEIRA. AF_05/2020</v>
      </c>
      <c r="E116" s="106" t="str">
        <f ca="1">VLOOKUP(B116,'Insumos e Serviços'!$A:$F,5,0)</f>
        <v>m²</v>
      </c>
      <c r="F116" s="107">
        <v>0.36</v>
      </c>
      <c r="G116" s="108">
        <f ca="1">VLOOKUP(B116,'Insumos e Serviços'!$A:$F,6,0)</f>
        <v>127.6</v>
      </c>
      <c r="H116" s="108">
        <f t="shared" si="2"/>
        <v>45.93</v>
      </c>
    </row>
    <row r="117" spans="1:8" ht="34.5" thickBot="1">
      <c r="A117" s="104" t="str">
        <f ca="1">VLOOKUP(B117,'Insumos e Serviços'!$A:$F,3,0)</f>
        <v>Insumo</v>
      </c>
      <c r="B117" s="105" t="s">
        <v>739</v>
      </c>
      <c r="C117" s="106" t="str">
        <f ca="1">VLOOKUP(B117,'Insumos e Serviços'!$A:$F,2,0)</f>
        <v>SINAPI</v>
      </c>
      <c r="D117" s="104" t="str">
        <f ca="1">VLOOKUP(B117,'Insumos e Serviços'!$A:$F,4,0)</f>
        <v>CADEADO SIMPLES, CORPO EM LATAO MACICO, COM LARGURA DE 35 MM E ALTURA DE APROX 30 MM, HASTE CEMENTADA (NAO LONGA), EM ACO TEMPERADO COM DIAMETRO DE APROX 6,0 MM, INCLUINDO 2 CHAVES</v>
      </c>
      <c r="E117" s="106" t="str">
        <f ca="1">VLOOKUP(B117,'Insumos e Serviços'!$A:$F,5,0)</f>
        <v>UN</v>
      </c>
      <c r="F117" s="107">
        <v>1</v>
      </c>
      <c r="G117" s="108">
        <f ca="1">VLOOKUP(B117,'Insumos e Serviços'!$A:$F,6,0)</f>
        <v>27.24</v>
      </c>
      <c r="H117" s="108">
        <f t="shared" si="2"/>
        <v>27.24</v>
      </c>
    </row>
    <row r="118" spans="1:8" ht="15" thickTop="1">
      <c r="A118" s="109"/>
      <c r="B118" s="109"/>
      <c r="C118" s="109"/>
      <c r="D118" s="109"/>
      <c r="E118" s="109"/>
      <c r="F118" s="109"/>
      <c r="G118" s="109"/>
      <c r="H118" s="109"/>
    </row>
    <row r="119" spans="1:8" ht="33.75">
      <c r="A119" s="98" t="s">
        <v>315</v>
      </c>
      <c r="B119" s="99" t="str">
        <f ca="1">VLOOKUP(A119,'Orçamento Sintético'!$A:$H,2,0)</f>
        <v xml:space="preserve"> MPDFT0101 </v>
      </c>
      <c r="C119" s="99" t="str">
        <f ca="1">VLOOKUP(A119,'Orçamento Sintético'!$A:$H,3,0)</f>
        <v>Próprio</v>
      </c>
      <c r="D119" s="100" t="str">
        <f ca="1">VLOOKUP(A119,'Orçamento Sintético'!$A:$H,4,0)</f>
        <v>Copia da SINAPI (98114) - Tampa para reservatório em alumínio naval xadrez, dobrada, antiderrapante, com borracha de vedação entre a base de apoio e tampa. Dimensões: 70 x 70cm Prolider</v>
      </c>
      <c r="E119" s="99" t="str">
        <f ca="1">VLOOKUP(A119,'Orçamento Sintético'!$A:$H,5,0)</f>
        <v>UN</v>
      </c>
      <c r="F119" s="101"/>
      <c r="G119" s="102"/>
      <c r="H119" s="103">
        <f>SUM(H120:H123)</f>
        <v>858.94</v>
      </c>
    </row>
    <row r="120" spans="1:8">
      <c r="A120" s="104" t="str">
        <f ca="1">VLOOKUP(B120,'Insumos e Serviços'!$A:$F,3,0)</f>
        <v>Composição</v>
      </c>
      <c r="B120" s="105" t="s">
        <v>605</v>
      </c>
      <c r="C120" s="106" t="str">
        <f ca="1">VLOOKUP(B120,'Insumos e Serviços'!$A:$F,2,0)</f>
        <v>SINAPI</v>
      </c>
      <c r="D120" s="104" t="str">
        <f ca="1">VLOOKUP(B120,'Insumos e Serviços'!$A:$F,4,0)</f>
        <v>PEDREIRO COM ENCARGOS COMPLEMENTARES</v>
      </c>
      <c r="E120" s="106" t="str">
        <f ca="1">VLOOKUP(B120,'Insumos e Serviços'!$A:$F,5,0)</f>
        <v>H</v>
      </c>
      <c r="F120" s="107">
        <v>1.4045000000000001</v>
      </c>
      <c r="G120" s="108">
        <f ca="1">VLOOKUP(B120,'Insumos e Serviços'!$A:$F,6,0)</f>
        <v>23.9</v>
      </c>
      <c r="H120" s="108">
        <f>TRUNC(F120*G120,2)</f>
        <v>33.56</v>
      </c>
    </row>
    <row r="121" spans="1:8">
      <c r="A121" s="104" t="str">
        <f ca="1">VLOOKUP(B121,'Insumos e Serviços'!$A:$F,3,0)</f>
        <v>Composição</v>
      </c>
      <c r="B121" s="105" t="s">
        <v>595</v>
      </c>
      <c r="C121" s="106" t="str">
        <f ca="1">VLOOKUP(B121,'Insumos e Serviços'!$A:$F,2,0)</f>
        <v>SINAPI</v>
      </c>
      <c r="D121" s="104" t="str">
        <f ca="1">VLOOKUP(B121,'Insumos e Serviços'!$A:$F,4,0)</f>
        <v>SERVENTE COM ENCARGOS COMPLEMENTARES</v>
      </c>
      <c r="E121" s="106" t="str">
        <f ca="1">VLOOKUP(B121,'Insumos e Serviços'!$A:$F,5,0)</f>
        <v>H</v>
      </c>
      <c r="F121" s="107">
        <v>1.4045000000000001</v>
      </c>
      <c r="G121" s="108">
        <f ca="1">VLOOKUP(B121,'Insumos e Serviços'!$A:$F,6,0)</f>
        <v>17.61</v>
      </c>
      <c r="H121" s="108">
        <f>TRUNC(F121*G121,2)</f>
        <v>24.73</v>
      </c>
    </row>
    <row r="122" spans="1:8" ht="22.5">
      <c r="A122" s="104" t="str">
        <f ca="1">VLOOKUP(B122,'Insumos e Serviços'!$A:$F,3,0)</f>
        <v>Composição</v>
      </c>
      <c r="B122" s="105" t="s">
        <v>737</v>
      </c>
      <c r="C122" s="106" t="str">
        <f ca="1">VLOOKUP(B122,'Insumos e Serviços'!$A:$F,2,0)</f>
        <v>SINAPI</v>
      </c>
      <c r="D122" s="104" t="str">
        <f ca="1">VLOOKUP(B122,'Insumos e Serviços'!$A:$F,4,0)</f>
        <v>CONCRETO FCK = 20MPA, TRAÇO 1:2,7:3 (EM MASSA SECA DE CIMENTO/ AREIA MÉDIA/ BRITA 1) - PREPARO MECÂNICO COM BETONEIRA 600 L. AF_05/2021</v>
      </c>
      <c r="E122" s="106" t="str">
        <f ca="1">VLOOKUP(B122,'Insumos e Serviços'!$A:$F,5,0)</f>
        <v>m³</v>
      </c>
      <c r="F122" s="107">
        <v>2.81E-2</v>
      </c>
      <c r="G122" s="108">
        <f ca="1">VLOOKUP(B122,'Insumos e Serviços'!$A:$F,6,0)</f>
        <v>379.35</v>
      </c>
      <c r="H122" s="108">
        <f>TRUNC(F122*G122,2)</f>
        <v>10.65</v>
      </c>
    </row>
    <row r="123" spans="1:8" ht="23.25" thickBot="1">
      <c r="A123" s="104" t="str">
        <f ca="1">VLOOKUP(B123,'Insumos e Serviços'!$A:$F,3,0)</f>
        <v>Insumo</v>
      </c>
      <c r="B123" s="105" t="s">
        <v>735</v>
      </c>
      <c r="C123" s="106" t="str">
        <f ca="1">VLOOKUP(B123,'Insumos e Serviços'!$A:$F,2,0)</f>
        <v>Próprio</v>
      </c>
      <c r="D123" s="104" t="str">
        <f ca="1">VLOOKUP(B123,'Insumos e Serviços'!$A:$F,4,0)</f>
        <v>Tampa para reservatório em alumínio naval xadrez, dobrada, antiderrapante, com borracha de vedação entre a base de apoio e tampa. Dimensões: 70 x 70cm Prolider</v>
      </c>
      <c r="E123" s="106" t="str">
        <f ca="1">VLOOKUP(B123,'Insumos e Serviços'!$A:$F,5,0)</f>
        <v>un</v>
      </c>
      <c r="F123" s="107">
        <v>1</v>
      </c>
      <c r="G123" s="108">
        <f ca="1">VLOOKUP(B123,'Insumos e Serviços'!$A:$F,6,0)</f>
        <v>790</v>
      </c>
      <c r="H123" s="108">
        <f>TRUNC(F123*G123,2)</f>
        <v>790</v>
      </c>
    </row>
    <row r="124" spans="1:8" ht="15" thickTop="1">
      <c r="A124" s="109"/>
      <c r="B124" s="109"/>
      <c r="C124" s="109"/>
      <c r="D124" s="109"/>
      <c r="E124" s="109"/>
      <c r="F124" s="109"/>
      <c r="G124" s="109"/>
      <c r="H124" s="109"/>
    </row>
    <row r="125" spans="1:8" ht="22.5">
      <c r="A125" s="3" t="s">
        <v>318</v>
      </c>
      <c r="B125" s="99" t="str">
        <f ca="1">VLOOKUP(A125,'Orçamento Sintético'!$A:$H,2,0)</f>
        <v xml:space="preserve"> MPDFT0500 </v>
      </c>
      <c r="C125" s="99" t="str">
        <f ca="1">VLOOKUP(A125,'Orçamento Sintético'!$A:$H,3,0)</f>
        <v>Próprio</v>
      </c>
      <c r="D125" s="100" t="str">
        <f ca="1">VLOOKUP(A125,'Orçamento Sintético'!$A:$H,4,0)</f>
        <v>Copia da IOPES (040705) - Junta de dilatação com selante elástico monocomponente a base de poliuretano, dimensões 15x35mm, inclusive delimitador de profundidade</v>
      </c>
      <c r="E125" s="99" t="str">
        <f ca="1">VLOOKUP(A125,'Orçamento Sintético'!$A:$H,5,0)</f>
        <v>m</v>
      </c>
      <c r="F125" s="101"/>
      <c r="G125" s="102"/>
      <c r="H125" s="103">
        <f>SUM(H126:H129)</f>
        <v>32.67</v>
      </c>
    </row>
    <row r="126" spans="1:8">
      <c r="A126" s="104" t="str">
        <f ca="1">VLOOKUP(B126,'Insumos e Serviços'!$A:$F,3,0)</f>
        <v>Composição</v>
      </c>
      <c r="B126" s="105" t="s">
        <v>605</v>
      </c>
      <c r="C126" s="106" t="str">
        <f ca="1">VLOOKUP(B126,'Insumos e Serviços'!$A:$F,2,0)</f>
        <v>SINAPI</v>
      </c>
      <c r="D126" s="104" t="str">
        <f ca="1">VLOOKUP(B126,'Insumos e Serviços'!$A:$F,4,0)</f>
        <v>PEDREIRO COM ENCARGOS COMPLEMENTARES</v>
      </c>
      <c r="E126" s="106" t="str">
        <f ca="1">VLOOKUP(B126,'Insumos e Serviços'!$A:$F,5,0)</f>
        <v>H</v>
      </c>
      <c r="F126" s="107">
        <v>0.2</v>
      </c>
      <c r="G126" s="108">
        <f ca="1">VLOOKUP(B126,'Insumos e Serviços'!$A:$F,6,0)</f>
        <v>23.9</v>
      </c>
      <c r="H126" s="108">
        <f>TRUNC(F126*G126,2)</f>
        <v>4.78</v>
      </c>
    </row>
    <row r="127" spans="1:8">
      <c r="A127" s="104" t="str">
        <f ca="1">VLOOKUP(B127,'Insumos e Serviços'!$A:$F,3,0)</f>
        <v>Composição</v>
      </c>
      <c r="B127" s="105" t="s">
        <v>727</v>
      </c>
      <c r="C127" s="106" t="str">
        <f ca="1">VLOOKUP(B127,'Insumos e Serviços'!$A:$F,2,0)</f>
        <v>SINAPI</v>
      </c>
      <c r="D127" s="104" t="str">
        <f ca="1">VLOOKUP(B127,'Insumos e Serviços'!$A:$F,4,0)</f>
        <v>AJUDANTE DE PEDREIRO COM ENCARGOS COMPLEMENTARES</v>
      </c>
      <c r="E127" s="106" t="str">
        <f ca="1">VLOOKUP(B127,'Insumos e Serviços'!$A:$F,5,0)</f>
        <v>H</v>
      </c>
      <c r="F127" s="107">
        <v>0.2</v>
      </c>
      <c r="G127" s="108">
        <f ca="1">VLOOKUP(B127,'Insumos e Serviços'!$A:$F,6,0)</f>
        <v>17.59</v>
      </c>
      <c r="H127" s="108">
        <f>TRUNC(F127*G127,2)</f>
        <v>3.51</v>
      </c>
    </row>
    <row r="128" spans="1:8" ht="22.5">
      <c r="A128" s="104" t="str">
        <f ca="1">VLOOKUP(B128,'Insumos e Serviços'!$A:$F,3,0)</f>
        <v>Insumo</v>
      </c>
      <c r="B128" s="105" t="s">
        <v>656</v>
      </c>
      <c r="C128" s="106" t="str">
        <f ca="1">VLOOKUP(B128,'Insumos e Serviços'!$A:$F,2,0)</f>
        <v>SINAPI</v>
      </c>
      <c r="D128" s="104" t="str">
        <f ca="1">VLOOKUP(B128,'Insumos e Serviços'!$A:$F,4,0)</f>
        <v>SELANTE ELASTICO MONOCOMPONENTE A BASE DE POLIURETANO (PU) PARA JUNTAS DIVERSAS</v>
      </c>
      <c r="E128" s="106" t="str">
        <f ca="1">VLOOKUP(B128,'Insumos e Serviços'!$A:$F,5,0)</f>
        <v>310ML</v>
      </c>
      <c r="F128" s="107">
        <v>0.75</v>
      </c>
      <c r="G128" s="108">
        <f ca="1">VLOOKUP(B128,'Insumos e Serviços'!$A:$F,6,0)</f>
        <v>31.84</v>
      </c>
      <c r="H128" s="108">
        <f>TRUNC(F128*G128,2)</f>
        <v>23.88</v>
      </c>
    </row>
    <row r="129" spans="1:8" ht="15" thickBot="1">
      <c r="A129" s="104" t="str">
        <f ca="1">VLOOKUP(B129,'Insumos e Serviços'!$A:$F,3,0)</f>
        <v>Insumo</v>
      </c>
      <c r="B129" s="105" t="s">
        <v>725</v>
      </c>
      <c r="C129" s="106" t="str">
        <f ca="1">VLOOKUP(B129,'Insumos e Serviços'!$A:$F,2,0)</f>
        <v>Próprio</v>
      </c>
      <c r="D129" s="104" t="str">
        <f ca="1">VLOOKUP(B129,'Insumos e Serviços'!$A:$F,4,0)</f>
        <v>Delimitador de profundidade (Tarucel) Ø 15mm</v>
      </c>
      <c r="E129" s="106" t="str">
        <f ca="1">VLOOKUP(B129,'Insumos e Serviços'!$A:$F,5,0)</f>
        <v>m</v>
      </c>
      <c r="F129" s="107">
        <v>1.05</v>
      </c>
      <c r="G129" s="108">
        <f ca="1">VLOOKUP(B129,'Insumos e Serviços'!$A:$F,6,0)</f>
        <v>0.48</v>
      </c>
      <c r="H129" s="108">
        <f>TRUNC(F129*G129,2)</f>
        <v>0.5</v>
      </c>
    </row>
    <row r="130" spans="1:8" ht="15" thickTop="1">
      <c r="A130" s="109"/>
      <c r="B130" s="109"/>
      <c r="C130" s="109"/>
      <c r="D130" s="109"/>
      <c r="E130" s="109"/>
      <c r="F130" s="109"/>
      <c r="G130" s="109"/>
      <c r="H130" s="109"/>
    </row>
    <row r="131" spans="1:8" ht="22.5">
      <c r="A131" s="98" t="s">
        <v>325</v>
      </c>
      <c r="B131" s="99" t="str">
        <f ca="1">VLOOKUP(A131,'Orçamento Sintético'!$A:$H,2,0)</f>
        <v xml:space="preserve"> MPDFT0868 </v>
      </c>
      <c r="C131" s="99" t="str">
        <f ca="1">VLOOKUP(A131,'Orçamento Sintético'!$A:$H,3,0)</f>
        <v>Próprio</v>
      </c>
      <c r="D131" s="100" t="str">
        <f ca="1">VLOOKUP(A131,'Orçamento Sintético'!$A:$H,4,0)</f>
        <v>Substituição de borracha de vedação tipo gaxeta em EPDM, FAA-250 (GUA 2250 – GAXETA EXTERNA FLAP) - Belmetal-Atlanta</v>
      </c>
      <c r="E131" s="99" t="str">
        <f ca="1">VLOOKUP(A131,'Orçamento Sintético'!$A:$H,5,0)</f>
        <v>m</v>
      </c>
      <c r="F131" s="101"/>
      <c r="G131" s="102"/>
      <c r="H131" s="103">
        <f>SUM(H132:H134)</f>
        <v>9.5299999999999994</v>
      </c>
    </row>
    <row r="132" spans="1:8">
      <c r="A132" s="104" t="str">
        <f ca="1">VLOOKUP(B132,'Insumos e Serviços'!$A:$F,3,0)</f>
        <v>Composição</v>
      </c>
      <c r="B132" s="105" t="s">
        <v>731</v>
      </c>
      <c r="C132" s="106" t="str">
        <f ca="1">VLOOKUP(B132,'Insumos e Serviços'!$A:$F,2,0)</f>
        <v>SINAPI</v>
      </c>
      <c r="D132" s="104" t="str">
        <f ca="1">VLOOKUP(B132,'Insumos e Serviços'!$A:$F,4,0)</f>
        <v>VIDRACEIRO COM ENCARGOS COMPLEMENTARES</v>
      </c>
      <c r="E132" s="106" t="str">
        <f ca="1">VLOOKUP(B132,'Insumos e Serviços'!$A:$F,5,0)</f>
        <v>H</v>
      </c>
      <c r="F132" s="107">
        <v>0.2</v>
      </c>
      <c r="G132" s="108">
        <f ca="1">VLOOKUP(B132,'Insumos e Serviços'!$A:$F,6,0)</f>
        <v>22.19</v>
      </c>
      <c r="H132" s="108">
        <f>TRUNC(F132*G132,2)</f>
        <v>4.43</v>
      </c>
    </row>
    <row r="133" spans="1:8">
      <c r="A133" s="104" t="str">
        <f ca="1">VLOOKUP(B133,'Insumos e Serviços'!$A:$F,3,0)</f>
        <v>Composição</v>
      </c>
      <c r="B133" s="105" t="s">
        <v>595</v>
      </c>
      <c r="C133" s="106" t="str">
        <f ca="1">VLOOKUP(B133,'Insumos e Serviços'!$A:$F,2,0)</f>
        <v>SINAPI</v>
      </c>
      <c r="D133" s="104" t="str">
        <f ca="1">VLOOKUP(B133,'Insumos e Serviços'!$A:$F,4,0)</f>
        <v>SERVENTE COM ENCARGOS COMPLEMENTARES</v>
      </c>
      <c r="E133" s="106" t="str">
        <f ca="1">VLOOKUP(B133,'Insumos e Serviços'!$A:$F,5,0)</f>
        <v>H</v>
      </c>
      <c r="F133" s="107">
        <v>0.2</v>
      </c>
      <c r="G133" s="108">
        <f ca="1">VLOOKUP(B133,'Insumos e Serviços'!$A:$F,6,0)</f>
        <v>17.61</v>
      </c>
      <c r="H133" s="108">
        <f>TRUNC(F133*G133,2)</f>
        <v>3.52</v>
      </c>
    </row>
    <row r="134" spans="1:8" ht="23.25" thickBot="1">
      <c r="A134" s="104" t="str">
        <f ca="1">VLOOKUP(B134,'Insumos e Serviços'!$A:$F,3,0)</f>
        <v>Insumo</v>
      </c>
      <c r="B134" s="105" t="s">
        <v>733</v>
      </c>
      <c r="C134" s="106" t="str">
        <f ca="1">VLOOKUP(B134,'Insumos e Serviços'!$A:$F,2,0)</f>
        <v>Próprio</v>
      </c>
      <c r="D134" s="104" t="str">
        <f ca="1">VLOOKUP(B134,'Insumos e Serviços'!$A:$F,4,0)</f>
        <v>Borracha de vedação tipo gaxeta em EPDM, FAA-250 (GUA 2250 – GAXETA EXTERNA FLAP) - Belmetal-Atlanta</v>
      </c>
      <c r="E134" s="106" t="str">
        <f ca="1">VLOOKUP(B134,'Insumos e Serviços'!$A:$F,5,0)</f>
        <v>m</v>
      </c>
      <c r="F134" s="107">
        <v>1.1000000000000001</v>
      </c>
      <c r="G134" s="108">
        <f ca="1">VLOOKUP(B134,'Insumos e Serviços'!$A:$F,6,0)</f>
        <v>1.44</v>
      </c>
      <c r="H134" s="108">
        <f>TRUNC(F134*G134,2)</f>
        <v>1.58</v>
      </c>
    </row>
    <row r="135" spans="1:8" ht="15" thickTop="1">
      <c r="A135" s="109"/>
      <c r="B135" s="109"/>
      <c r="C135" s="109"/>
      <c r="D135" s="109"/>
      <c r="E135" s="109"/>
      <c r="F135" s="109"/>
      <c r="G135" s="109"/>
      <c r="H135" s="109"/>
    </row>
    <row r="136" spans="1:8" ht="22.5">
      <c r="A136" s="98" t="s">
        <v>328</v>
      </c>
      <c r="B136" s="99" t="str">
        <f ca="1">VLOOKUP(A136,'Orçamento Sintético'!$A:$H,2,0)</f>
        <v xml:space="preserve"> MPDFT0867 </v>
      </c>
      <c r="C136" s="99" t="str">
        <f ca="1">VLOOKUP(A136,'Orçamento Sintético'!$A:$H,3,0)</f>
        <v>Próprio</v>
      </c>
      <c r="D136" s="100" t="str">
        <f ca="1">VLOOKUP(A136,'Orçamento Sintético'!$A:$H,4,0)</f>
        <v>Substituição de borracha de vedação tipo gaxeta em EPDM, ref FAA-218 (GUA 2218 – pingadeira) - Belmetal-Atlanta</v>
      </c>
      <c r="E136" s="99" t="str">
        <f ca="1">VLOOKUP(A136,'Orçamento Sintético'!$A:$H,5,0)</f>
        <v>m</v>
      </c>
      <c r="F136" s="101"/>
      <c r="G136" s="102"/>
      <c r="H136" s="103">
        <f>SUM(H137:H139)</f>
        <v>10.739999999999998</v>
      </c>
    </row>
    <row r="137" spans="1:8">
      <c r="A137" s="104" t="str">
        <f ca="1">VLOOKUP(B137,'Insumos e Serviços'!$A:$F,3,0)</f>
        <v>Composição</v>
      </c>
      <c r="B137" s="105" t="s">
        <v>731</v>
      </c>
      <c r="C137" s="106" t="str">
        <f ca="1">VLOOKUP(B137,'Insumos e Serviços'!$A:$F,2,0)</f>
        <v>SINAPI</v>
      </c>
      <c r="D137" s="104" t="str">
        <f ca="1">VLOOKUP(B137,'Insumos e Serviços'!$A:$F,4,0)</f>
        <v>VIDRACEIRO COM ENCARGOS COMPLEMENTARES</v>
      </c>
      <c r="E137" s="106" t="str">
        <f ca="1">VLOOKUP(B137,'Insumos e Serviços'!$A:$F,5,0)</f>
        <v>H</v>
      </c>
      <c r="F137" s="107">
        <v>0.2</v>
      </c>
      <c r="G137" s="108">
        <f ca="1">VLOOKUP(B137,'Insumos e Serviços'!$A:$F,6,0)</f>
        <v>22.19</v>
      </c>
      <c r="H137" s="108">
        <f>TRUNC(F137*G137,2)</f>
        <v>4.43</v>
      </c>
    </row>
    <row r="138" spans="1:8">
      <c r="A138" s="104" t="str">
        <f ca="1">VLOOKUP(B138,'Insumos e Serviços'!$A:$F,3,0)</f>
        <v>Composição</v>
      </c>
      <c r="B138" s="105" t="s">
        <v>595</v>
      </c>
      <c r="C138" s="106" t="str">
        <f ca="1">VLOOKUP(B138,'Insumos e Serviços'!$A:$F,2,0)</f>
        <v>SINAPI</v>
      </c>
      <c r="D138" s="104" t="str">
        <f ca="1">VLOOKUP(B138,'Insumos e Serviços'!$A:$F,4,0)</f>
        <v>SERVENTE COM ENCARGOS COMPLEMENTARES</v>
      </c>
      <c r="E138" s="106" t="str">
        <f ca="1">VLOOKUP(B138,'Insumos e Serviços'!$A:$F,5,0)</f>
        <v>H</v>
      </c>
      <c r="F138" s="107">
        <v>0.2</v>
      </c>
      <c r="G138" s="108">
        <f ca="1">VLOOKUP(B138,'Insumos e Serviços'!$A:$F,6,0)</f>
        <v>17.61</v>
      </c>
      <c r="H138" s="108">
        <f>TRUNC(F138*G138,2)</f>
        <v>3.52</v>
      </c>
    </row>
    <row r="139" spans="1:8" ht="23.25" thickBot="1">
      <c r="A139" s="104" t="str">
        <f ca="1">VLOOKUP(B139,'Insumos e Serviços'!$A:$F,3,0)</f>
        <v>Insumo</v>
      </c>
      <c r="B139" s="105" t="s">
        <v>729</v>
      </c>
      <c r="C139" s="106" t="str">
        <f ca="1">VLOOKUP(B139,'Insumos e Serviços'!$A:$F,2,0)</f>
        <v>Próprio</v>
      </c>
      <c r="D139" s="104" t="str">
        <f ca="1">VLOOKUP(B139,'Insumos e Serviços'!$A:$F,4,0)</f>
        <v>Borracha de vedação tipo gaxeta em EPDM, ref FAA-218 (GUA 2218 – pingadeira) - Belmetal-Atlanta</v>
      </c>
      <c r="E139" s="106" t="str">
        <f ca="1">VLOOKUP(B139,'Insumos e Serviços'!$A:$F,5,0)</f>
        <v>m</v>
      </c>
      <c r="F139" s="107">
        <v>1.1000000000000001</v>
      </c>
      <c r="G139" s="108">
        <f ca="1">VLOOKUP(B139,'Insumos e Serviços'!$A:$F,6,0)</f>
        <v>2.54</v>
      </c>
      <c r="H139" s="108">
        <f>TRUNC(F139*G139,2)</f>
        <v>2.79</v>
      </c>
    </row>
    <row r="140" spans="1:8" ht="15" thickTop="1">
      <c r="A140" s="109"/>
      <c r="B140" s="109"/>
      <c r="C140" s="109"/>
      <c r="D140" s="109"/>
      <c r="E140" s="109"/>
      <c r="F140" s="109"/>
      <c r="G140" s="109"/>
      <c r="H140" s="109"/>
    </row>
    <row r="141" spans="1:8" ht="22.5">
      <c r="A141" s="98" t="s">
        <v>331</v>
      </c>
      <c r="B141" s="99" t="str">
        <f ca="1">VLOOKUP(A141,'Orçamento Sintético'!$A:$H,2,0)</f>
        <v xml:space="preserve"> MPDFT0500 </v>
      </c>
      <c r="C141" s="99" t="str">
        <f ca="1">VLOOKUP(A141,'Orçamento Sintético'!$A:$H,3,0)</f>
        <v>Próprio</v>
      </c>
      <c r="D141" s="100" t="str">
        <f ca="1">VLOOKUP(A141,'Orçamento Sintético'!$A:$H,4,0)</f>
        <v>Copia da IOPES (040705) - Junta de dilatação com selante elástico monocomponente a base de poliuretano, dimensões 15x35mm, inclusive delimitador de profundidade</v>
      </c>
      <c r="E141" s="99" t="str">
        <f ca="1">VLOOKUP(A141,'Orçamento Sintético'!$A:$H,5,0)</f>
        <v>m</v>
      </c>
      <c r="F141" s="101"/>
      <c r="G141" s="102"/>
      <c r="H141" s="103">
        <f>SUM(H142:H145)</f>
        <v>32.67</v>
      </c>
    </row>
    <row r="142" spans="1:8">
      <c r="A142" s="104" t="str">
        <f ca="1">VLOOKUP(B142,'Insumos e Serviços'!$A:$F,3,0)</f>
        <v>Composição</v>
      </c>
      <c r="B142" s="105" t="s">
        <v>605</v>
      </c>
      <c r="C142" s="106" t="str">
        <f ca="1">VLOOKUP(B142,'Insumos e Serviços'!$A:$F,2,0)</f>
        <v>SINAPI</v>
      </c>
      <c r="D142" s="104" t="str">
        <f ca="1">VLOOKUP(B142,'Insumos e Serviços'!$A:$F,4,0)</f>
        <v>PEDREIRO COM ENCARGOS COMPLEMENTARES</v>
      </c>
      <c r="E142" s="106" t="str">
        <f ca="1">VLOOKUP(B142,'Insumos e Serviços'!$A:$F,5,0)</f>
        <v>H</v>
      </c>
      <c r="F142" s="107">
        <v>0.2</v>
      </c>
      <c r="G142" s="108">
        <f ca="1">VLOOKUP(B142,'Insumos e Serviços'!$A:$F,6,0)</f>
        <v>23.9</v>
      </c>
      <c r="H142" s="108">
        <f>TRUNC(F142*G142,2)</f>
        <v>4.78</v>
      </c>
    </row>
    <row r="143" spans="1:8">
      <c r="A143" s="104" t="str">
        <f ca="1">VLOOKUP(B143,'Insumos e Serviços'!$A:$F,3,0)</f>
        <v>Composição</v>
      </c>
      <c r="B143" s="105" t="s">
        <v>727</v>
      </c>
      <c r="C143" s="106" t="str">
        <f ca="1">VLOOKUP(B143,'Insumos e Serviços'!$A:$F,2,0)</f>
        <v>SINAPI</v>
      </c>
      <c r="D143" s="104" t="str">
        <f ca="1">VLOOKUP(B143,'Insumos e Serviços'!$A:$F,4,0)</f>
        <v>AJUDANTE DE PEDREIRO COM ENCARGOS COMPLEMENTARES</v>
      </c>
      <c r="E143" s="106" t="str">
        <f ca="1">VLOOKUP(B143,'Insumos e Serviços'!$A:$F,5,0)</f>
        <v>H</v>
      </c>
      <c r="F143" s="107">
        <v>0.2</v>
      </c>
      <c r="G143" s="108">
        <f ca="1">VLOOKUP(B143,'Insumos e Serviços'!$A:$F,6,0)</f>
        <v>17.59</v>
      </c>
      <c r="H143" s="108">
        <f>TRUNC(F143*G143,2)</f>
        <v>3.51</v>
      </c>
    </row>
    <row r="144" spans="1:8" ht="22.5">
      <c r="A144" s="104" t="str">
        <f ca="1">VLOOKUP(B144,'Insumos e Serviços'!$A:$F,3,0)</f>
        <v>Insumo</v>
      </c>
      <c r="B144" s="105" t="s">
        <v>656</v>
      </c>
      <c r="C144" s="106" t="str">
        <f ca="1">VLOOKUP(B144,'Insumos e Serviços'!$A:$F,2,0)</f>
        <v>SINAPI</v>
      </c>
      <c r="D144" s="104" t="str">
        <f ca="1">VLOOKUP(B144,'Insumos e Serviços'!$A:$F,4,0)</f>
        <v>SELANTE ELASTICO MONOCOMPONENTE A BASE DE POLIURETANO (PU) PARA JUNTAS DIVERSAS</v>
      </c>
      <c r="E144" s="106" t="str">
        <f ca="1">VLOOKUP(B144,'Insumos e Serviços'!$A:$F,5,0)</f>
        <v>310ML</v>
      </c>
      <c r="F144" s="107">
        <v>0.75</v>
      </c>
      <c r="G144" s="108">
        <f ca="1">VLOOKUP(B144,'Insumos e Serviços'!$A:$F,6,0)</f>
        <v>31.84</v>
      </c>
      <c r="H144" s="108">
        <f>TRUNC(F144*G144,2)</f>
        <v>23.88</v>
      </c>
    </row>
    <row r="145" spans="1:8" ht="15" thickBot="1">
      <c r="A145" s="104" t="str">
        <f ca="1">VLOOKUP(B145,'Insumos e Serviços'!$A:$F,3,0)</f>
        <v>Insumo</v>
      </c>
      <c r="B145" s="105" t="s">
        <v>725</v>
      </c>
      <c r="C145" s="106" t="str">
        <f ca="1">VLOOKUP(B145,'Insumos e Serviços'!$A:$F,2,0)</f>
        <v>Próprio</v>
      </c>
      <c r="D145" s="104" t="str">
        <f ca="1">VLOOKUP(B145,'Insumos e Serviços'!$A:$F,4,0)</f>
        <v>Delimitador de profundidade (Tarucel) Ø 15mm</v>
      </c>
      <c r="E145" s="106" t="str">
        <f ca="1">VLOOKUP(B145,'Insumos e Serviços'!$A:$F,5,0)</f>
        <v>m</v>
      </c>
      <c r="F145" s="107">
        <v>1.05</v>
      </c>
      <c r="G145" s="108">
        <f ca="1">VLOOKUP(B145,'Insumos e Serviços'!$A:$F,6,0)</f>
        <v>0.48</v>
      </c>
      <c r="H145" s="108">
        <f>TRUNC(F145*G145,2)</f>
        <v>0.5</v>
      </c>
    </row>
    <row r="146" spans="1:8" ht="15" thickTop="1">
      <c r="A146" s="109"/>
      <c r="B146" s="109"/>
      <c r="C146" s="109"/>
      <c r="D146" s="109"/>
      <c r="E146" s="109"/>
      <c r="F146" s="109"/>
      <c r="G146" s="109"/>
      <c r="H146" s="109"/>
    </row>
    <row r="147" spans="1:8">
      <c r="A147" s="110" t="s">
        <v>332</v>
      </c>
      <c r="B147" s="110"/>
      <c r="C147" s="110"/>
      <c r="D147" s="111" t="s">
        <v>333</v>
      </c>
      <c r="E147" s="110"/>
      <c r="F147" s="112"/>
      <c r="G147" s="110"/>
      <c r="H147" s="113"/>
    </row>
    <row r="148" spans="1:8" ht="33.75">
      <c r="A148" s="98" t="s">
        <v>334</v>
      </c>
      <c r="B148" s="99" t="str">
        <f ca="1">VLOOKUP(A148,'Orçamento Sintético'!$A:$H,2,0)</f>
        <v xml:space="preserve"> MPDFT0512 </v>
      </c>
      <c r="C148" s="99" t="str">
        <f ca="1">VLOOKUP(A148,'Orçamento Sintético'!$A:$H,3,0)</f>
        <v>Próprio</v>
      </c>
      <c r="D148" s="100" t="str">
        <f ca="1">VLOOKUP(A148,'Orçamento Sintético'!$A:$H,4,0)</f>
        <v>Copia da SINAPI (94216) - Telha termoacústica, tipo trapezoidal com núcleo isolante em PIR com espessura de 50mm, revestimento externo e interno de aço (0,50 / 0,43), pré printado na cor marrom.</v>
      </c>
      <c r="E148" s="99" t="str">
        <f ca="1">VLOOKUP(A148,'Orçamento Sintético'!$A:$H,5,0)</f>
        <v>m²</v>
      </c>
      <c r="F148" s="101"/>
      <c r="G148" s="102"/>
      <c r="H148" s="103">
        <f>SUM(H149:H153)</f>
        <v>306.04999999999995</v>
      </c>
    </row>
    <row r="149" spans="1:8">
      <c r="A149" s="104" t="str">
        <f ca="1">VLOOKUP(B149,'Insumos e Serviços'!$A:$F,3,0)</f>
        <v>Composição</v>
      </c>
      <c r="B149" s="105" t="s">
        <v>595</v>
      </c>
      <c r="C149" s="106" t="str">
        <f ca="1">VLOOKUP(B149,'Insumos e Serviços'!$A:$F,2,0)</f>
        <v>SINAPI</v>
      </c>
      <c r="D149" s="104" t="str">
        <f ca="1">VLOOKUP(B149,'Insumos e Serviços'!$A:$F,4,0)</f>
        <v>SERVENTE COM ENCARGOS COMPLEMENTARES</v>
      </c>
      <c r="E149" s="106" t="str">
        <f ca="1">VLOOKUP(B149,'Insumos e Serviços'!$A:$F,5,0)</f>
        <v>H</v>
      </c>
      <c r="F149" s="107">
        <v>6.2E-2</v>
      </c>
      <c r="G149" s="108">
        <f ca="1">VLOOKUP(B149,'Insumos e Serviços'!$A:$F,6,0)</f>
        <v>17.61</v>
      </c>
      <c r="H149" s="108">
        <f>TRUNC(F149*G149,2)</f>
        <v>1.0900000000000001</v>
      </c>
    </row>
    <row r="150" spans="1:8">
      <c r="A150" s="104" t="str">
        <f ca="1">VLOOKUP(B150,'Insumos e Serviços'!$A:$F,3,0)</f>
        <v>Composição</v>
      </c>
      <c r="B150" s="105" t="s">
        <v>662</v>
      </c>
      <c r="C150" s="106" t="str">
        <f ca="1">VLOOKUP(B150,'Insumos e Serviços'!$A:$F,2,0)</f>
        <v>SINAPI</v>
      </c>
      <c r="D150" s="104" t="str">
        <f ca="1">VLOOKUP(B150,'Insumos e Serviços'!$A:$F,4,0)</f>
        <v>TELHADISTA COM ENCARGOS COMPLEMENTARES</v>
      </c>
      <c r="E150" s="106" t="str">
        <f ca="1">VLOOKUP(B150,'Insumos e Serviços'!$A:$F,5,0)</f>
        <v>H</v>
      </c>
      <c r="F150" s="107">
        <v>5.6000000000000001E-2</v>
      </c>
      <c r="G150" s="108">
        <f ca="1">VLOOKUP(B150,'Insumos e Serviços'!$A:$F,6,0)</f>
        <v>25.29</v>
      </c>
      <c r="H150" s="108">
        <f>TRUNC(F150*G150,2)</f>
        <v>1.41</v>
      </c>
    </row>
    <row r="151" spans="1:8" ht="22.5">
      <c r="A151" s="104" t="str">
        <f ca="1">VLOOKUP(B151,'Insumos e Serviços'!$A:$F,3,0)</f>
        <v>Composição</v>
      </c>
      <c r="B151" s="105" t="s">
        <v>660</v>
      </c>
      <c r="C151" s="106" t="str">
        <f ca="1">VLOOKUP(B151,'Insumos e Serviços'!$A:$F,2,0)</f>
        <v>SINAPI</v>
      </c>
      <c r="D151" s="104" t="str">
        <f ca="1">VLOOKUP(B151,'Insumos e Serviços'!$A:$F,4,0)</f>
        <v>GUINCHO ELÉTRICO DE COLUNA, CAPACIDADE 400 KG, COM MOTO FREIO, MOTOR TRIFÁSICO DE 1,25 CV - CHP DIURNO. AF_03/2016</v>
      </c>
      <c r="E151" s="106" t="str">
        <f ca="1">VLOOKUP(B151,'Insumos e Serviços'!$A:$F,5,0)</f>
        <v>CHP</v>
      </c>
      <c r="F151" s="107">
        <v>8.9999999999999998E-4</v>
      </c>
      <c r="G151" s="108">
        <f ca="1">VLOOKUP(B151,'Insumos e Serviços'!$A:$F,6,0)</f>
        <v>19.78</v>
      </c>
      <c r="H151" s="108">
        <f>TRUNC(F151*G151,2)</f>
        <v>0.01</v>
      </c>
    </row>
    <row r="152" spans="1:8" ht="22.5">
      <c r="A152" s="104" t="str">
        <f ca="1">VLOOKUP(B152,'Insumos e Serviços'!$A:$F,3,0)</f>
        <v>Composição</v>
      </c>
      <c r="B152" s="105" t="s">
        <v>658</v>
      </c>
      <c r="C152" s="106" t="str">
        <f ca="1">VLOOKUP(B152,'Insumos e Serviços'!$A:$F,2,0)</f>
        <v>SINAPI</v>
      </c>
      <c r="D152" s="104" t="str">
        <f ca="1">VLOOKUP(B152,'Insumos e Serviços'!$A:$F,4,0)</f>
        <v>GUINCHO ELÉTRICO DE COLUNA, CAPACIDADE 400 KG, COM MOTO FREIO, MOTOR TRIFÁSICO DE 1,25 CV - CHI DIURNO. AF_03/2016</v>
      </c>
      <c r="E152" s="106" t="str">
        <f ca="1">VLOOKUP(B152,'Insumos e Serviços'!$A:$F,5,0)</f>
        <v>CHI</v>
      </c>
      <c r="F152" s="107">
        <v>1.1999999999999999E-3</v>
      </c>
      <c r="G152" s="108">
        <f ca="1">VLOOKUP(B152,'Insumos e Serviços'!$A:$F,6,0)</f>
        <v>19</v>
      </c>
      <c r="H152" s="108">
        <f>TRUNC(F152*G152,2)</f>
        <v>0.02</v>
      </c>
    </row>
    <row r="153" spans="1:8" ht="34.5" thickBot="1">
      <c r="A153" s="104" t="str">
        <f ca="1">VLOOKUP(B153,'Insumos e Serviços'!$A:$F,3,0)</f>
        <v>Insumo</v>
      </c>
      <c r="B153" s="105" t="s">
        <v>723</v>
      </c>
      <c r="C153" s="106" t="str">
        <f ca="1">VLOOKUP(B153,'Insumos e Serviços'!$A:$F,2,0)</f>
        <v>Próprio</v>
      </c>
      <c r="D153" s="104" t="str">
        <f ca="1">VLOOKUP(B153,'Insumos e Serviços'!$A:$F,4,0)</f>
        <v>Telha termoacústica, tipo trapezoidal com núcleo isolante em PIR com espessura de 50mm, revestimento externo e interno de aço (0,50 / 0,43), pré printado na cor MARROM, inclusive acessórios de fixação</v>
      </c>
      <c r="E153" s="106" t="str">
        <f ca="1">VLOOKUP(B153,'Insumos e Serviços'!$A:$F,5,0)</f>
        <v>m²</v>
      </c>
      <c r="F153" s="107">
        <v>1.1459999999999999</v>
      </c>
      <c r="G153" s="108">
        <f ca="1">VLOOKUP(B153,'Insumos e Serviços'!$A:$F,6,0)</f>
        <v>264.86</v>
      </c>
      <c r="H153" s="108">
        <f>TRUNC(F153*G153,2)</f>
        <v>303.52</v>
      </c>
    </row>
    <row r="154" spans="1:8" ht="15" thickTop="1">
      <c r="A154" s="109"/>
      <c r="B154" s="109"/>
      <c r="C154" s="109"/>
      <c r="D154" s="109"/>
      <c r="E154" s="109"/>
      <c r="F154" s="109"/>
      <c r="G154" s="109"/>
      <c r="H154" s="109"/>
    </row>
    <row r="155" spans="1:8" ht="22.5">
      <c r="A155" s="98" t="s">
        <v>337</v>
      </c>
      <c r="B155" s="99" t="str">
        <f ca="1">VLOOKUP(A155,'Orçamento Sintético'!$A:$H,2,0)</f>
        <v xml:space="preserve"> MPDFT1166 </v>
      </c>
      <c r="C155" s="99" t="str">
        <f ca="1">VLOOKUP(A155,'Orçamento Sintético'!$A:$H,3,0)</f>
        <v>Próprio</v>
      </c>
      <c r="D155" s="100" t="str">
        <f ca="1">VLOOKUP(A155,'Orçamento Sintético'!$A:$H,4,0)</f>
        <v>Copia da SINAPI (94229) - CALHA EM CHAPA DE AÇO GALVANIZADO NÚMERO 24, DESENVOLVIMENTO DE 110 CM, INCLUSO TRANSPORTE VERTICAL</v>
      </c>
      <c r="E155" s="99" t="str">
        <f ca="1">VLOOKUP(A155,'Orçamento Sintético'!$A:$H,5,0)</f>
        <v>M</v>
      </c>
      <c r="F155" s="101"/>
      <c r="G155" s="102"/>
      <c r="H155" s="103">
        <f>SUM(H156:H164)</f>
        <v>181.56</v>
      </c>
    </row>
    <row r="156" spans="1:8">
      <c r="A156" s="104" t="str">
        <f ca="1">VLOOKUP(B156,'Insumos e Serviços'!$A:$F,3,0)</f>
        <v>Composição</v>
      </c>
      <c r="B156" s="105" t="s">
        <v>595</v>
      </c>
      <c r="C156" s="106" t="str">
        <f ca="1">VLOOKUP(B156,'Insumos e Serviços'!$A:$F,2,0)</f>
        <v>SINAPI</v>
      </c>
      <c r="D156" s="104" t="str">
        <f ca="1">VLOOKUP(B156,'Insumos e Serviços'!$A:$F,4,0)</f>
        <v>SERVENTE COM ENCARGOS COMPLEMENTARES</v>
      </c>
      <c r="E156" s="106" t="str">
        <f ca="1">VLOOKUP(B156,'Insumos e Serviços'!$A:$F,5,0)</f>
        <v>H</v>
      </c>
      <c r="F156" s="107">
        <v>0.63300000000000001</v>
      </c>
      <c r="G156" s="108">
        <f ca="1">VLOOKUP(B156,'Insumos e Serviços'!$A:$F,6,0)</f>
        <v>17.61</v>
      </c>
      <c r="H156" s="108">
        <f t="shared" ref="H156:H164" si="3">TRUNC(F156*G156,2)</f>
        <v>11.14</v>
      </c>
    </row>
    <row r="157" spans="1:8">
      <c r="A157" s="104" t="str">
        <f ca="1">VLOOKUP(B157,'Insumos e Serviços'!$A:$F,3,0)</f>
        <v>Composição</v>
      </c>
      <c r="B157" s="105" t="s">
        <v>662</v>
      </c>
      <c r="C157" s="106" t="str">
        <f ca="1">VLOOKUP(B157,'Insumos e Serviços'!$A:$F,2,0)</f>
        <v>SINAPI</v>
      </c>
      <c r="D157" s="104" t="str">
        <f ca="1">VLOOKUP(B157,'Insumos e Serviços'!$A:$F,4,0)</f>
        <v>TELHADISTA COM ENCARGOS COMPLEMENTARES</v>
      </c>
      <c r="E157" s="106" t="str">
        <f ca="1">VLOOKUP(B157,'Insumos e Serviços'!$A:$F,5,0)</f>
        <v>H</v>
      </c>
      <c r="F157" s="107">
        <v>0.53900000000000003</v>
      </c>
      <c r="G157" s="108">
        <f ca="1">VLOOKUP(B157,'Insumos e Serviços'!$A:$F,6,0)</f>
        <v>25.29</v>
      </c>
      <c r="H157" s="108">
        <f t="shared" si="3"/>
        <v>13.63</v>
      </c>
    </row>
    <row r="158" spans="1:8" ht="22.5">
      <c r="A158" s="104" t="str">
        <f ca="1">VLOOKUP(B158,'Insumos e Serviços'!$A:$F,3,0)</f>
        <v>Composição</v>
      </c>
      <c r="B158" s="105" t="s">
        <v>660</v>
      </c>
      <c r="C158" s="106" t="str">
        <f ca="1">VLOOKUP(B158,'Insumos e Serviços'!$A:$F,2,0)</f>
        <v>SINAPI</v>
      </c>
      <c r="D158" s="104" t="str">
        <f ca="1">VLOOKUP(B158,'Insumos e Serviços'!$A:$F,4,0)</f>
        <v>GUINCHO ELÉTRICO DE COLUNA, CAPACIDADE 400 KG, COM MOTO FREIO, MOTOR TRIFÁSICO DE 1,25 CV - CHP DIURNO. AF_03/2016</v>
      </c>
      <c r="E158" s="106" t="str">
        <f ca="1">VLOOKUP(B158,'Insumos e Serviços'!$A:$F,5,0)</f>
        <v>CHP</v>
      </c>
      <c r="F158" s="107">
        <v>1.32E-2</v>
      </c>
      <c r="G158" s="108">
        <f ca="1">VLOOKUP(B158,'Insumos e Serviços'!$A:$F,6,0)</f>
        <v>19.78</v>
      </c>
      <c r="H158" s="108">
        <f t="shared" si="3"/>
        <v>0.26</v>
      </c>
    </row>
    <row r="159" spans="1:8" ht="22.5">
      <c r="A159" s="104" t="str">
        <f ca="1">VLOOKUP(B159,'Insumos e Serviços'!$A:$F,3,0)</f>
        <v>Composição</v>
      </c>
      <c r="B159" s="105" t="s">
        <v>658</v>
      </c>
      <c r="C159" s="106" t="str">
        <f ca="1">VLOOKUP(B159,'Insumos e Serviços'!$A:$F,2,0)</f>
        <v>SINAPI</v>
      </c>
      <c r="D159" s="104" t="str">
        <f ca="1">VLOOKUP(B159,'Insumos e Serviços'!$A:$F,4,0)</f>
        <v>GUINCHO ELÉTRICO DE COLUNA, CAPACIDADE 400 KG, COM MOTO FREIO, MOTOR TRIFÁSICO DE 1,25 CV - CHI DIURNO. AF_03/2016</v>
      </c>
      <c r="E159" s="106" t="str">
        <f ca="1">VLOOKUP(B159,'Insumos e Serviços'!$A:$F,5,0)</f>
        <v>CHI</v>
      </c>
      <c r="F159" s="107">
        <v>1.83E-2</v>
      </c>
      <c r="G159" s="108">
        <f ca="1">VLOOKUP(B159,'Insumos e Serviços'!$A:$F,6,0)</f>
        <v>19</v>
      </c>
      <c r="H159" s="108">
        <f t="shared" si="3"/>
        <v>0.34</v>
      </c>
    </row>
    <row r="160" spans="1:8" ht="22.5">
      <c r="A160" s="104" t="str">
        <f ca="1">VLOOKUP(B160,'Insumos e Serviços'!$A:$F,3,0)</f>
        <v>Insumo</v>
      </c>
      <c r="B160" s="105" t="s">
        <v>656</v>
      </c>
      <c r="C160" s="106" t="str">
        <f ca="1">VLOOKUP(B160,'Insumos e Serviços'!$A:$F,2,0)</f>
        <v>SINAPI</v>
      </c>
      <c r="D160" s="104" t="str">
        <f ca="1">VLOOKUP(B160,'Insumos e Serviços'!$A:$F,4,0)</f>
        <v>SELANTE ELASTICO MONOCOMPONENTE A BASE DE POLIURETANO (PU) PARA JUNTAS DIVERSAS</v>
      </c>
      <c r="E160" s="106" t="str">
        <f ca="1">VLOOKUP(B160,'Insumos e Serviços'!$A:$F,5,0)</f>
        <v>310ML</v>
      </c>
      <c r="F160" s="107">
        <v>0.161</v>
      </c>
      <c r="G160" s="108">
        <f ca="1">VLOOKUP(B160,'Insumos e Serviços'!$A:$F,6,0)</f>
        <v>31.84</v>
      </c>
      <c r="H160" s="108">
        <f t="shared" si="3"/>
        <v>5.12</v>
      </c>
    </row>
    <row r="161" spans="1:8">
      <c r="A161" s="104" t="str">
        <f ca="1">VLOOKUP(B161,'Insumos e Serviços'!$A:$F,3,0)</f>
        <v>Insumo</v>
      </c>
      <c r="B161" s="105" t="s">
        <v>653</v>
      </c>
      <c r="C161" s="106" t="str">
        <f ca="1">VLOOKUP(B161,'Insumos e Serviços'!$A:$F,2,0)</f>
        <v>SINAPI</v>
      </c>
      <c r="D161" s="104" t="str">
        <f ca="1">VLOOKUP(B161,'Insumos e Serviços'!$A:$F,4,0)</f>
        <v>PREGO DE ACO POLIDO COM CABECA 18 X 27 (2 1/2 X 10)</v>
      </c>
      <c r="E161" s="106" t="str">
        <f ca="1">VLOOKUP(B161,'Insumos e Serviços'!$A:$F,5,0)</f>
        <v>KG</v>
      </c>
      <c r="F161" s="107">
        <v>2.5000000000000001E-2</v>
      </c>
      <c r="G161" s="108">
        <f ca="1">VLOOKUP(B161,'Insumos e Serviços'!$A:$F,6,0)</f>
        <v>19.899999999999999</v>
      </c>
      <c r="H161" s="108">
        <f t="shared" si="3"/>
        <v>0.49</v>
      </c>
    </row>
    <row r="162" spans="1:8">
      <c r="A162" s="104" t="str">
        <f ca="1">VLOOKUP(B162,'Insumos e Serviços'!$A:$F,3,0)</f>
        <v>Insumo</v>
      </c>
      <c r="B162" s="105" t="s">
        <v>651</v>
      </c>
      <c r="C162" s="106" t="str">
        <f ca="1">VLOOKUP(B162,'Insumos e Serviços'!$A:$F,2,0)</f>
        <v>SINAPI</v>
      </c>
      <c r="D162" s="104" t="str">
        <f ca="1">VLOOKUP(B162,'Insumos e Serviços'!$A:$F,4,0)</f>
        <v>REBITE DE ALUMINIO VAZADO DE REPUXO, 3,2 X 8 MM (1KG = 1025 UNIDADES)</v>
      </c>
      <c r="E162" s="106" t="str">
        <f ca="1">VLOOKUP(B162,'Insumos e Serviços'!$A:$F,5,0)</f>
        <v>KG</v>
      </c>
      <c r="F162" s="107">
        <v>4.8999999999999998E-3</v>
      </c>
      <c r="G162" s="108">
        <f ca="1">VLOOKUP(B162,'Insumos e Serviços'!$A:$F,6,0)</f>
        <v>68.09</v>
      </c>
      <c r="H162" s="108">
        <f t="shared" si="3"/>
        <v>0.33</v>
      </c>
    </row>
    <row r="163" spans="1:8">
      <c r="A163" s="104" t="str">
        <f ca="1">VLOOKUP(B163,'Insumos e Serviços'!$A:$F,3,0)</f>
        <v>Insumo</v>
      </c>
      <c r="B163" s="105" t="s">
        <v>649</v>
      </c>
      <c r="C163" s="106" t="str">
        <f ca="1">VLOOKUP(B163,'Insumos e Serviços'!$A:$F,2,0)</f>
        <v>SINAPI</v>
      </c>
      <c r="D163" s="104" t="str">
        <f ca="1">VLOOKUP(B163,'Insumos e Serviços'!$A:$F,4,0)</f>
        <v>SOLDA EM BARRA DE ESTANHO-CHUMBO 50/50</v>
      </c>
      <c r="E163" s="106" t="str">
        <f ca="1">VLOOKUP(B163,'Insumos e Serviços'!$A:$F,5,0)</f>
        <v>KG</v>
      </c>
      <c r="F163" s="107">
        <v>0.18</v>
      </c>
      <c r="G163" s="108">
        <f ca="1">VLOOKUP(B163,'Insumos e Serviços'!$A:$F,6,0)</f>
        <v>96.74</v>
      </c>
      <c r="H163" s="108">
        <f t="shared" si="3"/>
        <v>17.41</v>
      </c>
    </row>
    <row r="164" spans="1:8" ht="15" thickBot="1">
      <c r="A164" s="104" t="str">
        <f ca="1">VLOOKUP(B164,'Insumos e Serviços'!$A:$F,3,0)</f>
        <v>Insumo</v>
      </c>
      <c r="B164" s="105" t="s">
        <v>721</v>
      </c>
      <c r="C164" s="106" t="str">
        <f ca="1">VLOOKUP(B164,'Insumos e Serviços'!$A:$F,2,0)</f>
        <v>SINAPI</v>
      </c>
      <c r="D164" s="104" t="str">
        <f ca="1">VLOOKUP(B164,'Insumos e Serviços'!$A:$F,4,0)</f>
        <v>CALHA QUADRADA DE CHAPA DE ACO GALVANIZADA NUM 24, CORTE 100 CM</v>
      </c>
      <c r="E164" s="106" t="str">
        <f ca="1">VLOOKUP(B164,'Insumos e Serviços'!$A:$F,5,0)</f>
        <v>M</v>
      </c>
      <c r="F164" s="107">
        <v>1.155</v>
      </c>
      <c r="G164" s="108">
        <f ca="1">VLOOKUP(B164,'Insumos e Serviços'!$A:$F,6,0)</f>
        <v>115.02</v>
      </c>
      <c r="H164" s="108">
        <f t="shared" si="3"/>
        <v>132.84</v>
      </c>
    </row>
    <row r="165" spans="1:8" ht="15" thickTop="1">
      <c r="A165" s="109"/>
      <c r="B165" s="109"/>
      <c r="C165" s="109"/>
      <c r="D165" s="109"/>
      <c r="E165" s="109"/>
      <c r="F165" s="109"/>
      <c r="G165" s="109"/>
      <c r="H165" s="109"/>
    </row>
    <row r="166" spans="1:8" ht="22.5">
      <c r="A166" s="98" t="s">
        <v>340</v>
      </c>
      <c r="B166" s="99" t="str">
        <f ca="1">VLOOKUP(A166,'Orçamento Sintético'!$A:$H,2,0)</f>
        <v xml:space="preserve"> MPDFT0515 </v>
      </c>
      <c r="C166" s="99" t="str">
        <f ca="1">VLOOKUP(A166,'Orçamento Sintético'!$A:$H,3,0)</f>
        <v>Próprio</v>
      </c>
      <c r="D166" s="100" t="str">
        <f ca="1">VLOOKUP(A166,'Orçamento Sintético'!$A:$H,4,0)</f>
        <v>Cumeeira marrom l=60cm para telha termoacústica, incluso acessórios de fixação e içamento</v>
      </c>
      <c r="E166" s="99" t="str">
        <f ca="1">VLOOKUP(A166,'Orçamento Sintético'!$A:$H,5,0)</f>
        <v>m</v>
      </c>
      <c r="F166" s="101"/>
      <c r="G166" s="102"/>
      <c r="H166" s="103">
        <f>SUM(H167:H172)</f>
        <v>94.179999999999993</v>
      </c>
    </row>
    <row r="167" spans="1:8">
      <c r="A167" s="104" t="str">
        <f ca="1">VLOOKUP(B167,'Insumos e Serviços'!$A:$F,3,0)</f>
        <v>Composição</v>
      </c>
      <c r="B167" s="105" t="s">
        <v>662</v>
      </c>
      <c r="C167" s="106" t="str">
        <f ca="1">VLOOKUP(B167,'Insumos e Serviços'!$A:$F,2,0)</f>
        <v>SINAPI</v>
      </c>
      <c r="D167" s="104" t="str">
        <f ca="1">VLOOKUP(B167,'Insumos e Serviços'!$A:$F,4,0)</f>
        <v>TELHADISTA COM ENCARGOS COMPLEMENTARES</v>
      </c>
      <c r="E167" s="106" t="str">
        <f ca="1">VLOOKUP(B167,'Insumos e Serviços'!$A:$F,5,0)</f>
        <v>H</v>
      </c>
      <c r="F167" s="107">
        <v>9.5000000000000001E-2</v>
      </c>
      <c r="G167" s="108">
        <f ca="1">VLOOKUP(B167,'Insumos e Serviços'!$A:$F,6,0)</f>
        <v>25.29</v>
      </c>
      <c r="H167" s="108">
        <f t="shared" ref="H167:H172" si="4">TRUNC(F167*G167,2)</f>
        <v>2.4</v>
      </c>
    </row>
    <row r="168" spans="1:8">
      <c r="A168" s="104" t="str">
        <f ca="1">VLOOKUP(B168,'Insumos e Serviços'!$A:$F,3,0)</f>
        <v>Composição</v>
      </c>
      <c r="B168" s="105" t="s">
        <v>595</v>
      </c>
      <c r="C168" s="106" t="str">
        <f ca="1">VLOOKUP(B168,'Insumos e Serviços'!$A:$F,2,0)</f>
        <v>SINAPI</v>
      </c>
      <c r="D168" s="104" t="str">
        <f ca="1">VLOOKUP(B168,'Insumos e Serviços'!$A:$F,4,0)</f>
        <v>SERVENTE COM ENCARGOS COMPLEMENTARES</v>
      </c>
      <c r="E168" s="106" t="str">
        <f ca="1">VLOOKUP(B168,'Insumos e Serviços'!$A:$F,5,0)</f>
        <v>H</v>
      </c>
      <c r="F168" s="107">
        <v>0.108</v>
      </c>
      <c r="G168" s="108">
        <f ca="1">VLOOKUP(B168,'Insumos e Serviços'!$A:$F,6,0)</f>
        <v>17.61</v>
      </c>
      <c r="H168" s="108">
        <f t="shared" si="4"/>
        <v>1.9</v>
      </c>
    </row>
    <row r="169" spans="1:8" ht="22.5">
      <c r="A169" s="104" t="str">
        <f ca="1">VLOOKUP(B169,'Insumos e Serviços'!$A:$F,3,0)</f>
        <v>Composição</v>
      </c>
      <c r="B169" s="105" t="s">
        <v>660</v>
      </c>
      <c r="C169" s="106" t="str">
        <f ca="1">VLOOKUP(B169,'Insumos e Serviços'!$A:$F,2,0)</f>
        <v>SINAPI</v>
      </c>
      <c r="D169" s="104" t="str">
        <f ca="1">VLOOKUP(B169,'Insumos e Serviços'!$A:$F,4,0)</f>
        <v>GUINCHO ELÉTRICO DE COLUNA, CAPACIDADE 400 KG, COM MOTO FREIO, MOTOR TRIFÁSICO DE 1,25 CV - CHP DIURNO. AF_03/2016</v>
      </c>
      <c r="E169" s="106" t="str">
        <f ca="1">VLOOKUP(B169,'Insumos e Serviços'!$A:$F,5,0)</f>
        <v>CHP</v>
      </c>
      <c r="F169" s="107">
        <v>8.9999999999999998E-4</v>
      </c>
      <c r="G169" s="108">
        <f ca="1">VLOOKUP(B169,'Insumos e Serviços'!$A:$F,6,0)</f>
        <v>19.78</v>
      </c>
      <c r="H169" s="108">
        <f t="shared" si="4"/>
        <v>0.01</v>
      </c>
    </row>
    <row r="170" spans="1:8" ht="22.5">
      <c r="A170" s="104" t="str">
        <f ca="1">VLOOKUP(B170,'Insumos e Serviços'!$A:$F,3,0)</f>
        <v>Composição</v>
      </c>
      <c r="B170" s="105" t="s">
        <v>658</v>
      </c>
      <c r="C170" s="106" t="str">
        <f ca="1">VLOOKUP(B170,'Insumos e Serviços'!$A:$F,2,0)</f>
        <v>SINAPI</v>
      </c>
      <c r="D170" s="104" t="str">
        <f ca="1">VLOOKUP(B170,'Insumos e Serviços'!$A:$F,4,0)</f>
        <v>GUINCHO ELÉTRICO DE COLUNA, CAPACIDADE 400 KG, COM MOTO FREIO, MOTOR TRIFÁSICO DE 1,25 CV - CHI DIURNO. AF_03/2016</v>
      </c>
      <c r="E170" s="106" t="str">
        <f ca="1">VLOOKUP(B170,'Insumos e Serviços'!$A:$F,5,0)</f>
        <v>CHI</v>
      </c>
      <c r="F170" s="107">
        <v>1.1999999999999999E-3</v>
      </c>
      <c r="G170" s="108">
        <f ca="1">VLOOKUP(B170,'Insumos e Serviços'!$A:$F,6,0)</f>
        <v>19</v>
      </c>
      <c r="H170" s="108">
        <f t="shared" si="4"/>
        <v>0.02</v>
      </c>
    </row>
    <row r="171" spans="1:8">
      <c r="A171" s="104" t="str">
        <f ca="1">VLOOKUP(B171,'Insumos e Serviços'!$A:$F,3,0)</f>
        <v>Insumo</v>
      </c>
      <c r="B171" s="105" t="s">
        <v>719</v>
      </c>
      <c r="C171" s="106" t="str">
        <f ca="1">VLOOKUP(B171,'Insumos e Serviços'!$A:$F,2,0)</f>
        <v>Próprio</v>
      </c>
      <c r="D171" s="104" t="str">
        <f ca="1">VLOOKUP(B171,'Insumos e Serviços'!$A:$F,4,0)</f>
        <v>Cumeeira marrom l=60cm para telha termoacústica, incluso acessórios de fixação e içamento</v>
      </c>
      <c r="E171" s="106" t="str">
        <f ca="1">VLOOKUP(B171,'Insumos e Serviços'!$A:$F,5,0)</f>
        <v>m</v>
      </c>
      <c r="F171" s="107">
        <v>1</v>
      </c>
      <c r="G171" s="108">
        <f ca="1">VLOOKUP(B171,'Insumos e Serviços'!$A:$F,6,0)</f>
        <v>89.11</v>
      </c>
      <c r="H171" s="108">
        <f t="shared" si="4"/>
        <v>89.11</v>
      </c>
    </row>
    <row r="172" spans="1:8" ht="15" thickBot="1">
      <c r="A172" s="104" t="str">
        <f ca="1">VLOOKUP(B172,'Insumos e Serviços'!$A:$F,3,0)</f>
        <v>Insumo</v>
      </c>
      <c r="B172" s="105" t="s">
        <v>651</v>
      </c>
      <c r="C172" s="106" t="str">
        <f ca="1">VLOOKUP(B172,'Insumos e Serviços'!$A:$F,2,0)</f>
        <v>SINAPI</v>
      </c>
      <c r="D172" s="104" t="str">
        <f ca="1">VLOOKUP(B172,'Insumos e Serviços'!$A:$F,4,0)</f>
        <v>REBITE DE ALUMINIO VAZADO DE REPUXO, 3,2 X 8 MM (1KG = 1025 UNIDADES)</v>
      </c>
      <c r="E172" s="106" t="str">
        <f ca="1">VLOOKUP(B172,'Insumos e Serviços'!$A:$F,5,0)</f>
        <v>KG</v>
      </c>
      <c r="F172" s="107">
        <v>1.0999999999999999E-2</v>
      </c>
      <c r="G172" s="108">
        <f ca="1">VLOOKUP(B172,'Insumos e Serviços'!$A:$F,6,0)</f>
        <v>68.09</v>
      </c>
      <c r="H172" s="108">
        <f t="shared" si="4"/>
        <v>0.74</v>
      </c>
    </row>
    <row r="173" spans="1:8" ht="15" thickTop="1">
      <c r="A173" s="109"/>
      <c r="B173" s="109"/>
      <c r="C173" s="109"/>
      <c r="D173" s="109"/>
      <c r="E173" s="109"/>
      <c r="F173" s="109"/>
      <c r="G173" s="109"/>
      <c r="H173" s="109"/>
    </row>
    <row r="174" spans="1:8">
      <c r="A174" s="98" t="s">
        <v>349</v>
      </c>
      <c r="B174" s="99" t="str">
        <f ca="1">VLOOKUP(A174,'Orçamento Sintético'!$A:$H,2,0)</f>
        <v xml:space="preserve"> MPDFT0516 </v>
      </c>
      <c r="C174" s="99" t="str">
        <f ca="1">VLOOKUP(A174,'Orçamento Sintético'!$A:$H,3,0)</f>
        <v>Próprio</v>
      </c>
      <c r="D174" s="100" t="str">
        <f ca="1">VLOOKUP(A174,'Orçamento Sintético'!$A:$H,4,0)</f>
        <v>Arremate de fechamento frontal marrom para telha termoacústica</v>
      </c>
      <c r="E174" s="99" t="str">
        <f ca="1">VLOOKUP(A174,'Orçamento Sintético'!$A:$H,5,0)</f>
        <v>m</v>
      </c>
      <c r="F174" s="101"/>
      <c r="G174" s="102"/>
      <c r="H174" s="103">
        <f>SUM(H175:H180)</f>
        <v>19.979999999999997</v>
      </c>
    </row>
    <row r="175" spans="1:8">
      <c r="A175" s="104" t="str">
        <f ca="1">VLOOKUP(B175,'Insumos e Serviços'!$A:$F,3,0)</f>
        <v>Composição</v>
      </c>
      <c r="B175" s="105" t="s">
        <v>662</v>
      </c>
      <c r="C175" s="106" t="str">
        <f ca="1">VLOOKUP(B175,'Insumos e Serviços'!$A:$F,2,0)</f>
        <v>SINAPI</v>
      </c>
      <c r="D175" s="104" t="str">
        <f ca="1">VLOOKUP(B175,'Insumos e Serviços'!$A:$F,4,0)</f>
        <v>TELHADISTA COM ENCARGOS COMPLEMENTARES</v>
      </c>
      <c r="E175" s="106" t="str">
        <f ca="1">VLOOKUP(B175,'Insumos e Serviços'!$A:$F,5,0)</f>
        <v>H</v>
      </c>
      <c r="F175" s="107">
        <v>9.5000000000000001E-2</v>
      </c>
      <c r="G175" s="108">
        <f ca="1">VLOOKUP(B175,'Insumos e Serviços'!$A:$F,6,0)</f>
        <v>25.29</v>
      </c>
      <c r="H175" s="108">
        <f t="shared" ref="H175:H180" si="5">TRUNC(F175*G175,2)</f>
        <v>2.4</v>
      </c>
    </row>
    <row r="176" spans="1:8">
      <c r="A176" s="104" t="str">
        <f ca="1">VLOOKUP(B176,'Insumos e Serviços'!$A:$F,3,0)</f>
        <v>Composição</v>
      </c>
      <c r="B176" s="105" t="s">
        <v>595</v>
      </c>
      <c r="C176" s="106" t="str">
        <f ca="1">VLOOKUP(B176,'Insumos e Serviços'!$A:$F,2,0)</f>
        <v>SINAPI</v>
      </c>
      <c r="D176" s="104" t="str">
        <f ca="1">VLOOKUP(B176,'Insumos e Serviços'!$A:$F,4,0)</f>
        <v>SERVENTE COM ENCARGOS COMPLEMENTARES</v>
      </c>
      <c r="E176" s="106" t="str">
        <f ca="1">VLOOKUP(B176,'Insumos e Serviços'!$A:$F,5,0)</f>
        <v>H</v>
      </c>
      <c r="F176" s="107">
        <v>0.108</v>
      </c>
      <c r="G176" s="108">
        <f ca="1">VLOOKUP(B176,'Insumos e Serviços'!$A:$F,6,0)</f>
        <v>17.61</v>
      </c>
      <c r="H176" s="108">
        <f t="shared" si="5"/>
        <v>1.9</v>
      </c>
    </row>
    <row r="177" spans="1:8" ht="22.5">
      <c r="A177" s="104" t="str">
        <f ca="1">VLOOKUP(B177,'Insumos e Serviços'!$A:$F,3,0)</f>
        <v>Composição</v>
      </c>
      <c r="B177" s="105" t="s">
        <v>660</v>
      </c>
      <c r="C177" s="106" t="str">
        <f ca="1">VLOOKUP(B177,'Insumos e Serviços'!$A:$F,2,0)</f>
        <v>SINAPI</v>
      </c>
      <c r="D177" s="104" t="str">
        <f ca="1">VLOOKUP(B177,'Insumos e Serviços'!$A:$F,4,0)</f>
        <v>GUINCHO ELÉTRICO DE COLUNA, CAPACIDADE 400 KG, COM MOTO FREIO, MOTOR TRIFÁSICO DE 1,25 CV - CHP DIURNO. AF_03/2016</v>
      </c>
      <c r="E177" s="106" t="str">
        <f ca="1">VLOOKUP(B177,'Insumos e Serviços'!$A:$F,5,0)</f>
        <v>CHP</v>
      </c>
      <c r="F177" s="107">
        <v>8.9999999999999998E-4</v>
      </c>
      <c r="G177" s="108">
        <f ca="1">VLOOKUP(B177,'Insumos e Serviços'!$A:$F,6,0)</f>
        <v>19.78</v>
      </c>
      <c r="H177" s="108">
        <f t="shared" si="5"/>
        <v>0.01</v>
      </c>
    </row>
    <row r="178" spans="1:8" ht="22.5">
      <c r="A178" s="104" t="str">
        <f ca="1">VLOOKUP(B178,'Insumos e Serviços'!$A:$F,3,0)</f>
        <v>Composição</v>
      </c>
      <c r="B178" s="105" t="s">
        <v>658</v>
      </c>
      <c r="C178" s="106" t="str">
        <f ca="1">VLOOKUP(B178,'Insumos e Serviços'!$A:$F,2,0)</f>
        <v>SINAPI</v>
      </c>
      <c r="D178" s="104" t="str">
        <f ca="1">VLOOKUP(B178,'Insumos e Serviços'!$A:$F,4,0)</f>
        <v>GUINCHO ELÉTRICO DE COLUNA, CAPACIDADE 400 KG, COM MOTO FREIO, MOTOR TRIFÁSICO DE 1,25 CV - CHI DIURNO. AF_03/2016</v>
      </c>
      <c r="E178" s="106" t="str">
        <f ca="1">VLOOKUP(B178,'Insumos e Serviços'!$A:$F,5,0)</f>
        <v>CHI</v>
      </c>
      <c r="F178" s="107">
        <v>1.1999999999999999E-3</v>
      </c>
      <c r="G178" s="108">
        <f ca="1">VLOOKUP(B178,'Insumos e Serviços'!$A:$F,6,0)</f>
        <v>19</v>
      </c>
      <c r="H178" s="108">
        <f t="shared" si="5"/>
        <v>0.02</v>
      </c>
    </row>
    <row r="179" spans="1:8" ht="22.5">
      <c r="A179" s="104" t="str">
        <f ca="1">VLOOKUP(B179,'Insumos e Serviços'!$A:$F,3,0)</f>
        <v>Insumo</v>
      </c>
      <c r="B179" s="105" t="s">
        <v>714</v>
      </c>
      <c r="C179" s="106" t="str">
        <f ca="1">VLOOKUP(B179,'Insumos e Serviços'!$A:$F,2,0)</f>
        <v>Próprio</v>
      </c>
      <c r="D179" s="104" t="str">
        <f ca="1">VLOOKUP(B179,'Insumos e Serviços'!$A:$F,4,0)</f>
        <v>Arremate de fechamento frontal marrom para telha termoacústica, incluso acessórios de fixação e içamento</v>
      </c>
      <c r="E179" s="106" t="str">
        <f ca="1">VLOOKUP(B179,'Insumos e Serviços'!$A:$F,5,0)</f>
        <v>un</v>
      </c>
      <c r="F179" s="107">
        <v>1</v>
      </c>
      <c r="G179" s="108">
        <f ca="1">VLOOKUP(B179,'Insumos e Serviços'!$A:$F,6,0)</f>
        <v>14.91</v>
      </c>
      <c r="H179" s="108">
        <f t="shared" si="5"/>
        <v>14.91</v>
      </c>
    </row>
    <row r="180" spans="1:8" ht="15" thickBot="1">
      <c r="A180" s="104" t="str">
        <f ca="1">VLOOKUP(B180,'Insumos e Serviços'!$A:$F,3,0)</f>
        <v>Insumo</v>
      </c>
      <c r="B180" s="105" t="s">
        <v>651</v>
      </c>
      <c r="C180" s="106" t="str">
        <f ca="1">VLOOKUP(B180,'Insumos e Serviços'!$A:$F,2,0)</f>
        <v>SINAPI</v>
      </c>
      <c r="D180" s="104" t="str">
        <f ca="1">VLOOKUP(B180,'Insumos e Serviços'!$A:$F,4,0)</f>
        <v>REBITE DE ALUMINIO VAZADO DE REPUXO, 3,2 X 8 MM (1KG = 1025 UNIDADES)</v>
      </c>
      <c r="E180" s="106" t="str">
        <f ca="1">VLOOKUP(B180,'Insumos e Serviços'!$A:$F,5,0)</f>
        <v>KG</v>
      </c>
      <c r="F180" s="107">
        <v>1.0999999999999999E-2</v>
      </c>
      <c r="G180" s="108">
        <f ca="1">VLOOKUP(B180,'Insumos e Serviços'!$A:$F,6,0)</f>
        <v>68.09</v>
      </c>
      <c r="H180" s="108">
        <f t="shared" si="5"/>
        <v>0.74</v>
      </c>
    </row>
    <row r="181" spans="1:8" ht="15" thickTop="1">
      <c r="A181" s="109"/>
      <c r="B181" s="109"/>
      <c r="C181" s="109"/>
      <c r="D181" s="109"/>
      <c r="E181" s="109"/>
      <c r="F181" s="109"/>
      <c r="G181" s="109"/>
      <c r="H181" s="109"/>
    </row>
    <row r="182" spans="1:8">
      <c r="A182" s="110" t="s">
        <v>352</v>
      </c>
      <c r="B182" s="110"/>
      <c r="C182" s="110"/>
      <c r="D182" s="111" t="s">
        <v>353</v>
      </c>
      <c r="E182" s="110"/>
      <c r="F182" s="112"/>
      <c r="G182" s="110"/>
      <c r="H182" s="113"/>
    </row>
    <row r="183" spans="1:8">
      <c r="A183" s="98" t="s">
        <v>354</v>
      </c>
      <c r="B183" s="99" t="str">
        <f ca="1">VLOOKUP(A183,'Orçamento Sintético'!$A:$H,2,0)</f>
        <v xml:space="preserve"> MPDFT0557 </v>
      </c>
      <c r="C183" s="99" t="str">
        <f ca="1">VLOOKUP(A183,'Orçamento Sintético'!$A:$H,3,0)</f>
        <v>Próprio</v>
      </c>
      <c r="D183" s="100" t="str">
        <f ca="1">VLOOKUP(A183,'Orçamento Sintético'!$A:$H,4,0)</f>
        <v>Copia da SINAPI 84666- Polimento de piso em granitina da área externa</v>
      </c>
      <c r="E183" s="99" t="str">
        <f ca="1">VLOOKUP(A183,'Orçamento Sintético'!$A:$H,5,0)</f>
        <v>m²</v>
      </c>
      <c r="F183" s="101"/>
      <c r="G183" s="102"/>
      <c r="H183" s="103">
        <f>SUM(H184:H185)</f>
        <v>6.31</v>
      </c>
    </row>
    <row r="184" spans="1:8">
      <c r="A184" s="104" t="str">
        <f ca="1">VLOOKUP(B184,'Insumos e Serviços'!$A:$F,3,0)</f>
        <v>Composição</v>
      </c>
      <c r="B184" s="105" t="s">
        <v>712</v>
      </c>
      <c r="C184" s="106" t="str">
        <f ca="1">VLOOKUP(B184,'Insumos e Serviços'!$A:$F,2,0)</f>
        <v>SINAPI</v>
      </c>
      <c r="D184" s="104" t="str">
        <f ca="1">VLOOKUP(B184,'Insumos e Serviços'!$A:$F,4,0)</f>
        <v>OPERADOR DE MÁQUINAS E EQUIPAMENTOS COM ENCARGOS COMPLEMENTARES</v>
      </c>
      <c r="E184" s="106" t="str">
        <f ca="1">VLOOKUP(B184,'Insumos e Serviços'!$A:$F,5,0)</f>
        <v>H</v>
      </c>
      <c r="F184" s="107">
        <v>0.3</v>
      </c>
      <c r="G184" s="108">
        <f ca="1">VLOOKUP(B184,'Insumos e Serviços'!$A:$F,6,0)</f>
        <v>18.64</v>
      </c>
      <c r="H184" s="108">
        <f>TRUNC(F184*G184,2)</f>
        <v>5.59</v>
      </c>
    </row>
    <row r="185" spans="1:8" ht="23.25" thickBot="1">
      <c r="A185" s="104" t="str">
        <f ca="1">VLOOKUP(B185,'Insumos e Serviços'!$A:$F,3,0)</f>
        <v>Composição</v>
      </c>
      <c r="B185" s="105" t="s">
        <v>710</v>
      </c>
      <c r="C185" s="106" t="str">
        <f ca="1">VLOOKUP(B185,'Insumos e Serviços'!$A:$F,2,0)</f>
        <v>SINAPI</v>
      </c>
      <c r="D185" s="104" t="str">
        <f ca="1">VLOOKUP(B185,'Insumos e Serviços'!$A:$F,4,0)</f>
        <v>POLIDORA DE PISO (POLITRIZ), PESO DE 100KG, DIÂMETRO 450 MM, MOTOR ELÉTRICO, POTÊNCIA 4 HP - CHP DIURNO. AF_09/2016</v>
      </c>
      <c r="E185" s="106" t="str">
        <f ca="1">VLOOKUP(B185,'Insumos e Serviços'!$A:$F,5,0)</f>
        <v>CHP</v>
      </c>
      <c r="F185" s="107">
        <v>0.3</v>
      </c>
      <c r="G185" s="108">
        <f ca="1">VLOOKUP(B185,'Insumos e Serviços'!$A:$F,6,0)</f>
        <v>2.42</v>
      </c>
      <c r="H185" s="108">
        <f>TRUNC(F185*G185,2)</f>
        <v>0.72</v>
      </c>
    </row>
    <row r="186" spans="1:8" ht="15" thickTop="1">
      <c r="A186" s="109"/>
      <c r="B186" s="109"/>
      <c r="C186" s="109"/>
      <c r="D186" s="109"/>
      <c r="E186" s="109"/>
      <c r="F186" s="109"/>
      <c r="G186" s="109"/>
      <c r="H186" s="109"/>
    </row>
    <row r="187" spans="1:8">
      <c r="A187" s="110" t="s">
        <v>360</v>
      </c>
      <c r="B187" s="110"/>
      <c r="C187" s="110"/>
      <c r="D187" s="111" t="s">
        <v>361</v>
      </c>
      <c r="E187" s="110"/>
      <c r="F187" s="112"/>
      <c r="G187" s="110"/>
      <c r="H187" s="113"/>
    </row>
    <row r="188" spans="1:8" ht="33.75">
      <c r="A188" s="98" t="s">
        <v>368</v>
      </c>
      <c r="B188" s="99" t="str">
        <f ca="1">VLOOKUP(A188,'Orçamento Sintético'!$A:$H,2,0)</f>
        <v xml:space="preserve"> MPDFT1048 </v>
      </c>
      <c r="C188" s="99" t="str">
        <f ca="1">VLOOKUP(A188,'Orçamento Sintético'!$A:$H,3,0)</f>
        <v>Próprio</v>
      </c>
      <c r="D188" s="100" t="str">
        <f ca="1">VLOOKUP(A188,'Orçamento Sintético'!$A:$H,4,0)</f>
        <v>Cópia SINAPI (87242) - Pastilha de porcelana 5,0x5,0cm, linha Engenharia, cor Areia, fab. Atlas (ref.M4330), assentada com argamassa pré-fabricada, incluindo rejuntamento</v>
      </c>
      <c r="E188" s="99" t="str">
        <f ca="1">VLOOKUP(A188,'Orçamento Sintético'!$A:$H,5,0)</f>
        <v>m²</v>
      </c>
      <c r="F188" s="101"/>
      <c r="G188" s="102"/>
      <c r="H188" s="103">
        <f>SUM(H189:H192)</f>
        <v>132.66999999999999</v>
      </c>
    </row>
    <row r="189" spans="1:8">
      <c r="A189" s="104" t="str">
        <f ca="1">VLOOKUP(B189,'Insumos e Serviços'!$A:$F,3,0)</f>
        <v>Composição</v>
      </c>
      <c r="B189" s="105" t="s">
        <v>708</v>
      </c>
      <c r="C189" s="106" t="str">
        <f ca="1">VLOOKUP(B189,'Insumos e Serviços'!$A:$F,2,0)</f>
        <v>SINAPI</v>
      </c>
      <c r="D189" s="104" t="str">
        <f ca="1">VLOOKUP(B189,'Insumos e Serviços'!$A:$F,4,0)</f>
        <v>AZULEJISTA OU LADRILHISTA COM ENCARGOS COMPLEMENTARES</v>
      </c>
      <c r="E189" s="106" t="str">
        <f ca="1">VLOOKUP(B189,'Insumos e Serviços'!$A:$F,5,0)</f>
        <v>H</v>
      </c>
      <c r="F189" s="107">
        <v>1.29</v>
      </c>
      <c r="G189" s="108">
        <f ca="1">VLOOKUP(B189,'Insumos e Serviços'!$A:$F,6,0)</f>
        <v>23.82</v>
      </c>
      <c r="H189" s="108">
        <f>TRUNC(F189*G189,2)</f>
        <v>30.72</v>
      </c>
    </row>
    <row r="190" spans="1:8">
      <c r="A190" s="104" t="str">
        <f ca="1">VLOOKUP(B190,'Insumos e Serviços'!$A:$F,3,0)</f>
        <v>Composição</v>
      </c>
      <c r="B190" s="105" t="s">
        <v>595</v>
      </c>
      <c r="C190" s="106" t="str">
        <f ca="1">VLOOKUP(B190,'Insumos e Serviços'!$A:$F,2,0)</f>
        <v>SINAPI</v>
      </c>
      <c r="D190" s="104" t="str">
        <f ca="1">VLOOKUP(B190,'Insumos e Serviços'!$A:$F,4,0)</f>
        <v>SERVENTE COM ENCARGOS COMPLEMENTARES</v>
      </c>
      <c r="E190" s="106" t="str">
        <f ca="1">VLOOKUP(B190,'Insumos e Serviços'!$A:$F,5,0)</f>
        <v>H</v>
      </c>
      <c r="F190" s="107">
        <v>0.65</v>
      </c>
      <c r="G190" s="108">
        <f ca="1">VLOOKUP(B190,'Insumos e Serviços'!$A:$F,6,0)</f>
        <v>17.61</v>
      </c>
      <c r="H190" s="108">
        <f>TRUNC(F190*G190,2)</f>
        <v>11.44</v>
      </c>
    </row>
    <row r="191" spans="1:8">
      <c r="A191" s="104" t="str">
        <f ca="1">VLOOKUP(B191,'Insumos e Serviços'!$A:$F,3,0)</f>
        <v>Insumo</v>
      </c>
      <c r="B191" s="105" t="s">
        <v>706</v>
      </c>
      <c r="C191" s="106" t="str">
        <f ca="1">VLOOKUP(B191,'Insumos e Serviços'!$A:$F,2,0)</f>
        <v>Próprio</v>
      </c>
      <c r="D191" s="104" t="str">
        <f ca="1">VLOOKUP(B191,'Insumos e Serviços'!$A:$F,4,0)</f>
        <v>Pastilha de porcelana 5,0x5,0cm, linha Engenharia, cor Areia, fab. Atlas (ref.M4330)</v>
      </c>
      <c r="E191" s="106" t="str">
        <f ca="1">VLOOKUP(B191,'Insumos e Serviços'!$A:$F,5,0)</f>
        <v>m²</v>
      </c>
      <c r="F191" s="107">
        <v>1.1599999999999999</v>
      </c>
      <c r="G191" s="108">
        <f ca="1">VLOOKUP(B191,'Insumos e Serviços'!$A:$F,6,0)</f>
        <v>69.08</v>
      </c>
      <c r="H191" s="108">
        <f>TRUNC(F191*G191,2)</f>
        <v>80.13</v>
      </c>
    </row>
    <row r="192" spans="1:8" ht="15" thickBot="1">
      <c r="A192" s="104" t="str">
        <f ca="1">VLOOKUP(B192,'Insumos e Serviços'!$A:$F,3,0)</f>
        <v>Insumo</v>
      </c>
      <c r="B192" s="105" t="s">
        <v>633</v>
      </c>
      <c r="C192" s="106" t="str">
        <f ca="1">VLOOKUP(B192,'Insumos e Serviços'!$A:$F,2,0)</f>
        <v>SINAPI</v>
      </c>
      <c r="D192" s="104" t="str">
        <f ca="1">VLOOKUP(B192,'Insumos e Serviços'!$A:$F,4,0)</f>
        <v>ARGAMASSA COLANTE TIPO AC III</v>
      </c>
      <c r="E192" s="106" t="str">
        <f ca="1">VLOOKUP(B192,'Insumos e Serviços'!$A:$F,5,0)</f>
        <v>KG</v>
      </c>
      <c r="F192" s="107">
        <v>7.69</v>
      </c>
      <c r="G192" s="108">
        <f ca="1">VLOOKUP(B192,'Insumos e Serviços'!$A:$F,6,0)</f>
        <v>1.35</v>
      </c>
      <c r="H192" s="108">
        <f>TRUNC(F192*G192,2)</f>
        <v>10.38</v>
      </c>
    </row>
    <row r="193" spans="1:8" ht="15" thickTop="1">
      <c r="A193" s="109"/>
      <c r="B193" s="109"/>
      <c r="C193" s="109"/>
      <c r="D193" s="109"/>
      <c r="E193" s="109"/>
      <c r="F193" s="109"/>
      <c r="G193" s="109"/>
      <c r="H193" s="109"/>
    </row>
    <row r="194" spans="1:8">
      <c r="A194" s="98" t="s">
        <v>371</v>
      </c>
      <c r="B194" s="99" t="str">
        <f ca="1">VLOOKUP(A194,'Orçamento Sintético'!$A:$H,2,0)</f>
        <v xml:space="preserve"> MPDFT1167 </v>
      </c>
      <c r="C194" s="99" t="str">
        <f ca="1">VLOOKUP(A194,'Orçamento Sintético'!$A:$H,3,0)</f>
        <v>Próprio</v>
      </c>
      <c r="D194" s="100" t="str">
        <f ca="1">VLOOKUP(A194,'Orçamento Sintético'!$A:$H,4,0)</f>
        <v>Aplicação de tela galvanizada  para aderência de emboço com e&gt;=4 cm</v>
      </c>
      <c r="E194" s="99" t="str">
        <f ca="1">VLOOKUP(A194,'Orçamento Sintético'!$A:$H,5,0)</f>
        <v>m²</v>
      </c>
      <c r="F194" s="101"/>
      <c r="G194" s="102"/>
      <c r="H194" s="103">
        <f>SUM(H195:H197)</f>
        <v>13.469999999999999</v>
      </c>
    </row>
    <row r="195" spans="1:8">
      <c r="A195" s="104" t="str">
        <f ca="1">VLOOKUP(B195,'Insumos e Serviços'!$A:$F,3,0)</f>
        <v>Composição</v>
      </c>
      <c r="B195" s="105" t="s">
        <v>605</v>
      </c>
      <c r="C195" s="106" t="str">
        <f ca="1">VLOOKUP(B195,'Insumos e Serviços'!$A:$F,2,0)</f>
        <v>SINAPI</v>
      </c>
      <c r="D195" s="104" t="str">
        <f ca="1">VLOOKUP(B195,'Insumos e Serviços'!$A:$F,4,0)</f>
        <v>PEDREIRO COM ENCARGOS COMPLEMENTARES</v>
      </c>
      <c r="E195" s="106" t="str">
        <f ca="1">VLOOKUP(B195,'Insumos e Serviços'!$A:$F,5,0)</f>
        <v>H</v>
      </c>
      <c r="F195" s="107">
        <v>0.22700000000000001</v>
      </c>
      <c r="G195" s="108">
        <f ca="1">VLOOKUP(B195,'Insumos e Serviços'!$A:$F,6,0)</f>
        <v>23.9</v>
      </c>
      <c r="H195" s="108">
        <f>TRUNC(F195*G195,2)</f>
        <v>5.42</v>
      </c>
    </row>
    <row r="196" spans="1:8">
      <c r="A196" s="104" t="str">
        <f ca="1">VLOOKUP(B196,'Insumos e Serviços'!$A:$F,3,0)</f>
        <v>Composição</v>
      </c>
      <c r="B196" s="105" t="s">
        <v>595</v>
      </c>
      <c r="C196" s="106" t="str">
        <f ca="1">VLOOKUP(B196,'Insumos e Serviços'!$A:$F,2,0)</f>
        <v>SINAPI</v>
      </c>
      <c r="D196" s="104" t="str">
        <f ca="1">VLOOKUP(B196,'Insumos e Serviços'!$A:$F,4,0)</f>
        <v>SERVENTE COM ENCARGOS COMPLEMENTARES</v>
      </c>
      <c r="E196" s="106" t="str">
        <f ca="1">VLOOKUP(B196,'Insumos e Serviços'!$A:$F,5,0)</f>
        <v>H</v>
      </c>
      <c r="F196" s="107">
        <v>0.1135</v>
      </c>
      <c r="G196" s="108">
        <f ca="1">VLOOKUP(B196,'Insumos e Serviços'!$A:$F,6,0)</f>
        <v>17.61</v>
      </c>
      <c r="H196" s="108">
        <f>TRUNC(F196*G196,2)</f>
        <v>1.99</v>
      </c>
    </row>
    <row r="197" spans="1:8" ht="15" thickBot="1">
      <c r="A197" s="104" t="str">
        <f ca="1">VLOOKUP(B197,'Insumos e Serviços'!$A:$F,3,0)</f>
        <v>Insumo</v>
      </c>
      <c r="B197" s="105" t="s">
        <v>704</v>
      </c>
      <c r="C197" s="106" t="str">
        <f ca="1">VLOOKUP(B197,'Insumos e Serviços'!$A:$F,2,0)</f>
        <v>SINAPI</v>
      </c>
      <c r="D197" s="104" t="str">
        <f ca="1">VLOOKUP(B197,'Insumos e Serviços'!$A:$F,4,0)</f>
        <v>TELA EM METAL PARA ESTUQUE (DEPLOYE)</v>
      </c>
      <c r="E197" s="106" t="str">
        <f ca="1">VLOOKUP(B197,'Insumos e Serviços'!$A:$F,5,0)</f>
        <v>m²</v>
      </c>
      <c r="F197" s="107">
        <v>1.1429</v>
      </c>
      <c r="G197" s="108">
        <f ca="1">VLOOKUP(B197,'Insumos e Serviços'!$A:$F,6,0)</f>
        <v>5.31</v>
      </c>
      <c r="H197" s="108">
        <f>TRUNC(F197*G197,2)</f>
        <v>6.06</v>
      </c>
    </row>
    <row r="198" spans="1:8" ht="15" thickTop="1">
      <c r="A198" s="109"/>
      <c r="B198" s="109"/>
      <c r="C198" s="109"/>
      <c r="D198" s="109"/>
      <c r="E198" s="109"/>
      <c r="F198" s="109"/>
      <c r="G198" s="109"/>
      <c r="H198" s="109"/>
    </row>
    <row r="199" spans="1:8">
      <c r="A199" s="110" t="s">
        <v>403</v>
      </c>
      <c r="B199" s="110"/>
      <c r="C199" s="110"/>
      <c r="D199" s="111" t="s">
        <v>404</v>
      </c>
      <c r="E199" s="110"/>
      <c r="F199" s="112"/>
      <c r="G199" s="110"/>
      <c r="H199" s="113"/>
    </row>
    <row r="200" spans="1:8" ht="33.75">
      <c r="A200" s="98" t="s">
        <v>408</v>
      </c>
      <c r="B200" s="99" t="str">
        <f ca="1">VLOOKUP(A200,'Orçamento Sintético'!$A:$H,2,0)</f>
        <v xml:space="preserve"> MPDFT1058 </v>
      </c>
      <c r="C200" s="99" t="str">
        <f ca="1">VLOOKUP(A200,'Orçamento Sintético'!$A:$H,3,0)</f>
        <v>Próprio</v>
      </c>
      <c r="D200" s="100" t="str">
        <f ca="1">VLOOKUP(A200,'Orçamento Sintético'!$A:$H,4,0)</f>
        <v>Cópia da Sinapi (87747) - Regularização / preparação de superfície com argamassa, e = 3cm, traço 1:3 (cimento e areia), com adição de de emulsão adesiva a base de resinas especiais de alto desempenho</v>
      </c>
      <c r="E200" s="99" t="str">
        <f ca="1">VLOOKUP(A200,'Orçamento Sintético'!$A:$H,5,0)</f>
        <v>m²</v>
      </c>
      <c r="F200" s="101"/>
      <c r="G200" s="102"/>
      <c r="H200" s="103">
        <f>SUM(H201:H204)</f>
        <v>48.08</v>
      </c>
    </row>
    <row r="201" spans="1:8">
      <c r="A201" s="104" t="str">
        <f ca="1">VLOOKUP(B201,'Insumos e Serviços'!$A:$F,3,0)</f>
        <v>Composição</v>
      </c>
      <c r="B201" s="105" t="s">
        <v>605</v>
      </c>
      <c r="C201" s="106" t="str">
        <f ca="1">VLOOKUP(B201,'Insumos e Serviços'!$A:$F,2,0)</f>
        <v>SINAPI</v>
      </c>
      <c r="D201" s="104" t="str">
        <f ca="1">VLOOKUP(B201,'Insumos e Serviços'!$A:$F,4,0)</f>
        <v>PEDREIRO COM ENCARGOS COMPLEMENTARES</v>
      </c>
      <c r="E201" s="106" t="str">
        <f ca="1">VLOOKUP(B201,'Insumos e Serviços'!$A:$F,5,0)</f>
        <v>H</v>
      </c>
      <c r="F201" s="107">
        <v>0.63</v>
      </c>
      <c r="G201" s="108">
        <f ca="1">VLOOKUP(B201,'Insumos e Serviços'!$A:$F,6,0)</f>
        <v>23.9</v>
      </c>
      <c r="H201" s="108">
        <f>TRUNC(F201*G201,2)</f>
        <v>15.05</v>
      </c>
    </row>
    <row r="202" spans="1:8">
      <c r="A202" s="104" t="str">
        <f ca="1">VLOOKUP(B202,'Insumos e Serviços'!$A:$F,3,0)</f>
        <v>Composição</v>
      </c>
      <c r="B202" s="105" t="s">
        <v>595</v>
      </c>
      <c r="C202" s="106" t="str">
        <f ca="1">VLOOKUP(B202,'Insumos e Serviços'!$A:$F,2,0)</f>
        <v>SINAPI</v>
      </c>
      <c r="D202" s="104" t="str">
        <f ca="1">VLOOKUP(B202,'Insumos e Serviços'!$A:$F,4,0)</f>
        <v>SERVENTE COM ENCARGOS COMPLEMENTARES</v>
      </c>
      <c r="E202" s="106" t="str">
        <f ca="1">VLOOKUP(B202,'Insumos e Serviços'!$A:$F,5,0)</f>
        <v>H</v>
      </c>
      <c r="F202" s="107">
        <v>0.315</v>
      </c>
      <c r="G202" s="108">
        <f ca="1">VLOOKUP(B202,'Insumos e Serviços'!$A:$F,6,0)</f>
        <v>17.61</v>
      </c>
      <c r="H202" s="108">
        <f>TRUNC(F202*G202,2)</f>
        <v>5.54</v>
      </c>
    </row>
    <row r="203" spans="1:8" ht="22.5">
      <c r="A203" s="104" t="str">
        <f ca="1">VLOOKUP(B203,'Insumos e Serviços'!$A:$F,3,0)</f>
        <v>Composição</v>
      </c>
      <c r="B203" s="105" t="s">
        <v>702</v>
      </c>
      <c r="C203" s="106" t="str">
        <f ca="1">VLOOKUP(B203,'Insumos e Serviços'!$A:$F,2,0)</f>
        <v>SINAPI</v>
      </c>
      <c r="D203" s="104" t="str">
        <f ca="1">VLOOKUP(B203,'Insumos e Serviços'!$A:$F,4,0)</f>
        <v>ARGAMASSA TRAÇO 1:3 (EM VOLUME DE CIMENTO E AREIA MÉDIA ÚMIDA) PARA CONTRAPISO, PREPARO MECÂNICO COM BETONEIRA 400 L. AF_08/2019</v>
      </c>
      <c r="E203" s="106" t="str">
        <f ca="1">VLOOKUP(B203,'Insumos e Serviços'!$A:$F,5,0)</f>
        <v>m³</v>
      </c>
      <c r="F203" s="107">
        <v>4.3099999999999999E-2</v>
      </c>
      <c r="G203" s="108">
        <f ca="1">VLOOKUP(B203,'Insumos e Serviços'!$A:$F,6,0)</f>
        <v>501.99</v>
      </c>
      <c r="H203" s="108">
        <f>TRUNC(F203*G203,2)</f>
        <v>21.63</v>
      </c>
    </row>
    <row r="204" spans="1:8" ht="15" thickBot="1">
      <c r="A204" s="104" t="str">
        <f ca="1">VLOOKUP(B204,'Insumos e Serviços'!$A:$F,3,0)</f>
        <v>Insumo</v>
      </c>
      <c r="B204" s="105" t="s">
        <v>692</v>
      </c>
      <c r="C204" s="106" t="str">
        <f ca="1">VLOOKUP(B204,'Insumos e Serviços'!$A:$F,2,0)</f>
        <v>SINAPI</v>
      </c>
      <c r="D204" s="104" t="str">
        <f ca="1">VLOOKUP(B204,'Insumos e Serviços'!$A:$F,4,0)</f>
        <v>ADITIVO ADESIVO LIQUIDO PARA ARGAMASSAS DE REVESTIMENTOS CIMENTICIOS</v>
      </c>
      <c r="E204" s="106" t="str">
        <f ca="1">VLOOKUP(B204,'Insumos e Serviços'!$A:$F,5,0)</f>
        <v>L</v>
      </c>
      <c r="F204" s="107">
        <v>0.435</v>
      </c>
      <c r="G204" s="108">
        <f ca="1">VLOOKUP(B204,'Insumos e Serviços'!$A:$F,6,0)</f>
        <v>13.48</v>
      </c>
      <c r="H204" s="108">
        <f>TRUNC(F204*G204,2)</f>
        <v>5.86</v>
      </c>
    </row>
    <row r="205" spans="1:8" ht="15" thickTop="1">
      <c r="A205" s="109"/>
      <c r="B205" s="109"/>
      <c r="C205" s="109"/>
      <c r="D205" s="109"/>
      <c r="E205" s="109"/>
      <c r="F205" s="109"/>
      <c r="G205" s="109"/>
      <c r="H205" s="109"/>
    </row>
    <row r="206" spans="1:8" ht="33.75">
      <c r="A206" s="98" t="s">
        <v>411</v>
      </c>
      <c r="B206" s="99" t="str">
        <f ca="1">VLOOKUP(A206,'Orçamento Sintético'!$A:$H,2,0)</f>
        <v xml:space="preserve"> MPDFT0706 </v>
      </c>
      <c r="C206" s="99" t="str">
        <f ca="1">VLOOKUP(A206,'Orçamento Sintético'!$A:$H,3,0)</f>
        <v>Próprio</v>
      </c>
      <c r="D206" s="100" t="str">
        <f ca="1">VLOOKUP(A206,'Orçamento Sintético'!$A:$H,4,0)</f>
        <v>Cópia da Sinapi (87747+87779) - Regularização / preparação de superfície vertical com argamassa, e = 3cm, traço 1:4 (cimento e areia), com adição de de emulsão adesiva a base de resinas especiais de alto desempenho</v>
      </c>
      <c r="E206" s="99" t="str">
        <f ca="1">VLOOKUP(A206,'Orçamento Sintético'!$A:$H,5,0)</f>
        <v>m²</v>
      </c>
      <c r="F206" s="101"/>
      <c r="G206" s="102"/>
      <c r="H206" s="103">
        <f>SUM(H207:H210)</f>
        <v>56.74</v>
      </c>
    </row>
    <row r="207" spans="1:8" ht="22.5">
      <c r="A207" s="104" t="str">
        <f ca="1">VLOOKUP(B207,'Insumos e Serviços'!$A:$F,3,0)</f>
        <v>Composição</v>
      </c>
      <c r="B207" s="105" t="s">
        <v>700</v>
      </c>
      <c r="C207" s="106" t="str">
        <f ca="1">VLOOKUP(B207,'Insumos e Serviços'!$A:$F,2,0)</f>
        <v>SINAPI</v>
      </c>
      <c r="D207" s="104" t="str">
        <f ca="1">VLOOKUP(B207,'Insumos e Serviços'!$A:$F,4,0)</f>
        <v>ARGAMASSA TRAÇO 1:4 (CIMENTO E AREIA MÉDIA), PREPARO MECÂNICO COM BETONEIRA 400 L. AF_08/2014</v>
      </c>
      <c r="E207" s="106" t="str">
        <f ca="1">VLOOKUP(B207,'Insumos e Serviços'!$A:$F,5,0)</f>
        <v>m³</v>
      </c>
      <c r="F207" s="107">
        <v>4.2099999999999999E-2</v>
      </c>
      <c r="G207" s="108">
        <f ca="1">VLOOKUP(B207,'Insumos e Serviços'!$A:$F,6,0)</f>
        <v>361</v>
      </c>
      <c r="H207" s="108">
        <f>TRUNC(F207*G207,2)</f>
        <v>15.19</v>
      </c>
    </row>
    <row r="208" spans="1:8">
      <c r="A208" s="104" t="str">
        <f ca="1">VLOOKUP(B208,'Insumos e Serviços'!$A:$F,3,0)</f>
        <v>Composição</v>
      </c>
      <c r="B208" s="105" t="s">
        <v>605</v>
      </c>
      <c r="C208" s="106" t="str">
        <f ca="1">VLOOKUP(B208,'Insumos e Serviços'!$A:$F,2,0)</f>
        <v>SINAPI</v>
      </c>
      <c r="D208" s="104" t="str">
        <f ca="1">VLOOKUP(B208,'Insumos e Serviços'!$A:$F,4,0)</f>
        <v>PEDREIRO COM ENCARGOS COMPLEMENTARES</v>
      </c>
      <c r="E208" s="106" t="str">
        <f ca="1">VLOOKUP(B208,'Insumos e Serviços'!$A:$F,5,0)</f>
        <v>H</v>
      </c>
      <c r="F208" s="107">
        <v>0.86</v>
      </c>
      <c r="G208" s="108">
        <f ca="1">VLOOKUP(B208,'Insumos e Serviços'!$A:$F,6,0)</f>
        <v>23.9</v>
      </c>
      <c r="H208" s="108">
        <f>TRUNC(F208*G208,2)</f>
        <v>20.55</v>
      </c>
    </row>
    <row r="209" spans="1:8">
      <c r="A209" s="104" t="str">
        <f ca="1">VLOOKUP(B209,'Insumos e Serviços'!$A:$F,3,0)</f>
        <v>Composição</v>
      </c>
      <c r="B209" s="105" t="s">
        <v>595</v>
      </c>
      <c r="C209" s="106" t="str">
        <f ca="1">VLOOKUP(B209,'Insumos e Serviços'!$A:$F,2,0)</f>
        <v>SINAPI</v>
      </c>
      <c r="D209" s="104" t="str">
        <f ca="1">VLOOKUP(B209,'Insumos e Serviços'!$A:$F,4,0)</f>
        <v>SERVENTE COM ENCARGOS COMPLEMENTARES</v>
      </c>
      <c r="E209" s="106" t="str">
        <f ca="1">VLOOKUP(B209,'Insumos e Serviços'!$A:$F,5,0)</f>
        <v>H</v>
      </c>
      <c r="F209" s="107">
        <v>0.86</v>
      </c>
      <c r="G209" s="108">
        <f ca="1">VLOOKUP(B209,'Insumos e Serviços'!$A:$F,6,0)</f>
        <v>17.61</v>
      </c>
      <c r="H209" s="108">
        <f>TRUNC(F209*G209,2)</f>
        <v>15.14</v>
      </c>
    </row>
    <row r="210" spans="1:8" ht="15" thickBot="1">
      <c r="A210" s="104" t="str">
        <f ca="1">VLOOKUP(B210,'Insumos e Serviços'!$A:$F,3,0)</f>
        <v>Insumo</v>
      </c>
      <c r="B210" s="105" t="s">
        <v>692</v>
      </c>
      <c r="C210" s="106" t="str">
        <f ca="1">VLOOKUP(B210,'Insumos e Serviços'!$A:$F,2,0)</f>
        <v>SINAPI</v>
      </c>
      <c r="D210" s="104" t="str">
        <f ca="1">VLOOKUP(B210,'Insumos e Serviços'!$A:$F,4,0)</f>
        <v>ADITIVO ADESIVO LIQUIDO PARA ARGAMASSAS DE REVESTIMENTOS CIMENTICIOS</v>
      </c>
      <c r="E210" s="106" t="str">
        <f ca="1">VLOOKUP(B210,'Insumos e Serviços'!$A:$F,5,0)</f>
        <v>L</v>
      </c>
      <c r="F210" s="107">
        <v>0.435</v>
      </c>
      <c r="G210" s="108">
        <f ca="1">VLOOKUP(B210,'Insumos e Serviços'!$A:$F,6,0)</f>
        <v>13.48</v>
      </c>
      <c r="H210" s="108">
        <f>TRUNC(F210*G210,2)</f>
        <v>5.86</v>
      </c>
    </row>
    <row r="211" spans="1:8" ht="15" thickTop="1">
      <c r="A211" s="109"/>
      <c r="B211" s="109"/>
      <c r="C211" s="109"/>
      <c r="D211" s="109"/>
      <c r="E211" s="109"/>
      <c r="F211" s="109"/>
      <c r="G211" s="109"/>
      <c r="H211" s="109"/>
    </row>
    <row r="212" spans="1:8" ht="33.75">
      <c r="A212" s="98" t="s">
        <v>414</v>
      </c>
      <c r="B212" s="99" t="str">
        <f ca="1">VLOOKUP(A212,'Orçamento Sintético'!$A:$H,2,0)</f>
        <v xml:space="preserve"> MPDFT1061 </v>
      </c>
      <c r="C212" s="99" t="str">
        <f ca="1">VLOOKUP(A212,'Orçamento Sintético'!$A:$H,3,0)</f>
        <v>Próprio</v>
      </c>
      <c r="D212" s="100" t="str">
        <f ca="1">VLOOKUP(A212,'Orçamento Sintético'!$A:$H,4,0)</f>
        <v>Copia da SINAPI (98565) - Proteção mecânica horizontal com argamassa traço 1:4 (cimento e areia), preparo mecânico, espessura 3cm, incluso camada separadora geotextil e junta de dilatação com asfalto modificado</v>
      </c>
      <c r="E212" s="99" t="str">
        <f ca="1">VLOOKUP(A212,'Orçamento Sintético'!$A:$H,5,0)</f>
        <v>m²</v>
      </c>
      <c r="F212" s="101"/>
      <c r="G212" s="102"/>
      <c r="H212" s="103">
        <f>SUM(H213:H217)</f>
        <v>63.33</v>
      </c>
    </row>
    <row r="213" spans="1:8">
      <c r="A213" s="104" t="str">
        <f ca="1">VLOOKUP(B213,'Insumos e Serviços'!$A:$F,3,0)</f>
        <v>Composição</v>
      </c>
      <c r="B213" s="105" t="s">
        <v>605</v>
      </c>
      <c r="C213" s="106" t="str">
        <f ca="1">VLOOKUP(B213,'Insumos e Serviços'!$A:$F,2,0)</f>
        <v>SINAPI</v>
      </c>
      <c r="D213" s="104" t="str">
        <f ca="1">VLOOKUP(B213,'Insumos e Serviços'!$A:$F,4,0)</f>
        <v>PEDREIRO COM ENCARGOS COMPLEMENTARES</v>
      </c>
      <c r="E213" s="106" t="str">
        <f ca="1">VLOOKUP(B213,'Insumos e Serviços'!$A:$F,5,0)</f>
        <v>H</v>
      </c>
      <c r="F213" s="107">
        <v>0.91300000000000003</v>
      </c>
      <c r="G213" s="108">
        <f ca="1">VLOOKUP(B213,'Insumos e Serviços'!$A:$F,6,0)</f>
        <v>23.9</v>
      </c>
      <c r="H213" s="108">
        <f>TRUNC(F213*G213,2)</f>
        <v>21.82</v>
      </c>
    </row>
    <row r="214" spans="1:8">
      <c r="A214" s="104" t="str">
        <f ca="1">VLOOKUP(B214,'Insumos e Serviços'!$A:$F,3,0)</f>
        <v>Composição</v>
      </c>
      <c r="B214" s="105" t="s">
        <v>595</v>
      </c>
      <c r="C214" s="106" t="str">
        <f ca="1">VLOOKUP(B214,'Insumos e Serviços'!$A:$F,2,0)</f>
        <v>SINAPI</v>
      </c>
      <c r="D214" s="104" t="str">
        <f ca="1">VLOOKUP(B214,'Insumos e Serviços'!$A:$F,4,0)</f>
        <v>SERVENTE COM ENCARGOS COMPLEMENTARES</v>
      </c>
      <c r="E214" s="106" t="str">
        <f ca="1">VLOOKUP(B214,'Insumos e Serviços'!$A:$F,5,0)</f>
        <v>H</v>
      </c>
      <c r="F214" s="107">
        <v>0.43030000000000002</v>
      </c>
      <c r="G214" s="108">
        <f ca="1">VLOOKUP(B214,'Insumos e Serviços'!$A:$F,6,0)</f>
        <v>17.61</v>
      </c>
      <c r="H214" s="108">
        <f>TRUNC(F214*G214,2)</f>
        <v>7.57</v>
      </c>
    </row>
    <row r="215" spans="1:8" ht="22.5">
      <c r="A215" s="104" t="str">
        <f ca="1">VLOOKUP(B215,'Insumos e Serviços'!$A:$F,3,0)</f>
        <v>Composição</v>
      </c>
      <c r="B215" s="105" t="s">
        <v>694</v>
      </c>
      <c r="C215" s="106" t="str">
        <f ca="1">VLOOKUP(B215,'Insumos e Serviços'!$A:$F,2,0)</f>
        <v>SINAPI</v>
      </c>
      <c r="D215" s="104" t="str">
        <f ca="1">VLOOKUP(B215,'Insumos e Serviços'!$A:$F,4,0)</f>
        <v>ARGAMASSA TRAÇO 1:4 (EM VOLUME DE CIMENTO E AREIA MÉDIA ÚMIDA) PARA CONTRAPISO, PREPARO MECÂNICO COM BETONEIRA 400 L. AF_08/2019</v>
      </c>
      <c r="E215" s="106" t="str">
        <f ca="1">VLOOKUP(B215,'Insumos e Serviços'!$A:$F,5,0)</f>
        <v>m³</v>
      </c>
      <c r="F215" s="107">
        <v>3.5000000000000003E-2</v>
      </c>
      <c r="G215" s="108">
        <f ca="1">VLOOKUP(B215,'Insumos e Serviços'!$A:$F,6,0)</f>
        <v>456.32</v>
      </c>
      <c r="H215" s="108">
        <f>TRUNC(F215*G215,2)</f>
        <v>15.97</v>
      </c>
    </row>
    <row r="216" spans="1:8" ht="22.5">
      <c r="A216" s="104" t="str">
        <f ca="1">VLOOKUP(B216,'Insumos e Serviços'!$A:$F,3,0)</f>
        <v>Insumo</v>
      </c>
      <c r="B216" s="105" t="s">
        <v>698</v>
      </c>
      <c r="C216" s="106" t="str">
        <f ca="1">VLOOKUP(B216,'Insumos e Serviços'!$A:$F,2,0)</f>
        <v>SINAPI</v>
      </c>
      <c r="D216" s="104" t="str">
        <f ca="1">VLOOKUP(B216,'Insumos e Serviços'!$A:$F,4,0)</f>
        <v>GEOTEXTIL NAO TECIDO AGULHADO DE FILAMENTOS CONTINUOS 100% POLIESTER, RESITENCIA A TRACAO = 14 KN/M</v>
      </c>
      <c r="E216" s="106" t="str">
        <f ca="1">VLOOKUP(B216,'Insumos e Serviços'!$A:$F,5,0)</f>
        <v>m²</v>
      </c>
      <c r="F216" s="107">
        <v>1.04</v>
      </c>
      <c r="G216" s="108">
        <f ca="1">VLOOKUP(B216,'Insumos e Serviços'!$A:$F,6,0)</f>
        <v>7.23</v>
      </c>
      <c r="H216" s="108">
        <f>TRUNC(F216*G216,2)</f>
        <v>7.51</v>
      </c>
    </row>
    <row r="217" spans="1:8" ht="23.25" thickBot="1">
      <c r="A217" s="104" t="str">
        <f ca="1">VLOOKUP(B217,'Insumos e Serviços'!$A:$F,3,0)</f>
        <v>Insumo</v>
      </c>
      <c r="B217" s="105" t="s">
        <v>696</v>
      </c>
      <c r="C217" s="106" t="str">
        <f ca="1">VLOOKUP(B217,'Insumos e Serviços'!$A:$F,2,0)</f>
        <v>SINAPI</v>
      </c>
      <c r="D217" s="104" t="str">
        <f ca="1">VLOOKUP(B217,'Insumos e Serviços'!$A:$F,4,0)</f>
        <v>ASFALTO MODIFICADO TIPO III - NBR 9910 (ASFALTO OXIDADO PARA IMPERMEABILIZACAO, COEFICIENTE DE PENETRACAO 15-25)</v>
      </c>
      <c r="E217" s="106" t="str">
        <f ca="1">VLOOKUP(B217,'Insumos e Serviços'!$A:$F,5,0)</f>
        <v>KG</v>
      </c>
      <c r="F217" s="107">
        <v>0.73329999999999995</v>
      </c>
      <c r="G217" s="108">
        <f ca="1">VLOOKUP(B217,'Insumos e Serviços'!$A:$F,6,0)</f>
        <v>14.27</v>
      </c>
      <c r="H217" s="108">
        <f>TRUNC(F217*G217,2)</f>
        <v>10.46</v>
      </c>
    </row>
    <row r="218" spans="1:8" ht="15" thickTop="1">
      <c r="A218" s="109"/>
      <c r="B218" s="109"/>
      <c r="C218" s="109"/>
      <c r="D218" s="109"/>
      <c r="E218" s="109"/>
      <c r="F218" s="109"/>
      <c r="G218" s="109"/>
      <c r="H218" s="109"/>
    </row>
    <row r="219" spans="1:8" ht="45">
      <c r="A219" s="98" t="s">
        <v>417</v>
      </c>
      <c r="B219" s="99" t="str">
        <f ca="1">VLOOKUP(A219,'Orçamento Sintético'!$A:$H,2,0)</f>
        <v xml:space="preserve"> MPDFT0548 </v>
      </c>
      <c r="C219" s="99" t="str">
        <f ca="1">VLOOKUP(A219,'Orçamento Sintético'!$A:$H,3,0)</f>
        <v>Próprio</v>
      </c>
      <c r="D219" s="100" t="str">
        <f ca="1">VLOOKUP(A219,'Orçamento Sintético'!$A:$H,4,0)</f>
        <v>Copia da SINAPI (98565) - Proteção mecânica vertical com argamassa traço 1:4 (cimento e areia), preparo mecânico, espessura 3cm, incluso camada separadora geotextil e junta de dilatação com asfalto modificado, tela de aço soldada e chapisco - cobertura, térreo e ao longo da pele de vidro</v>
      </c>
      <c r="E219" s="99" t="str">
        <f ca="1">VLOOKUP(A219,'Orçamento Sintético'!$A:$H,5,0)</f>
        <v>m²</v>
      </c>
      <c r="F219" s="101"/>
      <c r="G219" s="102"/>
      <c r="H219" s="103">
        <f>SUM(H220:H224)</f>
        <v>51.49</v>
      </c>
    </row>
    <row r="220" spans="1:8">
      <c r="A220" s="104" t="str">
        <f ca="1">VLOOKUP(B220,'Insumos e Serviços'!$A:$F,3,0)</f>
        <v>Composição</v>
      </c>
      <c r="B220" s="105" t="s">
        <v>605</v>
      </c>
      <c r="C220" s="106" t="str">
        <f ca="1">VLOOKUP(B220,'Insumos e Serviços'!$A:$F,2,0)</f>
        <v>SINAPI</v>
      </c>
      <c r="D220" s="104" t="str">
        <f ca="1">VLOOKUP(B220,'Insumos e Serviços'!$A:$F,4,0)</f>
        <v>PEDREIRO COM ENCARGOS COMPLEMENTARES</v>
      </c>
      <c r="E220" s="106" t="str">
        <f ca="1">VLOOKUP(B220,'Insumos e Serviços'!$A:$F,5,0)</f>
        <v>H</v>
      </c>
      <c r="F220" s="107">
        <v>0.91300000000000003</v>
      </c>
      <c r="G220" s="108">
        <f ca="1">VLOOKUP(B220,'Insumos e Serviços'!$A:$F,6,0)</f>
        <v>23.9</v>
      </c>
      <c r="H220" s="108">
        <f>TRUNC(F220*G220,2)</f>
        <v>21.82</v>
      </c>
    </row>
    <row r="221" spans="1:8">
      <c r="A221" s="104" t="str">
        <f ca="1">VLOOKUP(B221,'Insumos e Serviços'!$A:$F,3,0)</f>
        <v>Composição</v>
      </c>
      <c r="B221" s="105" t="s">
        <v>595</v>
      </c>
      <c r="C221" s="106" t="str">
        <f ca="1">VLOOKUP(B221,'Insumos e Serviços'!$A:$F,2,0)</f>
        <v>SINAPI</v>
      </c>
      <c r="D221" s="104" t="str">
        <f ca="1">VLOOKUP(B221,'Insumos e Serviços'!$A:$F,4,0)</f>
        <v>SERVENTE COM ENCARGOS COMPLEMENTARES</v>
      </c>
      <c r="E221" s="106" t="str">
        <f ca="1">VLOOKUP(B221,'Insumos e Serviços'!$A:$F,5,0)</f>
        <v>H</v>
      </c>
      <c r="F221" s="107">
        <v>0.43030000000000002</v>
      </c>
      <c r="G221" s="108">
        <f ca="1">VLOOKUP(B221,'Insumos e Serviços'!$A:$F,6,0)</f>
        <v>17.61</v>
      </c>
      <c r="H221" s="108">
        <f>TRUNC(F221*G221,2)</f>
        <v>7.57</v>
      </c>
    </row>
    <row r="222" spans="1:8" ht="22.5">
      <c r="A222" s="104" t="str">
        <f ca="1">VLOOKUP(B222,'Insumos e Serviços'!$A:$F,3,0)</f>
        <v>Composição</v>
      </c>
      <c r="B222" s="105" t="s">
        <v>694</v>
      </c>
      <c r="C222" s="106" t="str">
        <f ca="1">VLOOKUP(B222,'Insumos e Serviços'!$A:$F,2,0)</f>
        <v>SINAPI</v>
      </c>
      <c r="D222" s="104" t="str">
        <f ca="1">VLOOKUP(B222,'Insumos e Serviços'!$A:$F,4,0)</f>
        <v>ARGAMASSA TRAÇO 1:4 (EM VOLUME DE CIMENTO E AREIA MÉDIA ÚMIDA) PARA CONTRAPISO, PREPARO MECÂNICO COM BETONEIRA 400 L. AF_08/2019</v>
      </c>
      <c r="E222" s="106" t="str">
        <f ca="1">VLOOKUP(B222,'Insumos e Serviços'!$A:$F,5,0)</f>
        <v>m³</v>
      </c>
      <c r="F222" s="107">
        <v>3.5000000000000003E-2</v>
      </c>
      <c r="G222" s="108">
        <f ca="1">VLOOKUP(B222,'Insumos e Serviços'!$A:$F,6,0)</f>
        <v>456.32</v>
      </c>
      <c r="H222" s="108">
        <f>TRUNC(F222*G222,2)</f>
        <v>15.97</v>
      </c>
    </row>
    <row r="223" spans="1:8">
      <c r="A223" s="104" t="str">
        <f ca="1">VLOOKUP(B223,'Insumos e Serviços'!$A:$F,3,0)</f>
        <v>Insumo</v>
      </c>
      <c r="B223" s="105" t="s">
        <v>692</v>
      </c>
      <c r="C223" s="106" t="str">
        <f ca="1">VLOOKUP(B223,'Insumos e Serviços'!$A:$F,2,0)</f>
        <v>SINAPI</v>
      </c>
      <c r="D223" s="104" t="str">
        <f ca="1">VLOOKUP(B223,'Insumos e Serviços'!$A:$F,4,0)</f>
        <v>ADITIVO ADESIVO LIQUIDO PARA ARGAMASSAS DE REVESTIMENTOS CIMENTICIOS</v>
      </c>
      <c r="E223" s="106" t="str">
        <f ca="1">VLOOKUP(B223,'Insumos e Serviços'!$A:$F,5,0)</f>
        <v>L</v>
      </c>
      <c r="F223" s="107">
        <v>0.435</v>
      </c>
      <c r="G223" s="108">
        <f ca="1">VLOOKUP(B223,'Insumos e Serviços'!$A:$F,6,0)</f>
        <v>13.48</v>
      </c>
      <c r="H223" s="108">
        <f>TRUNC(F223*G223,2)</f>
        <v>5.86</v>
      </c>
    </row>
    <row r="224" spans="1:8" ht="15" thickBot="1">
      <c r="A224" s="104" t="str">
        <f ca="1">VLOOKUP(B224,'Insumos e Serviços'!$A:$F,3,0)</f>
        <v>Insumo</v>
      </c>
      <c r="B224" s="105" t="s">
        <v>690</v>
      </c>
      <c r="C224" s="106" t="str">
        <f ca="1">VLOOKUP(B224,'Insumos e Serviços'!$A:$F,2,0)</f>
        <v>SINAPI</v>
      </c>
      <c r="D224" s="104" t="str">
        <f ca="1">VLOOKUP(B224,'Insumos e Serviços'!$A:$F,4,0)</f>
        <v>CIMENTO PORTLAND COMPOSTO CP II-32</v>
      </c>
      <c r="E224" s="106" t="str">
        <f ca="1">VLOOKUP(B224,'Insumos e Serviços'!$A:$F,5,0)</f>
        <v>KG</v>
      </c>
      <c r="F224" s="107">
        <v>0.5</v>
      </c>
      <c r="G224" s="108">
        <f ca="1">VLOOKUP(B224,'Insumos e Serviços'!$A:$F,6,0)</f>
        <v>0.54</v>
      </c>
      <c r="H224" s="108">
        <f>TRUNC(F224*G224,2)</f>
        <v>0.27</v>
      </c>
    </row>
    <row r="225" spans="1:8" ht="15" thickTop="1">
      <c r="A225" s="109"/>
      <c r="B225" s="109"/>
      <c r="C225" s="109"/>
      <c r="D225" s="109"/>
      <c r="E225" s="109"/>
      <c r="F225" s="109"/>
      <c r="G225" s="109"/>
      <c r="H225" s="109"/>
    </row>
    <row r="226" spans="1:8" ht="22.5">
      <c r="A226" s="98" t="s">
        <v>420</v>
      </c>
      <c r="B226" s="99" t="str">
        <f ca="1">VLOOKUP(A226,'Orçamento Sintético'!$A:$H,2,0)</f>
        <v xml:space="preserve"> MPDFT0480 </v>
      </c>
      <c r="C226" s="99" t="str">
        <f ca="1">VLOOKUP(A226,'Orçamento Sintético'!$A:$H,3,0)</f>
        <v>Próprio</v>
      </c>
      <c r="D226" s="100" t="str">
        <f ca="1">VLOOKUP(A226,'Orçamento Sintético'!$A:$H,4,0)</f>
        <v>Copia da SINAPI (98546) - Impermeabilização de superfície com manta asfáltica (com polímeros elastoméricos), e=4mm, ref. Torodin Extra, colada com asfalto derretido</v>
      </c>
      <c r="E226" s="99" t="str">
        <f ca="1">VLOOKUP(A226,'Orçamento Sintético'!$A:$H,5,0)</f>
        <v>m²</v>
      </c>
      <c r="F226" s="101"/>
      <c r="G226" s="102"/>
      <c r="H226" s="103">
        <f>SUM(H227:H232)</f>
        <v>108.48000000000002</v>
      </c>
    </row>
    <row r="227" spans="1:8">
      <c r="A227" s="104" t="str">
        <f ca="1">VLOOKUP(B227,'Insumos e Serviços'!$A:$F,3,0)</f>
        <v>Composição</v>
      </c>
      <c r="B227" s="105" t="s">
        <v>686</v>
      </c>
      <c r="C227" s="106" t="str">
        <f ca="1">VLOOKUP(B227,'Insumos e Serviços'!$A:$F,2,0)</f>
        <v>SINAPI</v>
      </c>
      <c r="D227" s="104" t="str">
        <f ca="1">VLOOKUP(B227,'Insumos e Serviços'!$A:$F,4,0)</f>
        <v>AJUDANTE ESPECIALIZADO COM ENCARGOS COMPLEMENTARES</v>
      </c>
      <c r="E227" s="106" t="str">
        <f ca="1">VLOOKUP(B227,'Insumos e Serviços'!$A:$F,5,0)</f>
        <v>H</v>
      </c>
      <c r="F227" s="107">
        <v>2.4E-2</v>
      </c>
      <c r="G227" s="108">
        <f ca="1">VLOOKUP(B227,'Insumos e Serviços'!$A:$F,6,0)</f>
        <v>20.96</v>
      </c>
      <c r="H227" s="108">
        <f t="shared" ref="H227:H232" si="6">TRUNC(F227*G227,2)</f>
        <v>0.5</v>
      </c>
    </row>
    <row r="228" spans="1:8">
      <c r="A228" s="104" t="str">
        <f ca="1">VLOOKUP(B228,'Insumos e Serviços'!$A:$F,3,0)</f>
        <v>Composição</v>
      </c>
      <c r="B228" s="105" t="s">
        <v>675</v>
      </c>
      <c r="C228" s="106" t="str">
        <f ca="1">VLOOKUP(B228,'Insumos e Serviços'!$A:$F,2,0)</f>
        <v>SINAPI</v>
      </c>
      <c r="D228" s="104" t="str">
        <f ca="1">VLOOKUP(B228,'Insumos e Serviços'!$A:$F,4,0)</f>
        <v>IMPERMEABILIZADOR COM ENCARGOS COMPLEMENTARES</v>
      </c>
      <c r="E228" s="106" t="str">
        <f ca="1">VLOOKUP(B228,'Insumos e Serviços'!$A:$F,5,0)</f>
        <v>H</v>
      </c>
      <c r="F228" s="107">
        <v>0.11799999999999999</v>
      </c>
      <c r="G228" s="108">
        <f ca="1">VLOOKUP(B228,'Insumos e Serviços'!$A:$F,6,0)</f>
        <v>23.9</v>
      </c>
      <c r="H228" s="108">
        <f t="shared" si="6"/>
        <v>2.82</v>
      </c>
    </row>
    <row r="229" spans="1:8" ht="22.5">
      <c r="A229" s="104" t="str">
        <f ca="1">VLOOKUP(B229,'Insumos e Serviços'!$A:$F,3,0)</f>
        <v>Insumo</v>
      </c>
      <c r="B229" s="105" t="s">
        <v>688</v>
      </c>
      <c r="C229" s="106" t="str">
        <f ca="1">VLOOKUP(B229,'Insumos e Serviços'!$A:$F,2,0)</f>
        <v>SINAPI</v>
      </c>
      <c r="D229" s="104" t="str">
        <f ca="1">VLOOKUP(B229,'Insumos e Serviços'!$A:$F,4,0)</f>
        <v>MANTA ASFALTICA ELASTOMERICA EM POLIESTER 4 MM, TIPO III, CLASSE B, ACABAMENTO PP (NBR 9952)</v>
      </c>
      <c r="E229" s="106" t="str">
        <f ca="1">VLOOKUP(B229,'Insumos e Serviços'!$A:$F,5,0)</f>
        <v>m²</v>
      </c>
      <c r="F229" s="107">
        <v>1.125</v>
      </c>
      <c r="G229" s="108">
        <f ca="1">VLOOKUP(B229,'Insumos e Serviços'!$A:$F,6,0)</f>
        <v>50.44</v>
      </c>
      <c r="H229" s="108">
        <f t="shared" si="6"/>
        <v>56.74</v>
      </c>
    </row>
    <row r="230" spans="1:8">
      <c r="A230" s="104" t="str">
        <f ca="1">VLOOKUP(B230,'Insumos e Serviços'!$A:$F,3,0)</f>
        <v>Insumo</v>
      </c>
      <c r="B230" s="105" t="s">
        <v>684</v>
      </c>
      <c r="C230" s="106" t="str">
        <f ca="1">VLOOKUP(B230,'Insumos e Serviços'!$A:$F,2,0)</f>
        <v>SINAPI</v>
      </c>
      <c r="D230" s="104" t="str">
        <f ca="1">VLOOKUP(B230,'Insumos e Serviços'!$A:$F,4,0)</f>
        <v>GAS DE COZINHA - GLP</v>
      </c>
      <c r="E230" s="106" t="str">
        <f ca="1">VLOOKUP(B230,'Insumos e Serviços'!$A:$F,5,0)</f>
        <v>KG</v>
      </c>
      <c r="F230" s="107">
        <v>0.10100000000000001</v>
      </c>
      <c r="G230" s="108">
        <f ca="1">VLOOKUP(B230,'Insumos e Serviços'!$A:$F,6,0)</f>
        <v>6.33</v>
      </c>
      <c r="H230" s="108">
        <f t="shared" si="6"/>
        <v>0.63</v>
      </c>
    </row>
    <row r="231" spans="1:8" ht="22.5">
      <c r="A231" s="104" t="str">
        <f ca="1">VLOOKUP(B231,'Insumos e Serviços'!$A:$F,3,0)</f>
        <v>Insumo</v>
      </c>
      <c r="B231" s="105" t="s">
        <v>682</v>
      </c>
      <c r="C231" s="106" t="str">
        <f ca="1">VLOOKUP(B231,'Insumos e Serviços'!$A:$F,2,0)</f>
        <v>SINAPI</v>
      </c>
      <c r="D231" s="104" t="str">
        <f ca="1">VLOOKUP(B231,'Insumos e Serviços'!$A:$F,4,0)</f>
        <v>PRIMER PARA MANTA ASFALTICA A BASE DE ASFALTO MODIFICADO DILUIDO EM SOLVENTE, APLICACAO A FRIO</v>
      </c>
      <c r="E231" s="106" t="str">
        <f ca="1">VLOOKUP(B231,'Insumos e Serviços'!$A:$F,5,0)</f>
        <v>L</v>
      </c>
      <c r="F231" s="107">
        <v>0.61499999999999999</v>
      </c>
      <c r="G231" s="108">
        <f ca="1">VLOOKUP(B231,'Insumos e Serviços'!$A:$F,6,0)</f>
        <v>15.71</v>
      </c>
      <c r="H231" s="108">
        <f t="shared" si="6"/>
        <v>9.66</v>
      </c>
    </row>
    <row r="232" spans="1:8" ht="23.25" thickBot="1">
      <c r="A232" s="104" t="str">
        <f ca="1">VLOOKUP(B232,'Insumos e Serviços'!$A:$F,3,0)</f>
        <v>Insumo</v>
      </c>
      <c r="B232" s="105" t="s">
        <v>679</v>
      </c>
      <c r="C232" s="106" t="str">
        <f ca="1">VLOOKUP(B232,'Insumos e Serviços'!$A:$F,2,0)</f>
        <v>SINAPI</v>
      </c>
      <c r="D232" s="104" t="str">
        <f ca="1">VLOOKUP(B232,'Insumos e Serviços'!$A:$F,4,0)</f>
        <v>ASFALTO MODIFICADO TIPO II - NBR 9910 (ASFALTO OXIDADO PARA IMPERMEABILIZACAO, COEFICIENTE DE PENETRACAO 20-35)</v>
      </c>
      <c r="E232" s="106" t="str">
        <f ca="1">VLOOKUP(B232,'Insumos e Serviços'!$A:$F,5,0)</f>
        <v>KG</v>
      </c>
      <c r="F232" s="107">
        <v>3</v>
      </c>
      <c r="G232" s="108">
        <f ca="1">VLOOKUP(B232,'Insumos e Serviços'!$A:$F,6,0)</f>
        <v>12.71</v>
      </c>
      <c r="H232" s="108">
        <f t="shared" si="6"/>
        <v>38.130000000000003</v>
      </c>
    </row>
    <row r="233" spans="1:8" ht="15" thickTop="1">
      <c r="A233" s="109"/>
      <c r="B233" s="109"/>
      <c r="C233" s="109"/>
      <c r="D233" s="109"/>
      <c r="E233" s="109"/>
      <c r="F233" s="109"/>
      <c r="G233" s="109"/>
      <c r="H233" s="109"/>
    </row>
    <row r="234" spans="1:8" ht="33.75">
      <c r="A234" s="98" t="s">
        <v>423</v>
      </c>
      <c r="B234" s="99" t="str">
        <f ca="1">VLOOKUP(A234,'Orçamento Sintético'!$A:$H,2,0)</f>
        <v xml:space="preserve"> MPDFT0481 </v>
      </c>
      <c r="C234" s="99" t="str">
        <f ca="1">VLOOKUP(A234,'Orçamento Sintético'!$A:$H,3,0)</f>
        <v>Próprio</v>
      </c>
      <c r="D234" s="100" t="str">
        <f ca="1">VLOOKUP(A234,'Orçamento Sintético'!$A:$H,4,0)</f>
        <v>Copia da SINAPI (98546) - Impermeabilização de superfície com manta asfáltica antirraiz (com polímeros elastoméricos), e=4mm, ref. Torodin Extra, colada com asfalto derretido</v>
      </c>
      <c r="E234" s="99" t="str">
        <f ca="1">VLOOKUP(A234,'Orçamento Sintético'!$A:$H,5,0)</f>
        <v>m²</v>
      </c>
      <c r="F234" s="101"/>
      <c r="G234" s="102"/>
      <c r="H234" s="103">
        <f>SUM(H235:H240)</f>
        <v>119.67000000000002</v>
      </c>
    </row>
    <row r="235" spans="1:8">
      <c r="A235" s="104" t="str">
        <f ca="1">VLOOKUP(B235,'Insumos e Serviços'!$A:$F,3,0)</f>
        <v>Composição</v>
      </c>
      <c r="B235" s="105" t="s">
        <v>686</v>
      </c>
      <c r="C235" s="106" t="str">
        <f ca="1">VLOOKUP(B235,'Insumos e Serviços'!$A:$F,2,0)</f>
        <v>SINAPI</v>
      </c>
      <c r="D235" s="104" t="str">
        <f ca="1">VLOOKUP(B235,'Insumos e Serviços'!$A:$F,4,0)</f>
        <v>AJUDANTE ESPECIALIZADO COM ENCARGOS COMPLEMENTARES</v>
      </c>
      <c r="E235" s="106" t="str">
        <f ca="1">VLOOKUP(B235,'Insumos e Serviços'!$A:$F,5,0)</f>
        <v>H</v>
      </c>
      <c r="F235" s="107">
        <v>2.4E-2</v>
      </c>
      <c r="G235" s="108">
        <f ca="1">VLOOKUP(B235,'Insumos e Serviços'!$A:$F,6,0)</f>
        <v>20.96</v>
      </c>
      <c r="H235" s="108">
        <f t="shared" ref="H235:H240" si="7">TRUNC(F235*G235,2)</f>
        <v>0.5</v>
      </c>
    </row>
    <row r="236" spans="1:8">
      <c r="A236" s="104" t="str">
        <f ca="1">VLOOKUP(B236,'Insumos e Serviços'!$A:$F,3,0)</f>
        <v>Composição</v>
      </c>
      <c r="B236" s="105" t="s">
        <v>675</v>
      </c>
      <c r="C236" s="106" t="str">
        <f ca="1">VLOOKUP(B236,'Insumos e Serviços'!$A:$F,2,0)</f>
        <v>SINAPI</v>
      </c>
      <c r="D236" s="104" t="str">
        <f ca="1">VLOOKUP(B236,'Insumos e Serviços'!$A:$F,4,0)</f>
        <v>IMPERMEABILIZADOR COM ENCARGOS COMPLEMENTARES</v>
      </c>
      <c r="E236" s="106" t="str">
        <f ca="1">VLOOKUP(B236,'Insumos e Serviços'!$A:$F,5,0)</f>
        <v>H</v>
      </c>
      <c r="F236" s="107">
        <v>0.11799999999999999</v>
      </c>
      <c r="G236" s="108">
        <f ca="1">VLOOKUP(B236,'Insumos e Serviços'!$A:$F,6,0)</f>
        <v>23.9</v>
      </c>
      <c r="H236" s="108">
        <f t="shared" si="7"/>
        <v>2.82</v>
      </c>
    </row>
    <row r="237" spans="1:8">
      <c r="A237" s="104" t="str">
        <f ca="1">VLOOKUP(B237,'Insumos e Serviços'!$A:$F,3,0)</f>
        <v>Insumo</v>
      </c>
      <c r="B237" s="105" t="s">
        <v>684</v>
      </c>
      <c r="C237" s="106" t="str">
        <f ca="1">VLOOKUP(B237,'Insumos e Serviços'!$A:$F,2,0)</f>
        <v>SINAPI</v>
      </c>
      <c r="D237" s="104" t="str">
        <f ca="1">VLOOKUP(B237,'Insumos e Serviços'!$A:$F,4,0)</f>
        <v>GAS DE COZINHA - GLP</v>
      </c>
      <c r="E237" s="106" t="str">
        <f ca="1">VLOOKUP(B237,'Insumos e Serviços'!$A:$F,5,0)</f>
        <v>KG</v>
      </c>
      <c r="F237" s="107">
        <v>0.10100000000000001</v>
      </c>
      <c r="G237" s="108">
        <f ca="1">VLOOKUP(B237,'Insumos e Serviços'!$A:$F,6,0)</f>
        <v>6.33</v>
      </c>
      <c r="H237" s="108">
        <f t="shared" si="7"/>
        <v>0.63</v>
      </c>
    </row>
    <row r="238" spans="1:8" ht="22.5">
      <c r="A238" s="104" t="str">
        <f ca="1">VLOOKUP(B238,'Insumos e Serviços'!$A:$F,3,0)</f>
        <v>Insumo</v>
      </c>
      <c r="B238" s="105" t="s">
        <v>682</v>
      </c>
      <c r="C238" s="106" t="str">
        <f ca="1">VLOOKUP(B238,'Insumos e Serviços'!$A:$F,2,0)</f>
        <v>SINAPI</v>
      </c>
      <c r="D238" s="104" t="str">
        <f ca="1">VLOOKUP(B238,'Insumos e Serviços'!$A:$F,4,0)</f>
        <v>PRIMER PARA MANTA ASFALTICA A BASE DE ASFALTO MODIFICADO DILUIDO EM SOLVENTE, APLICACAO A FRIO</v>
      </c>
      <c r="E238" s="106" t="str">
        <f ca="1">VLOOKUP(B238,'Insumos e Serviços'!$A:$F,5,0)</f>
        <v>L</v>
      </c>
      <c r="F238" s="107">
        <v>0.61499999999999999</v>
      </c>
      <c r="G238" s="108">
        <f ca="1">VLOOKUP(B238,'Insumos e Serviços'!$A:$F,6,0)</f>
        <v>15.71</v>
      </c>
      <c r="H238" s="108">
        <f t="shared" si="7"/>
        <v>9.66</v>
      </c>
    </row>
    <row r="239" spans="1:8" ht="22.5">
      <c r="A239" s="104" t="str">
        <f ca="1">VLOOKUP(B239,'Insumos e Serviços'!$A:$F,3,0)</f>
        <v>Insumo</v>
      </c>
      <c r="B239" s="105" t="s">
        <v>679</v>
      </c>
      <c r="C239" s="106" t="str">
        <f ca="1">VLOOKUP(B239,'Insumos e Serviços'!$A:$F,2,0)</f>
        <v>SINAPI</v>
      </c>
      <c r="D239" s="104" t="str">
        <f ca="1">VLOOKUP(B239,'Insumos e Serviços'!$A:$F,4,0)</f>
        <v>ASFALTO MODIFICADO TIPO II - NBR 9910 (ASFALTO OXIDADO PARA IMPERMEABILIZACAO, COEFICIENTE DE PENETRACAO 20-35)</v>
      </c>
      <c r="E239" s="106" t="str">
        <f ca="1">VLOOKUP(B239,'Insumos e Serviços'!$A:$F,5,0)</f>
        <v>KG</v>
      </c>
      <c r="F239" s="107">
        <v>3</v>
      </c>
      <c r="G239" s="108">
        <f ca="1">VLOOKUP(B239,'Insumos e Serviços'!$A:$F,6,0)</f>
        <v>12.71</v>
      </c>
      <c r="H239" s="108">
        <f t="shared" si="7"/>
        <v>38.130000000000003</v>
      </c>
    </row>
    <row r="240" spans="1:8" ht="15" thickBot="1">
      <c r="A240" s="104" t="str">
        <f ca="1">VLOOKUP(B240,'Insumos e Serviços'!$A:$F,3,0)</f>
        <v>Insumo</v>
      </c>
      <c r="B240" s="105" t="s">
        <v>677</v>
      </c>
      <c r="C240" s="106" t="str">
        <f ca="1">VLOOKUP(B240,'Insumos e Serviços'!$A:$F,2,0)</f>
        <v>Próprio</v>
      </c>
      <c r="D240" s="104" t="str">
        <f ca="1">VLOOKUP(B240,'Insumos e Serviços'!$A:$F,4,0)</f>
        <v>Manta asfáltica elastomérica em poliéster 4mm, antirraiz</v>
      </c>
      <c r="E240" s="106" t="str">
        <f ca="1">VLOOKUP(B240,'Insumos e Serviços'!$A:$F,5,0)</f>
        <v>m²</v>
      </c>
      <c r="F240" s="107">
        <v>1.125</v>
      </c>
      <c r="G240" s="108">
        <f ca="1">VLOOKUP(B240,'Insumos e Serviços'!$A:$F,6,0)</f>
        <v>60.39</v>
      </c>
      <c r="H240" s="108">
        <f t="shared" si="7"/>
        <v>67.930000000000007</v>
      </c>
    </row>
    <row r="241" spans="1:8" ht="15" thickTop="1">
      <c r="A241" s="109"/>
      <c r="B241" s="109"/>
      <c r="C241" s="109"/>
      <c r="D241" s="109"/>
      <c r="E241" s="109"/>
      <c r="F241" s="109"/>
      <c r="G241" s="109"/>
      <c r="H241" s="109"/>
    </row>
    <row r="242" spans="1:8">
      <c r="A242" s="110" t="s">
        <v>426</v>
      </c>
      <c r="B242" s="110"/>
      <c r="C242" s="110"/>
      <c r="D242" s="111" t="s">
        <v>427</v>
      </c>
      <c r="E242" s="110"/>
      <c r="F242" s="112"/>
      <c r="G242" s="110"/>
      <c r="H242" s="113"/>
    </row>
    <row r="243" spans="1:8" ht="22.5">
      <c r="A243" s="98" t="s">
        <v>428</v>
      </c>
      <c r="B243" s="99" t="str">
        <f ca="1">VLOOKUP(A243,'Orçamento Sintético'!$A:$H,2,0)</f>
        <v xml:space="preserve"> MPDFT0931 </v>
      </c>
      <c r="C243" s="99" t="str">
        <f ca="1">VLOOKUP(A243,'Orçamento Sintético'!$A:$H,3,0)</f>
        <v>Próprio</v>
      </c>
      <c r="D243" s="100" t="str">
        <f ca="1">VLOOKUP(A243,'Orçamento Sintético'!$A:$H,4,0)</f>
        <v>Baseado em SINAPI (101965) - Peitoril em granito polido Preto São Gabriel, largura 21cm, e= 2cm, com friso pingadeira dos dois lados</v>
      </c>
      <c r="E243" s="99" t="str">
        <f ca="1">VLOOKUP(A243,'Orçamento Sintético'!$A:$H,5,0)</f>
        <v>M</v>
      </c>
      <c r="F243" s="101"/>
      <c r="G243" s="102"/>
      <c r="H243" s="103">
        <f>SUM(H244:H251)</f>
        <v>157.62</v>
      </c>
    </row>
    <row r="244" spans="1:8">
      <c r="A244" s="104" t="str">
        <f ca="1">VLOOKUP(B244,'Insumos e Serviços'!$A:$F,3,0)</f>
        <v>Composição</v>
      </c>
      <c r="B244" s="105" t="s">
        <v>639</v>
      </c>
      <c r="C244" s="106" t="str">
        <f ca="1">VLOOKUP(B244,'Insumos e Serviços'!$A:$F,2,0)</f>
        <v>SINAPI</v>
      </c>
      <c r="D244" s="104" t="str">
        <f ca="1">VLOOKUP(B244,'Insumos e Serviços'!$A:$F,4,0)</f>
        <v>MARMORISTA/GRANITEIRO COM ENCARGOS COMPLEMENTARES</v>
      </c>
      <c r="E244" s="106" t="str">
        <f ca="1">VLOOKUP(B244,'Insumos e Serviços'!$A:$F,5,0)</f>
        <v>H</v>
      </c>
      <c r="F244" s="107">
        <v>0.41899999999999998</v>
      </c>
      <c r="G244" s="108">
        <f ca="1">VLOOKUP(B244,'Insumos e Serviços'!$A:$F,6,0)</f>
        <v>19.91</v>
      </c>
      <c r="H244" s="108">
        <f t="shared" ref="H244:H251" si="8">TRUNC(F244*G244,2)</f>
        <v>8.34</v>
      </c>
    </row>
    <row r="245" spans="1:8">
      <c r="A245" s="104" t="str">
        <f ca="1">VLOOKUP(B245,'Insumos e Serviços'!$A:$F,3,0)</f>
        <v>Composição</v>
      </c>
      <c r="B245" s="105" t="s">
        <v>595</v>
      </c>
      <c r="C245" s="106" t="str">
        <f ca="1">VLOOKUP(B245,'Insumos e Serviços'!$A:$F,2,0)</f>
        <v>SINAPI</v>
      </c>
      <c r="D245" s="104" t="str">
        <f ca="1">VLOOKUP(B245,'Insumos e Serviços'!$A:$F,4,0)</f>
        <v>SERVENTE COM ENCARGOS COMPLEMENTARES</v>
      </c>
      <c r="E245" s="106" t="str">
        <f ca="1">VLOOKUP(B245,'Insumos e Serviços'!$A:$F,5,0)</f>
        <v>H</v>
      </c>
      <c r="F245" s="107">
        <v>0.20899999999999999</v>
      </c>
      <c r="G245" s="108">
        <f ca="1">VLOOKUP(B245,'Insumos e Serviços'!$A:$F,6,0)</f>
        <v>17.61</v>
      </c>
      <c r="H245" s="108">
        <f t="shared" si="8"/>
        <v>3.68</v>
      </c>
    </row>
    <row r="246" spans="1:8">
      <c r="A246" s="104" t="str">
        <f ca="1">VLOOKUP(B246,'Insumos e Serviços'!$A:$F,3,0)</f>
        <v>Composição</v>
      </c>
      <c r="B246" s="105" t="s">
        <v>675</v>
      </c>
      <c r="C246" s="106" t="str">
        <f ca="1">VLOOKUP(B246,'Insumos e Serviços'!$A:$F,2,0)</f>
        <v>SINAPI</v>
      </c>
      <c r="D246" s="104" t="str">
        <f ca="1">VLOOKUP(B246,'Insumos e Serviços'!$A:$F,4,0)</f>
        <v>IMPERMEABILIZADOR COM ENCARGOS COMPLEMENTARES</v>
      </c>
      <c r="E246" s="106" t="str">
        <f ca="1">VLOOKUP(B246,'Insumos e Serviços'!$A:$F,5,0)</f>
        <v>H</v>
      </c>
      <c r="F246" s="107">
        <v>5.67E-2</v>
      </c>
      <c r="G246" s="108">
        <f ca="1">VLOOKUP(B246,'Insumos e Serviços'!$A:$F,6,0)</f>
        <v>23.9</v>
      </c>
      <c r="H246" s="108">
        <f t="shared" si="8"/>
        <v>1.35</v>
      </c>
    </row>
    <row r="247" spans="1:8" ht="22.5">
      <c r="A247" s="104" t="str">
        <f ca="1">VLOOKUP(B247,'Insumos e Serviços'!$A:$F,3,0)</f>
        <v>Insumo</v>
      </c>
      <c r="B247" s="105" t="s">
        <v>673</v>
      </c>
      <c r="C247" s="106" t="str">
        <f ca="1">VLOOKUP(B247,'Insumos e Serviços'!$A:$F,2,0)</f>
        <v>SINAPI</v>
      </c>
      <c r="D247" s="104" t="str">
        <f ca="1">VLOOKUP(B247,'Insumos e Serviços'!$A:$F,4,0)</f>
        <v>PISO EM GRANITO, POLIDO, TIPO PRETO SAO GABRIEL/ TIJUCA OU OUTROS EQUIVALENTES DA REGIAO, FORMATO MENOR OU IGUAL A 3025 CM2, E=  *2* CM</v>
      </c>
      <c r="E247" s="106" t="str">
        <f ca="1">VLOOKUP(B247,'Insumos e Serviços'!$A:$F,5,0)</f>
        <v>m²</v>
      </c>
      <c r="F247" s="107">
        <v>0.21</v>
      </c>
      <c r="G247" s="108">
        <f ca="1">VLOOKUP(B247,'Insumos e Serviços'!$A:$F,6,0)</f>
        <v>414.25</v>
      </c>
      <c r="H247" s="108">
        <f t="shared" si="8"/>
        <v>86.99</v>
      </c>
    </row>
    <row r="248" spans="1:8">
      <c r="A248" s="104" t="str">
        <f ca="1">VLOOKUP(B248,'Insumos e Serviços'!$A:$F,3,0)</f>
        <v>Insumo</v>
      </c>
      <c r="B248" s="105" t="s">
        <v>671</v>
      </c>
      <c r="C248" s="106" t="str">
        <f ca="1">VLOOKUP(B248,'Insumos e Serviços'!$A:$F,2,0)</f>
        <v>Próprio</v>
      </c>
      <c r="D248" s="104" t="str">
        <f ca="1">VLOOKUP(B248,'Insumos e Serviços'!$A:$F,4,0)</f>
        <v>Acabamento reto (granito)</v>
      </c>
      <c r="E248" s="106" t="str">
        <f ca="1">VLOOKUP(B248,'Insumos e Serviços'!$A:$F,5,0)</f>
        <v>m</v>
      </c>
      <c r="F248" s="107">
        <v>2</v>
      </c>
      <c r="G248" s="108">
        <f ca="1">VLOOKUP(B248,'Insumos e Serviços'!$A:$F,6,0)</f>
        <v>21.32</v>
      </c>
      <c r="H248" s="108">
        <f t="shared" si="8"/>
        <v>42.64</v>
      </c>
    </row>
    <row r="249" spans="1:8">
      <c r="A249" s="104" t="str">
        <f ca="1">VLOOKUP(B249,'Insumos e Serviços'!$A:$F,3,0)</f>
        <v>Insumo</v>
      </c>
      <c r="B249" s="105" t="s">
        <v>669</v>
      </c>
      <c r="C249" s="106" t="str">
        <f ca="1">VLOOKUP(B249,'Insumos e Serviços'!$A:$F,2,0)</f>
        <v>Próprio</v>
      </c>
      <c r="D249" s="104" t="str">
        <f ca="1">VLOOKUP(B249,'Insumos e Serviços'!$A:$F,4,0)</f>
        <v>Friso para pingadeira (granito)</v>
      </c>
      <c r="E249" s="106" t="str">
        <f ca="1">VLOOKUP(B249,'Insumos e Serviços'!$A:$F,5,0)</f>
        <v>m</v>
      </c>
      <c r="F249" s="107">
        <v>2</v>
      </c>
      <c r="G249" s="108">
        <f ca="1">VLOOKUP(B249,'Insumos e Serviços'!$A:$F,6,0)</f>
        <v>5.33</v>
      </c>
      <c r="H249" s="108">
        <f t="shared" si="8"/>
        <v>10.66</v>
      </c>
    </row>
    <row r="250" spans="1:8">
      <c r="A250" s="104" t="str">
        <f ca="1">VLOOKUP(B250,'Insumos e Serviços'!$A:$F,3,0)</f>
        <v>Insumo</v>
      </c>
      <c r="B250" s="105" t="s">
        <v>667</v>
      </c>
      <c r="C250" s="106" t="str">
        <f ca="1">VLOOKUP(B250,'Insumos e Serviços'!$A:$F,2,0)</f>
        <v>Próprio</v>
      </c>
      <c r="D250" s="104" t="str">
        <f ca="1">VLOOKUP(B250,'Insumos e Serviços'!$A:$F,4,0)</f>
        <v>Solução hidrofugante à base de silano-siloxano Nitoprimer 40, fab. Anchortec Quartzolit</v>
      </c>
      <c r="E250" s="106" t="str">
        <f ca="1">VLOOKUP(B250,'Insumos e Serviços'!$A:$F,5,0)</f>
        <v>l</v>
      </c>
      <c r="F250" s="107">
        <v>6.3E-2</v>
      </c>
      <c r="G250" s="108">
        <f ca="1">VLOOKUP(B250,'Insumos e Serviços'!$A:$F,6,0)</f>
        <v>39.82</v>
      </c>
      <c r="H250" s="108">
        <f t="shared" si="8"/>
        <v>2.5</v>
      </c>
    </row>
    <row r="251" spans="1:8" ht="15" thickBot="1">
      <c r="A251" s="104" t="str">
        <f ca="1">VLOOKUP(B251,'Insumos e Serviços'!$A:$F,3,0)</f>
        <v>Insumo</v>
      </c>
      <c r="B251" s="105" t="s">
        <v>664</v>
      </c>
      <c r="C251" s="106" t="str">
        <f ca="1">VLOOKUP(B251,'Insumos e Serviços'!$A:$F,2,0)</f>
        <v>SINAPI</v>
      </c>
      <c r="D251" s="104" t="str">
        <f ca="1">VLOOKUP(B251,'Insumos e Serviços'!$A:$F,4,0)</f>
        <v>ARGAMASSA COLANTE AC II</v>
      </c>
      <c r="E251" s="106" t="str">
        <f ca="1">VLOOKUP(B251,'Insumos e Serviços'!$A:$F,5,0)</f>
        <v>KG</v>
      </c>
      <c r="F251" s="107">
        <v>1.806</v>
      </c>
      <c r="G251" s="108">
        <f ca="1">VLOOKUP(B251,'Insumos e Serviços'!$A:$F,6,0)</f>
        <v>0.81</v>
      </c>
      <c r="H251" s="108">
        <f t="shared" si="8"/>
        <v>1.46</v>
      </c>
    </row>
    <row r="252" spans="1:8" ht="15" thickTop="1">
      <c r="A252" s="109"/>
      <c r="B252" s="109"/>
      <c r="C252" s="109"/>
      <c r="D252" s="109"/>
      <c r="E252" s="109"/>
      <c r="F252" s="109"/>
      <c r="G252" s="109"/>
      <c r="H252" s="109"/>
    </row>
    <row r="253" spans="1:8" ht="22.5">
      <c r="A253" s="98" t="s">
        <v>431</v>
      </c>
      <c r="B253" s="99" t="str">
        <f ca="1">VLOOKUP(A253,'Orçamento Sintético'!$A:$H,2,0)</f>
        <v xml:space="preserve"> MPDFT0934 </v>
      </c>
      <c r="C253" s="99" t="str">
        <f ca="1">VLOOKUP(A253,'Orçamento Sintético'!$A:$H,3,0)</f>
        <v>Próprio</v>
      </c>
      <c r="D253" s="100" t="str">
        <f ca="1">VLOOKUP(A253,'Orçamento Sintético'!$A:$H,4,0)</f>
        <v>Baseado em SINAPI (101965) - Peitoril em granito polido Preto São Gabriel, largura 26cm, e= 2cm, com friso pingadeira dos dois lados</v>
      </c>
      <c r="E253" s="99" t="str">
        <f ca="1">VLOOKUP(A253,'Orçamento Sintético'!$A:$H,5,0)</f>
        <v>M</v>
      </c>
      <c r="F253" s="101"/>
      <c r="G253" s="102"/>
      <c r="H253" s="103">
        <f>SUM(H254:H261)</f>
        <v>179.6</v>
      </c>
    </row>
    <row r="254" spans="1:8">
      <c r="A254" s="104" t="str">
        <f ca="1">VLOOKUP(B254,'Insumos e Serviços'!$A:$F,3,0)</f>
        <v>Composição</v>
      </c>
      <c r="B254" s="105" t="s">
        <v>639</v>
      </c>
      <c r="C254" s="106" t="str">
        <f ca="1">VLOOKUP(B254,'Insumos e Serviços'!$A:$F,2,0)</f>
        <v>SINAPI</v>
      </c>
      <c r="D254" s="104" t="str">
        <f ca="1">VLOOKUP(B254,'Insumos e Serviços'!$A:$F,4,0)</f>
        <v>MARMORISTA/GRANITEIRO COM ENCARGOS COMPLEMENTARES</v>
      </c>
      <c r="E254" s="106" t="str">
        <f ca="1">VLOOKUP(B254,'Insumos e Serviços'!$A:$F,5,0)</f>
        <v>H</v>
      </c>
      <c r="F254" s="107">
        <v>0.41899999999999998</v>
      </c>
      <c r="G254" s="108">
        <f ca="1">VLOOKUP(B254,'Insumos e Serviços'!$A:$F,6,0)</f>
        <v>19.91</v>
      </c>
      <c r="H254" s="108">
        <f t="shared" ref="H254:H261" si="9">TRUNC(F254*G254,2)</f>
        <v>8.34</v>
      </c>
    </row>
    <row r="255" spans="1:8">
      <c r="A255" s="104" t="str">
        <f ca="1">VLOOKUP(B255,'Insumos e Serviços'!$A:$F,3,0)</f>
        <v>Composição</v>
      </c>
      <c r="B255" s="105" t="s">
        <v>595</v>
      </c>
      <c r="C255" s="106" t="str">
        <f ca="1">VLOOKUP(B255,'Insumos e Serviços'!$A:$F,2,0)</f>
        <v>SINAPI</v>
      </c>
      <c r="D255" s="104" t="str">
        <f ca="1">VLOOKUP(B255,'Insumos e Serviços'!$A:$F,4,0)</f>
        <v>SERVENTE COM ENCARGOS COMPLEMENTARES</v>
      </c>
      <c r="E255" s="106" t="str">
        <f ca="1">VLOOKUP(B255,'Insumos e Serviços'!$A:$F,5,0)</f>
        <v>H</v>
      </c>
      <c r="F255" s="107">
        <v>0.20899999999999999</v>
      </c>
      <c r="G255" s="108">
        <f ca="1">VLOOKUP(B255,'Insumos e Serviços'!$A:$F,6,0)</f>
        <v>17.61</v>
      </c>
      <c r="H255" s="108">
        <f t="shared" si="9"/>
        <v>3.68</v>
      </c>
    </row>
    <row r="256" spans="1:8">
      <c r="A256" s="104" t="str">
        <f ca="1">VLOOKUP(B256,'Insumos e Serviços'!$A:$F,3,0)</f>
        <v>Composição</v>
      </c>
      <c r="B256" s="105" t="s">
        <v>675</v>
      </c>
      <c r="C256" s="106" t="str">
        <f ca="1">VLOOKUP(B256,'Insumos e Serviços'!$A:$F,2,0)</f>
        <v>SINAPI</v>
      </c>
      <c r="D256" s="104" t="str">
        <f ca="1">VLOOKUP(B256,'Insumos e Serviços'!$A:$F,4,0)</f>
        <v>IMPERMEABILIZADOR COM ENCARGOS COMPLEMENTARES</v>
      </c>
      <c r="E256" s="106" t="str">
        <f ca="1">VLOOKUP(B256,'Insumos e Serviços'!$A:$F,5,0)</f>
        <v>H</v>
      </c>
      <c r="F256" s="107">
        <v>7.0199999999999999E-2</v>
      </c>
      <c r="G256" s="108">
        <f ca="1">VLOOKUP(B256,'Insumos e Serviços'!$A:$F,6,0)</f>
        <v>23.9</v>
      </c>
      <c r="H256" s="108">
        <f t="shared" si="9"/>
        <v>1.67</v>
      </c>
    </row>
    <row r="257" spans="1:8" ht="22.5">
      <c r="A257" s="104" t="str">
        <f ca="1">VLOOKUP(B257,'Insumos e Serviços'!$A:$F,3,0)</f>
        <v>Insumo</v>
      </c>
      <c r="B257" s="105" t="s">
        <v>673</v>
      </c>
      <c r="C257" s="106" t="str">
        <f ca="1">VLOOKUP(B257,'Insumos e Serviços'!$A:$F,2,0)</f>
        <v>SINAPI</v>
      </c>
      <c r="D257" s="104" t="str">
        <f ca="1">VLOOKUP(B257,'Insumos e Serviços'!$A:$F,4,0)</f>
        <v>PISO EM GRANITO, POLIDO, TIPO PRETO SAO GABRIEL/ TIJUCA OU OUTROS EQUIVALENTES DA REGIAO, FORMATO MENOR OU IGUAL A 3025 CM2, E=  *2* CM</v>
      </c>
      <c r="E257" s="106" t="str">
        <f ca="1">VLOOKUP(B257,'Insumos e Serviços'!$A:$F,5,0)</f>
        <v>m²</v>
      </c>
      <c r="F257" s="107">
        <v>0.26</v>
      </c>
      <c r="G257" s="108">
        <f ca="1">VLOOKUP(B257,'Insumos e Serviços'!$A:$F,6,0)</f>
        <v>414.25</v>
      </c>
      <c r="H257" s="108">
        <f t="shared" si="9"/>
        <v>107.7</v>
      </c>
    </row>
    <row r="258" spans="1:8">
      <c r="A258" s="104" t="str">
        <f ca="1">VLOOKUP(B258,'Insumos e Serviços'!$A:$F,3,0)</f>
        <v>Insumo</v>
      </c>
      <c r="B258" s="105" t="s">
        <v>671</v>
      </c>
      <c r="C258" s="106" t="str">
        <f ca="1">VLOOKUP(B258,'Insumos e Serviços'!$A:$F,2,0)</f>
        <v>Próprio</v>
      </c>
      <c r="D258" s="104" t="str">
        <f ca="1">VLOOKUP(B258,'Insumos e Serviços'!$A:$F,4,0)</f>
        <v>Acabamento reto (granito)</v>
      </c>
      <c r="E258" s="106" t="str">
        <f ca="1">VLOOKUP(B258,'Insumos e Serviços'!$A:$F,5,0)</f>
        <v>m</v>
      </c>
      <c r="F258" s="107">
        <v>2</v>
      </c>
      <c r="G258" s="108">
        <f ca="1">VLOOKUP(B258,'Insumos e Serviços'!$A:$F,6,0)</f>
        <v>21.32</v>
      </c>
      <c r="H258" s="108">
        <f t="shared" si="9"/>
        <v>42.64</v>
      </c>
    </row>
    <row r="259" spans="1:8">
      <c r="A259" s="104" t="str">
        <f ca="1">VLOOKUP(B259,'Insumos e Serviços'!$A:$F,3,0)</f>
        <v>Insumo</v>
      </c>
      <c r="B259" s="105" t="s">
        <v>669</v>
      </c>
      <c r="C259" s="106" t="str">
        <f ca="1">VLOOKUP(B259,'Insumos e Serviços'!$A:$F,2,0)</f>
        <v>Próprio</v>
      </c>
      <c r="D259" s="104" t="str">
        <f ca="1">VLOOKUP(B259,'Insumos e Serviços'!$A:$F,4,0)</f>
        <v>Friso para pingadeira (granito)</v>
      </c>
      <c r="E259" s="106" t="str">
        <f ca="1">VLOOKUP(B259,'Insumos e Serviços'!$A:$F,5,0)</f>
        <v>m</v>
      </c>
      <c r="F259" s="107">
        <v>2</v>
      </c>
      <c r="G259" s="108">
        <f ca="1">VLOOKUP(B259,'Insumos e Serviços'!$A:$F,6,0)</f>
        <v>5.33</v>
      </c>
      <c r="H259" s="108">
        <f t="shared" si="9"/>
        <v>10.66</v>
      </c>
    </row>
    <row r="260" spans="1:8">
      <c r="A260" s="104" t="str">
        <f ca="1">VLOOKUP(B260,'Insumos e Serviços'!$A:$F,3,0)</f>
        <v>Insumo</v>
      </c>
      <c r="B260" s="105" t="s">
        <v>667</v>
      </c>
      <c r="C260" s="106" t="str">
        <f ca="1">VLOOKUP(B260,'Insumos e Serviços'!$A:$F,2,0)</f>
        <v>Próprio</v>
      </c>
      <c r="D260" s="104" t="str">
        <f ca="1">VLOOKUP(B260,'Insumos e Serviços'!$A:$F,4,0)</f>
        <v>Solução hidrofugante à base de silano-siloxano Nitoprimer 40, fab. Anchortec Quartzolit</v>
      </c>
      <c r="E260" s="106" t="str">
        <f ca="1">VLOOKUP(B260,'Insumos e Serviços'!$A:$F,5,0)</f>
        <v>l</v>
      </c>
      <c r="F260" s="107">
        <v>7.8E-2</v>
      </c>
      <c r="G260" s="108">
        <f ca="1">VLOOKUP(B260,'Insumos e Serviços'!$A:$F,6,0)</f>
        <v>39.82</v>
      </c>
      <c r="H260" s="108">
        <f t="shared" si="9"/>
        <v>3.1</v>
      </c>
    </row>
    <row r="261" spans="1:8" ht="15" thickBot="1">
      <c r="A261" s="104" t="str">
        <f ca="1">VLOOKUP(B261,'Insumos e Serviços'!$A:$F,3,0)</f>
        <v>Insumo</v>
      </c>
      <c r="B261" s="105" t="s">
        <v>664</v>
      </c>
      <c r="C261" s="106" t="str">
        <f ca="1">VLOOKUP(B261,'Insumos e Serviços'!$A:$F,2,0)</f>
        <v>SINAPI</v>
      </c>
      <c r="D261" s="104" t="str">
        <f ca="1">VLOOKUP(B261,'Insumos e Serviços'!$A:$F,4,0)</f>
        <v>ARGAMASSA COLANTE AC II</v>
      </c>
      <c r="E261" s="106" t="str">
        <f ca="1">VLOOKUP(B261,'Insumos e Serviços'!$A:$F,5,0)</f>
        <v>KG</v>
      </c>
      <c r="F261" s="107">
        <v>2.2360000000000002</v>
      </c>
      <c r="G261" s="108">
        <f ca="1">VLOOKUP(B261,'Insumos e Serviços'!$A:$F,6,0)</f>
        <v>0.81</v>
      </c>
      <c r="H261" s="108">
        <f t="shared" si="9"/>
        <v>1.81</v>
      </c>
    </row>
    <row r="262" spans="1:8" ht="15" thickTop="1">
      <c r="A262" s="109"/>
      <c r="B262" s="109"/>
      <c r="C262" s="109"/>
      <c r="D262" s="109"/>
      <c r="E262" s="109"/>
      <c r="F262" s="109"/>
      <c r="G262" s="109"/>
      <c r="H262" s="109"/>
    </row>
    <row r="263" spans="1:8" ht="22.5">
      <c r="A263" s="98" t="s">
        <v>434</v>
      </c>
      <c r="B263" s="99" t="str">
        <f ca="1">VLOOKUP(A263,'Orçamento Sintético'!$A:$H,2,0)</f>
        <v xml:space="preserve"> MPDFT1172 </v>
      </c>
      <c r="C263" s="99" t="str">
        <f ca="1">VLOOKUP(A263,'Orçamento Sintético'!$A:$H,3,0)</f>
        <v>Próprio</v>
      </c>
      <c r="D263" s="100" t="str">
        <f ca="1">VLOOKUP(A263,'Orçamento Sintético'!$A:$H,4,0)</f>
        <v>Cópia da Sinapi (100327) - Rufo externo/interno em chapa de aço galvanizado número 24, corte de variável, incluso içamento</v>
      </c>
      <c r="E263" s="99" t="str">
        <f ca="1">VLOOKUP(A263,'Orçamento Sintético'!$A:$H,5,0)</f>
        <v>m²</v>
      </c>
      <c r="F263" s="101"/>
      <c r="G263" s="102"/>
      <c r="H263" s="103">
        <f>SUM(H264:H272)</f>
        <v>200.26999999999998</v>
      </c>
    </row>
    <row r="264" spans="1:8">
      <c r="A264" s="104" t="str">
        <f ca="1">VLOOKUP(B264,'Insumos e Serviços'!$A:$F,3,0)</f>
        <v>Composição</v>
      </c>
      <c r="B264" s="105" t="s">
        <v>595</v>
      </c>
      <c r="C264" s="106" t="str">
        <f ca="1">VLOOKUP(B264,'Insumos e Serviços'!$A:$F,2,0)</f>
        <v>SINAPI</v>
      </c>
      <c r="D264" s="104" t="str">
        <f ca="1">VLOOKUP(B264,'Insumos e Serviços'!$A:$F,4,0)</f>
        <v>SERVENTE COM ENCARGOS COMPLEMENTARES</v>
      </c>
      <c r="E264" s="106" t="str">
        <f ca="1">VLOOKUP(B264,'Insumos e Serviços'!$A:$F,5,0)</f>
        <v>H</v>
      </c>
      <c r="F264" s="107">
        <v>0.95599999999999996</v>
      </c>
      <c r="G264" s="108">
        <f ca="1">VLOOKUP(B264,'Insumos e Serviços'!$A:$F,6,0)</f>
        <v>17.61</v>
      </c>
      <c r="H264" s="108">
        <f t="shared" ref="H264:H272" si="10">TRUNC(F264*G264,2)</f>
        <v>16.829999999999998</v>
      </c>
    </row>
    <row r="265" spans="1:8">
      <c r="A265" s="104" t="str">
        <f ca="1">VLOOKUP(B265,'Insumos e Serviços'!$A:$F,3,0)</f>
        <v>Composição</v>
      </c>
      <c r="B265" s="105" t="s">
        <v>662</v>
      </c>
      <c r="C265" s="106" t="str">
        <f ca="1">VLOOKUP(B265,'Insumos e Serviços'!$A:$F,2,0)</f>
        <v>SINAPI</v>
      </c>
      <c r="D265" s="104" t="str">
        <f ca="1">VLOOKUP(B265,'Insumos e Serviços'!$A:$F,4,0)</f>
        <v>TELHADISTA COM ENCARGOS COMPLEMENTARES</v>
      </c>
      <c r="E265" s="106" t="str">
        <f ca="1">VLOOKUP(B265,'Insumos e Serviços'!$A:$F,5,0)</f>
        <v>H</v>
      </c>
      <c r="F265" s="107">
        <v>0.435</v>
      </c>
      <c r="G265" s="108">
        <f ca="1">VLOOKUP(B265,'Insumos e Serviços'!$A:$F,6,0)</f>
        <v>25.29</v>
      </c>
      <c r="H265" s="108">
        <f t="shared" si="10"/>
        <v>11</v>
      </c>
    </row>
    <row r="266" spans="1:8" ht="22.5">
      <c r="A266" s="104" t="str">
        <f ca="1">VLOOKUP(B266,'Insumos e Serviços'!$A:$F,3,0)</f>
        <v>Composição</v>
      </c>
      <c r="B266" s="105" t="s">
        <v>660</v>
      </c>
      <c r="C266" s="106" t="str">
        <f ca="1">VLOOKUP(B266,'Insumos e Serviços'!$A:$F,2,0)</f>
        <v>SINAPI</v>
      </c>
      <c r="D266" s="104" t="str">
        <f ca="1">VLOOKUP(B266,'Insumos e Serviços'!$A:$F,4,0)</f>
        <v>GUINCHO ELÉTRICO DE COLUNA, CAPACIDADE 400 KG, COM MOTO FREIO, MOTOR TRIFÁSICO DE 1,25 CV - CHP DIURNO. AF_03/2016</v>
      </c>
      <c r="E266" s="106" t="str">
        <f ca="1">VLOOKUP(B266,'Insumos e Serviços'!$A:$F,5,0)</f>
        <v>CHP</v>
      </c>
      <c r="F266" s="107">
        <v>1.32E-2</v>
      </c>
      <c r="G266" s="108">
        <f ca="1">VLOOKUP(B266,'Insumos e Serviços'!$A:$F,6,0)</f>
        <v>19.78</v>
      </c>
      <c r="H266" s="108">
        <f t="shared" si="10"/>
        <v>0.26</v>
      </c>
    </row>
    <row r="267" spans="1:8" ht="22.5">
      <c r="A267" s="104" t="str">
        <f ca="1">VLOOKUP(B267,'Insumos e Serviços'!$A:$F,3,0)</f>
        <v>Composição</v>
      </c>
      <c r="B267" s="105" t="s">
        <v>658</v>
      </c>
      <c r="C267" s="106" t="str">
        <f ca="1">VLOOKUP(B267,'Insumos e Serviços'!$A:$F,2,0)</f>
        <v>SINAPI</v>
      </c>
      <c r="D267" s="104" t="str">
        <f ca="1">VLOOKUP(B267,'Insumos e Serviços'!$A:$F,4,0)</f>
        <v>GUINCHO ELÉTRICO DE COLUNA, CAPACIDADE 400 KG, COM MOTO FREIO, MOTOR TRIFÁSICO DE 1,25 CV - CHI DIURNO. AF_03/2016</v>
      </c>
      <c r="E267" s="106" t="str">
        <f ca="1">VLOOKUP(B267,'Insumos e Serviços'!$A:$F,5,0)</f>
        <v>CHI</v>
      </c>
      <c r="F267" s="107">
        <v>1.83E-2</v>
      </c>
      <c r="G267" s="108">
        <f ca="1">VLOOKUP(B267,'Insumos e Serviços'!$A:$F,6,0)</f>
        <v>19</v>
      </c>
      <c r="H267" s="108">
        <f t="shared" si="10"/>
        <v>0.34</v>
      </c>
    </row>
    <row r="268" spans="1:8" ht="22.5">
      <c r="A268" s="104" t="str">
        <f ca="1">VLOOKUP(B268,'Insumos e Serviços'!$A:$F,3,0)</f>
        <v>Insumo</v>
      </c>
      <c r="B268" s="105" t="s">
        <v>656</v>
      </c>
      <c r="C268" s="106" t="str">
        <f ca="1">VLOOKUP(B268,'Insumos e Serviços'!$A:$F,2,0)</f>
        <v>SINAPI</v>
      </c>
      <c r="D268" s="104" t="str">
        <f ca="1">VLOOKUP(B268,'Insumos e Serviços'!$A:$F,4,0)</f>
        <v>SELANTE ELASTICO MONOCOMPONENTE A BASE DE POLIURETANO (PU) PARA JUNTAS DIVERSAS</v>
      </c>
      <c r="E268" s="106" t="str">
        <f ca="1">VLOOKUP(B268,'Insumos e Serviços'!$A:$F,5,0)</f>
        <v>310ML</v>
      </c>
      <c r="F268" s="107">
        <v>0.63300000000000001</v>
      </c>
      <c r="G268" s="108">
        <f ca="1">VLOOKUP(B268,'Insumos e Serviços'!$A:$F,6,0)</f>
        <v>31.84</v>
      </c>
      <c r="H268" s="108">
        <f t="shared" si="10"/>
        <v>20.149999999999999</v>
      </c>
    </row>
    <row r="269" spans="1:8">
      <c r="A269" s="104" t="str">
        <f ca="1">VLOOKUP(B269,'Insumos e Serviços'!$A:$F,3,0)</f>
        <v>Insumo</v>
      </c>
      <c r="B269" s="105" t="s">
        <v>653</v>
      </c>
      <c r="C269" s="106" t="str">
        <f ca="1">VLOOKUP(B269,'Insumos e Serviços'!$A:$F,2,0)</f>
        <v>SINAPI</v>
      </c>
      <c r="D269" s="104" t="str">
        <f ca="1">VLOOKUP(B269,'Insumos e Serviços'!$A:$F,4,0)</f>
        <v>PREGO DE ACO POLIDO COM CABECA 18 X 27 (2 1/2 X 10)</v>
      </c>
      <c r="E269" s="106" t="str">
        <f ca="1">VLOOKUP(B269,'Insumos e Serviços'!$A:$F,5,0)</f>
        <v>KG</v>
      </c>
      <c r="F269" s="107">
        <v>2.4E-2</v>
      </c>
      <c r="G269" s="108">
        <f ca="1">VLOOKUP(B269,'Insumos e Serviços'!$A:$F,6,0)</f>
        <v>19.899999999999999</v>
      </c>
      <c r="H269" s="108">
        <f t="shared" si="10"/>
        <v>0.47</v>
      </c>
    </row>
    <row r="270" spans="1:8">
      <c r="A270" s="104" t="str">
        <f ca="1">VLOOKUP(B270,'Insumos e Serviços'!$A:$F,3,0)</f>
        <v>Insumo</v>
      </c>
      <c r="B270" s="105" t="s">
        <v>651</v>
      </c>
      <c r="C270" s="106" t="str">
        <f ca="1">VLOOKUP(B270,'Insumos e Serviços'!$A:$F,2,0)</f>
        <v>SINAPI</v>
      </c>
      <c r="D270" s="104" t="str">
        <f ca="1">VLOOKUP(B270,'Insumos e Serviços'!$A:$F,4,0)</f>
        <v>REBITE DE ALUMINIO VAZADO DE REPUXO, 3,2 X 8 MM (1KG = 1025 UNIDADES)</v>
      </c>
      <c r="E270" s="106" t="str">
        <f ca="1">VLOOKUP(B270,'Insumos e Serviços'!$A:$F,5,0)</f>
        <v>KG</v>
      </c>
      <c r="F270" s="107">
        <v>4.7999999999999996E-3</v>
      </c>
      <c r="G270" s="108">
        <f ca="1">VLOOKUP(B270,'Insumos e Serviços'!$A:$F,6,0)</f>
        <v>68.09</v>
      </c>
      <c r="H270" s="108">
        <f t="shared" si="10"/>
        <v>0.32</v>
      </c>
    </row>
    <row r="271" spans="1:8">
      <c r="A271" s="104" t="str">
        <f ca="1">VLOOKUP(B271,'Insumos e Serviços'!$A:$F,3,0)</f>
        <v>Insumo</v>
      </c>
      <c r="B271" s="105" t="s">
        <v>649</v>
      </c>
      <c r="C271" s="106" t="str">
        <f ca="1">VLOOKUP(B271,'Insumos e Serviços'!$A:$F,2,0)</f>
        <v>SINAPI</v>
      </c>
      <c r="D271" s="104" t="str">
        <f ca="1">VLOOKUP(B271,'Insumos e Serviços'!$A:$F,4,0)</f>
        <v>SOLDA EM BARRA DE ESTANHO-CHUMBO 50/50</v>
      </c>
      <c r="E271" s="106" t="str">
        <f ca="1">VLOOKUP(B271,'Insumos e Serviços'!$A:$F,5,0)</f>
        <v>KG</v>
      </c>
      <c r="F271" s="107">
        <v>0.17699999999999999</v>
      </c>
      <c r="G271" s="108">
        <f ca="1">VLOOKUP(B271,'Insumos e Serviços'!$A:$F,6,0)</f>
        <v>96.74</v>
      </c>
      <c r="H271" s="108">
        <f t="shared" si="10"/>
        <v>17.12</v>
      </c>
    </row>
    <row r="272" spans="1:8" ht="15" thickBot="1">
      <c r="A272" s="104" t="str">
        <f ca="1">VLOOKUP(B272,'Insumos e Serviços'!$A:$F,3,0)</f>
        <v>Insumo</v>
      </c>
      <c r="B272" s="105" t="s">
        <v>647</v>
      </c>
      <c r="C272" s="106" t="str">
        <f ca="1">VLOOKUP(B272,'Insumos e Serviços'!$A:$F,2,0)</f>
        <v>SINAPI</v>
      </c>
      <c r="D272" s="104" t="str">
        <f ca="1">VLOOKUP(B272,'Insumos e Serviços'!$A:$F,4,0)</f>
        <v>RUFO INTERNO/EXTERNO DE CHAPA DE ACO GALVANIZADA NUM 24, CORTE 25 CM</v>
      </c>
      <c r="E272" s="106" t="str">
        <f ca="1">VLOOKUP(B272,'Insumos e Serviços'!$A:$F,5,0)</f>
        <v>M</v>
      </c>
      <c r="F272" s="107">
        <v>4.0999999999999996</v>
      </c>
      <c r="G272" s="108">
        <f ca="1">VLOOKUP(B272,'Insumos e Serviços'!$A:$F,6,0)</f>
        <v>32.630000000000003</v>
      </c>
      <c r="H272" s="108">
        <f t="shared" si="10"/>
        <v>133.78</v>
      </c>
    </row>
    <row r="273" spans="1:8" ht="15" thickTop="1">
      <c r="A273" s="109"/>
      <c r="B273" s="109"/>
      <c r="C273" s="109"/>
      <c r="D273" s="109"/>
      <c r="E273" s="109"/>
      <c r="F273" s="109"/>
      <c r="G273" s="109"/>
      <c r="H273" s="109"/>
    </row>
    <row r="274" spans="1:8" ht="22.5">
      <c r="A274" s="98" t="s">
        <v>437</v>
      </c>
      <c r="B274" s="99" t="str">
        <f ca="1">VLOOKUP(A274,'Orçamento Sintético'!$A:$H,2,0)</f>
        <v xml:space="preserve"> MPDFT1168 </v>
      </c>
      <c r="C274" s="99" t="str">
        <f ca="1">VLOOKUP(A274,'Orçamento Sintético'!$A:$H,3,0)</f>
        <v>Próprio</v>
      </c>
      <c r="D274" s="100" t="str">
        <f ca="1">VLOOKUP(A274,'Orçamento Sintético'!$A:$H,4,0)</f>
        <v>Bloco 15x15x15cm moldado in loco para fixação do sistema de proteção descargas atmosféricas</v>
      </c>
      <c r="E274" s="99" t="str">
        <f ca="1">VLOOKUP(A274,'Orçamento Sintético'!$A:$H,5,0)</f>
        <v>un</v>
      </c>
      <c r="F274" s="101"/>
      <c r="G274" s="102"/>
      <c r="H274" s="103">
        <f>SUM(H275:H277)</f>
        <v>15.18</v>
      </c>
    </row>
    <row r="275" spans="1:8" ht="33.75">
      <c r="A275" s="104" t="str">
        <f ca="1">VLOOKUP(B275,'Insumos e Serviços'!$A:$F,3,0)</f>
        <v>Composição</v>
      </c>
      <c r="B275" s="105" t="s">
        <v>645</v>
      </c>
      <c r="C275" s="106" t="str">
        <f ca="1">VLOOKUP(B275,'Insumos e Serviços'!$A:$F,2,0)</f>
        <v>SINAPI</v>
      </c>
      <c r="D275" s="104" t="str">
        <f ca="1">VLOOKUP(B275,'Insumos e Serviços'!$A:$F,4,0)</f>
        <v>ARGAMASSA TRAÇO 1:2:8 (EM VOLUME DE CIMENTO, CAL E AREIA MÉDIA ÚMIDA) PARA EMBOÇO/MASSA ÚNICA/ASSENTAMENTO DE ALVENARIA DE VEDAÇÃO, PREPARO MECÂNICO COM BETONEIRA 400 L. AF_08/2019</v>
      </c>
      <c r="E275" s="106" t="str">
        <f ca="1">VLOOKUP(B275,'Insumos e Serviços'!$A:$F,5,0)</f>
        <v>m³</v>
      </c>
      <c r="F275" s="107">
        <v>3.5438000000000002E-3</v>
      </c>
      <c r="G275" s="108">
        <f ca="1">VLOOKUP(B275,'Insumos e Serviços'!$A:$F,6,0)</f>
        <v>455.25</v>
      </c>
      <c r="H275" s="108">
        <f>TRUNC(F275*G275,2)</f>
        <v>1.61</v>
      </c>
    </row>
    <row r="276" spans="1:8" ht="22.5">
      <c r="A276" s="104" t="str">
        <f ca="1">VLOOKUP(B276,'Insumos e Serviços'!$A:$F,3,0)</f>
        <v>Composição</v>
      </c>
      <c r="B276" s="105" t="s">
        <v>643</v>
      </c>
      <c r="C276" s="106" t="str">
        <f ca="1">VLOOKUP(B276,'Insumos e Serviços'!$A:$F,2,0)</f>
        <v>SINAPI</v>
      </c>
      <c r="D276" s="104" t="str">
        <f ca="1">VLOOKUP(B276,'Insumos e Serviços'!$A:$F,4,0)</f>
        <v>FABRICAÇÃO DE FÔRMA PARA PILARES E ESTRUTURAS SIMILARES, EM CHAPA DE MADEIRA COMPENSADA RESINADA, E = 17 MM. AF_09/2020</v>
      </c>
      <c r="E276" s="106" t="str">
        <f ca="1">VLOOKUP(B276,'Insumos e Serviços'!$A:$F,5,0)</f>
        <v>m²</v>
      </c>
      <c r="F276" s="107">
        <v>9.4500000000000001E-2</v>
      </c>
      <c r="G276" s="108">
        <f ca="1">VLOOKUP(B276,'Insumos e Serviços'!$A:$F,6,0)</f>
        <v>136.62</v>
      </c>
      <c r="H276" s="108">
        <f>TRUNC(F276*G276,2)</f>
        <v>12.91</v>
      </c>
    </row>
    <row r="277" spans="1:8" ht="23.25" thickBot="1">
      <c r="A277" s="104" t="str">
        <f ca="1">VLOOKUP(B277,'Insumos e Serviços'!$A:$F,3,0)</f>
        <v>Composição</v>
      </c>
      <c r="B277" s="105" t="s">
        <v>641</v>
      </c>
      <c r="C277" s="106" t="str">
        <f ca="1">VLOOKUP(B277,'Insumos e Serviços'!$A:$F,2,0)</f>
        <v>SINAPI</v>
      </c>
      <c r="D277" s="104" t="str">
        <f ca="1">VLOOKUP(B277,'Insumos e Serviços'!$A:$F,4,0)</f>
        <v>LANÇAMENTO COM USO DE BALDES, ADENSAMENTO E ACABAMENTO DE CONCRETO EM ESTRUTURAS. AF_12/2015</v>
      </c>
      <c r="E277" s="106" t="str">
        <f ca="1">VLOOKUP(B277,'Insumos e Serviços'!$A:$F,5,0)</f>
        <v>m³</v>
      </c>
      <c r="F277" s="107">
        <v>3.5438000000000002E-3</v>
      </c>
      <c r="G277" s="108">
        <f ca="1">VLOOKUP(B277,'Insumos e Serviços'!$A:$F,6,0)</f>
        <v>186.89</v>
      </c>
      <c r="H277" s="108">
        <f>TRUNC(F277*G277,2)</f>
        <v>0.66</v>
      </c>
    </row>
    <row r="278" spans="1:8" ht="15" thickTop="1">
      <c r="A278" s="109"/>
      <c r="B278" s="109"/>
      <c r="C278" s="109"/>
      <c r="D278" s="109"/>
      <c r="E278" s="109"/>
      <c r="F278" s="109"/>
      <c r="G278" s="109"/>
      <c r="H278" s="109"/>
    </row>
    <row r="279" spans="1:8">
      <c r="A279" s="98" t="s">
        <v>440</v>
      </c>
      <c r="B279" s="99" t="str">
        <f ca="1">VLOOKUP(A279,'Orçamento Sintético'!$A:$H,2,0)</f>
        <v xml:space="preserve"> MPDFT1175 </v>
      </c>
      <c r="C279" s="99" t="str">
        <f ca="1">VLOOKUP(A279,'Orçamento Sintético'!$A:$H,3,0)</f>
        <v>Próprio</v>
      </c>
      <c r="D279" s="100" t="str">
        <f ca="1">VLOOKUP(A279,'Orçamento Sintético'!$A:$H,4,0)</f>
        <v>Copia da SINAPI (98685) - Rodapé em granito, altura 15 cm</v>
      </c>
      <c r="E279" s="99" t="str">
        <f ca="1">VLOOKUP(A279,'Orçamento Sintético'!$A:$H,5,0)</f>
        <v>M</v>
      </c>
      <c r="F279" s="101"/>
      <c r="G279" s="102"/>
      <c r="H279" s="103">
        <f>SUM(H280:H284)</f>
        <v>103.30999999999999</v>
      </c>
    </row>
    <row r="280" spans="1:8">
      <c r="A280" s="104" t="str">
        <f ca="1">VLOOKUP(B280,'Insumos e Serviços'!$A:$F,3,0)</f>
        <v>Composição</v>
      </c>
      <c r="B280" s="105" t="s">
        <v>639</v>
      </c>
      <c r="C280" s="106" t="str">
        <f ca="1">VLOOKUP(B280,'Insumos e Serviços'!$A:$F,2,0)</f>
        <v>SINAPI</v>
      </c>
      <c r="D280" s="104" t="str">
        <f ca="1">VLOOKUP(B280,'Insumos e Serviços'!$A:$F,4,0)</f>
        <v>MARMORISTA/GRANITEIRO COM ENCARGOS COMPLEMENTARES</v>
      </c>
      <c r="E280" s="106" t="str">
        <f ca="1">VLOOKUP(B280,'Insumos e Serviços'!$A:$F,5,0)</f>
        <v>H</v>
      </c>
      <c r="F280" s="107">
        <v>0.44850000000000001</v>
      </c>
      <c r="G280" s="108">
        <f ca="1">VLOOKUP(B280,'Insumos e Serviços'!$A:$F,6,0)</f>
        <v>19.91</v>
      </c>
      <c r="H280" s="108">
        <f>TRUNC(F280*G280,2)</f>
        <v>8.92</v>
      </c>
    </row>
    <row r="281" spans="1:8">
      <c r="A281" s="104" t="str">
        <f ca="1">VLOOKUP(B281,'Insumos e Serviços'!$A:$F,3,0)</f>
        <v>Composição</v>
      </c>
      <c r="B281" s="105" t="s">
        <v>595</v>
      </c>
      <c r="C281" s="106" t="str">
        <f ca="1">VLOOKUP(B281,'Insumos e Serviços'!$A:$F,2,0)</f>
        <v>SINAPI</v>
      </c>
      <c r="D281" s="104" t="str">
        <f ca="1">VLOOKUP(B281,'Insumos e Serviços'!$A:$F,4,0)</f>
        <v>SERVENTE COM ENCARGOS COMPLEMENTARES</v>
      </c>
      <c r="E281" s="106" t="str">
        <f ca="1">VLOOKUP(B281,'Insumos e Serviços'!$A:$F,5,0)</f>
        <v>H</v>
      </c>
      <c r="F281" s="107">
        <v>0.22500000000000001</v>
      </c>
      <c r="G281" s="108">
        <f ca="1">VLOOKUP(B281,'Insumos e Serviços'!$A:$F,6,0)</f>
        <v>17.61</v>
      </c>
      <c r="H281" s="108">
        <f>TRUNC(F281*G281,2)</f>
        <v>3.96</v>
      </c>
    </row>
    <row r="282" spans="1:8" ht="22.5">
      <c r="A282" s="104" t="str">
        <f ca="1">VLOOKUP(B282,'Insumos e Serviços'!$A:$F,3,0)</f>
        <v>Insumo</v>
      </c>
      <c r="B282" s="105" t="s">
        <v>637</v>
      </c>
      <c r="C282" s="106" t="str">
        <f ca="1">VLOOKUP(B282,'Insumos e Serviços'!$A:$F,2,0)</f>
        <v>SINAPI</v>
      </c>
      <c r="D282" s="104" t="str">
        <f ca="1">VLOOKUP(B282,'Insumos e Serviços'!$A:$F,4,0)</f>
        <v>RODAPE OU RODABANCADA EM GRANITO, POLIDO, TIPO ANDORINHA/ QUARTZ/ CASTELO/ CORUMBA OU OUTROS EQUIVALENTES DA REGIAO, H= 10 CM, E=  *2,0* CM</v>
      </c>
      <c r="E282" s="106" t="str">
        <f ca="1">VLOOKUP(B282,'Insumos e Serviços'!$A:$F,5,0)</f>
        <v>M</v>
      </c>
      <c r="F282" s="107">
        <v>1.56</v>
      </c>
      <c r="G282" s="108">
        <f ca="1">VLOOKUP(B282,'Insumos e Serviços'!$A:$F,6,0)</f>
        <v>56.56</v>
      </c>
      <c r="H282" s="108">
        <f>TRUNC(F282*G282,2)</f>
        <v>88.23</v>
      </c>
    </row>
    <row r="283" spans="1:8">
      <c r="A283" s="104" t="str">
        <f ca="1">VLOOKUP(B283,'Insumos e Serviços'!$A:$F,3,0)</f>
        <v>Insumo</v>
      </c>
      <c r="B283" s="105" t="s">
        <v>635</v>
      </c>
      <c r="C283" s="106" t="str">
        <f ca="1">VLOOKUP(B283,'Insumos e Serviços'!$A:$F,2,0)</f>
        <v>SINAPI</v>
      </c>
      <c r="D283" s="104" t="str">
        <f ca="1">VLOOKUP(B283,'Insumos e Serviços'!$A:$F,4,0)</f>
        <v>REJUNTE CIMENTICIO, QUALQUER COR</v>
      </c>
      <c r="E283" s="106" t="str">
        <f ca="1">VLOOKUP(B283,'Insumos e Serviços'!$A:$F,5,0)</f>
        <v>KG</v>
      </c>
      <c r="F283" s="107">
        <v>0.18</v>
      </c>
      <c r="G283" s="108">
        <f ca="1">VLOOKUP(B283,'Insumos e Serviços'!$A:$F,6,0)</f>
        <v>2.58</v>
      </c>
      <c r="H283" s="108">
        <f>TRUNC(F283*G283,2)</f>
        <v>0.46</v>
      </c>
    </row>
    <row r="284" spans="1:8" ht="15" thickBot="1">
      <c r="A284" s="104" t="str">
        <f ca="1">VLOOKUP(B284,'Insumos e Serviços'!$A:$F,3,0)</f>
        <v>Insumo</v>
      </c>
      <c r="B284" s="105" t="s">
        <v>633</v>
      </c>
      <c r="C284" s="106" t="str">
        <f ca="1">VLOOKUP(B284,'Insumos e Serviços'!$A:$F,2,0)</f>
        <v>SINAPI</v>
      </c>
      <c r="D284" s="104" t="str">
        <f ca="1">VLOOKUP(B284,'Insumos e Serviços'!$A:$F,4,0)</f>
        <v>ARGAMASSA COLANTE TIPO AC III</v>
      </c>
      <c r="E284" s="106" t="str">
        <f ca="1">VLOOKUP(B284,'Insumos e Serviços'!$A:$F,5,0)</f>
        <v>KG</v>
      </c>
      <c r="F284" s="107">
        <v>1.2921</v>
      </c>
      <c r="G284" s="108">
        <f ca="1">VLOOKUP(B284,'Insumos e Serviços'!$A:$F,6,0)</f>
        <v>1.35</v>
      </c>
      <c r="H284" s="108">
        <f>TRUNC(F284*G284,2)</f>
        <v>1.74</v>
      </c>
    </row>
    <row r="285" spans="1:8" ht="15" thickTop="1">
      <c r="A285" s="109"/>
      <c r="B285" s="109"/>
      <c r="C285" s="109"/>
      <c r="D285" s="109"/>
      <c r="E285" s="109"/>
      <c r="F285" s="109"/>
      <c r="G285" s="109"/>
      <c r="H285" s="109"/>
    </row>
    <row r="286" spans="1:8">
      <c r="A286" s="91" t="s">
        <v>456</v>
      </c>
      <c r="B286" s="91"/>
      <c r="C286" s="91"/>
      <c r="D286" s="92" t="s">
        <v>457</v>
      </c>
      <c r="E286" s="91"/>
      <c r="F286" s="93"/>
      <c r="G286" s="91"/>
      <c r="H286" s="94"/>
    </row>
    <row r="287" spans="1:8">
      <c r="A287" s="95" t="s">
        <v>458</v>
      </c>
      <c r="B287" s="95"/>
      <c r="C287" s="95"/>
      <c r="D287" s="96" t="s">
        <v>459</v>
      </c>
      <c r="E287" s="95"/>
      <c r="F287" s="97"/>
      <c r="G287" s="97"/>
      <c r="H287" s="97"/>
    </row>
    <row r="288" spans="1:8">
      <c r="A288" s="110" t="s">
        <v>460</v>
      </c>
      <c r="B288" s="110"/>
      <c r="C288" s="110"/>
      <c r="D288" s="111" t="s">
        <v>461</v>
      </c>
      <c r="E288" s="110"/>
      <c r="F288" s="112"/>
      <c r="G288" s="110"/>
      <c r="H288" s="113"/>
    </row>
    <row r="289" spans="1:8" ht="22.5">
      <c r="A289" s="98" t="s">
        <v>477</v>
      </c>
      <c r="B289" s="99" t="str">
        <f ca="1">VLOOKUP(A289,'Orçamento Sintético'!$A:$H,2,0)</f>
        <v xml:space="preserve"> MPDFT1105 </v>
      </c>
      <c r="C289" s="99" t="str">
        <f ca="1">VLOOKUP(A289,'Orçamento Sintético'!$A:$H,3,0)</f>
        <v>Próprio</v>
      </c>
      <c r="D289" s="100" t="str">
        <f ca="1">VLOOKUP(A289,'Orçamento Sintético'!$A:$H,4,0)</f>
        <v>Copia da SINAPI (89863) - JUNÇÃO SIMPLES, PVC, SERIE NORMAL, ESGOTO PREDIAL, DN 200 X 150 MM, JUNTA ELÁSTICA, FORNECIDO E INSTALADO</v>
      </c>
      <c r="E289" s="99" t="str">
        <f ca="1">VLOOKUP(A289,'Orçamento Sintético'!$A:$H,5,0)</f>
        <v>UN</v>
      </c>
      <c r="F289" s="101"/>
      <c r="G289" s="102"/>
      <c r="H289" s="103">
        <f>SUM(H290:H294)</f>
        <v>283.82</v>
      </c>
    </row>
    <row r="290" spans="1:8">
      <c r="A290" s="104" t="str">
        <f ca="1">VLOOKUP(B290,'Insumos e Serviços'!$A:$F,3,0)</f>
        <v>Composição</v>
      </c>
      <c r="B290" s="105" t="s">
        <v>583</v>
      </c>
      <c r="C290" s="106" t="str">
        <f ca="1">VLOOKUP(B290,'Insumos e Serviços'!$A:$F,2,0)</f>
        <v>SINAPI</v>
      </c>
      <c r="D290" s="104" t="str">
        <f ca="1">VLOOKUP(B290,'Insumos e Serviços'!$A:$F,4,0)</f>
        <v>AUXILIAR DE ENCANADOR OU BOMBEIRO HIDRÁULICO COM ENCARGOS COMPLEMENTARES</v>
      </c>
      <c r="E290" s="106" t="str">
        <f ca="1">VLOOKUP(B290,'Insumos e Serviços'!$A:$F,5,0)</f>
        <v>H</v>
      </c>
      <c r="F290" s="107">
        <v>0.44</v>
      </c>
      <c r="G290" s="108">
        <f ca="1">VLOOKUP(B290,'Insumos e Serviços'!$A:$F,6,0)</f>
        <v>18.23</v>
      </c>
      <c r="H290" s="108">
        <f>TRUNC(F290*G290,2)</f>
        <v>8.02</v>
      </c>
    </row>
    <row r="291" spans="1:8">
      <c r="A291" s="104" t="str">
        <f ca="1">VLOOKUP(B291,'Insumos e Serviços'!$A:$F,3,0)</f>
        <v>Composição</v>
      </c>
      <c r="B291" s="105" t="s">
        <v>581</v>
      </c>
      <c r="C291" s="106" t="str">
        <f ca="1">VLOOKUP(B291,'Insumos e Serviços'!$A:$F,2,0)</f>
        <v>SINAPI</v>
      </c>
      <c r="D291" s="104" t="str">
        <f ca="1">VLOOKUP(B291,'Insumos e Serviços'!$A:$F,4,0)</f>
        <v>ENCANADOR OU BOMBEIRO HIDRÁULICO COM ENCARGOS COMPLEMENTARES</v>
      </c>
      <c r="E291" s="106" t="str">
        <f ca="1">VLOOKUP(B291,'Insumos e Serviços'!$A:$F,5,0)</f>
        <v>H</v>
      </c>
      <c r="F291" s="107">
        <v>0.44</v>
      </c>
      <c r="G291" s="108">
        <f ca="1">VLOOKUP(B291,'Insumos e Serviços'!$A:$F,6,0)</f>
        <v>23.41</v>
      </c>
      <c r="H291" s="108">
        <f>TRUNC(F291*G291,2)</f>
        <v>10.3</v>
      </c>
    </row>
    <row r="292" spans="1:8">
      <c r="A292" s="104" t="str">
        <f ca="1">VLOOKUP(B292,'Insumos e Serviços'!$A:$F,3,0)</f>
        <v>Insumo</v>
      </c>
      <c r="B292" s="105" t="s">
        <v>629</v>
      </c>
      <c r="C292" s="106" t="str">
        <f ca="1">VLOOKUP(B292,'Insumos e Serviços'!$A:$F,2,0)</f>
        <v>SINAPI</v>
      </c>
      <c r="D292" s="104" t="str">
        <f ca="1">VLOOKUP(B292,'Insumos e Serviços'!$A:$F,4,0)</f>
        <v>ANEL BORRACHA, PARA TUBO PVC, REDE COLETOR ESGOTO, DN 150 MM (NBR 7362)</v>
      </c>
      <c r="E292" s="106" t="str">
        <f ca="1">VLOOKUP(B292,'Insumos e Serviços'!$A:$F,5,0)</f>
        <v>UN</v>
      </c>
      <c r="F292" s="107">
        <v>2</v>
      </c>
      <c r="G292" s="108">
        <f ca="1">VLOOKUP(B292,'Insumos e Serviços'!$A:$F,6,0)</f>
        <v>10.23</v>
      </c>
      <c r="H292" s="108">
        <f>TRUNC(F292*G292,2)</f>
        <v>20.46</v>
      </c>
    </row>
    <row r="293" spans="1:8" ht="22.5">
      <c r="A293" s="104" t="str">
        <f ca="1">VLOOKUP(B293,'Insumos e Serviços'!$A:$F,3,0)</f>
        <v>Insumo</v>
      </c>
      <c r="B293" s="105" t="s">
        <v>625</v>
      </c>
      <c r="C293" s="106" t="str">
        <f ca="1">VLOOKUP(B293,'Insumos e Serviços'!$A:$F,2,0)</f>
        <v>SINAPI</v>
      </c>
      <c r="D293" s="104" t="str">
        <f ca="1">VLOOKUP(B293,'Insumos e Serviços'!$A:$F,4,0)</f>
        <v>PASTA LUBRIFICANTE PARA TUBOS E CONEXOES COM JUNTA ELASTICA (USO EM PVC, ACO, POLIETILENO E OUTROS) ( DE *400* G)</v>
      </c>
      <c r="E293" s="106" t="str">
        <f ca="1">VLOOKUP(B293,'Insumos e Serviços'!$A:$F,5,0)</f>
        <v>UN</v>
      </c>
      <c r="F293" s="107">
        <v>0.14000000000000001</v>
      </c>
      <c r="G293" s="108">
        <f ca="1">VLOOKUP(B293,'Insumos e Serviços'!$A:$F,6,0)</f>
        <v>29.1</v>
      </c>
      <c r="H293" s="108">
        <f>TRUNC(F293*G293,2)</f>
        <v>4.07</v>
      </c>
    </row>
    <row r="294" spans="1:8" ht="15" thickBot="1">
      <c r="A294" s="104" t="str">
        <f ca="1">VLOOKUP(B294,'Insumos e Serviços'!$A:$F,3,0)</f>
        <v>Insumo</v>
      </c>
      <c r="B294" s="105" t="s">
        <v>631</v>
      </c>
      <c r="C294" s="106" t="str">
        <f ca="1">VLOOKUP(B294,'Insumos e Serviços'!$A:$F,2,0)</f>
        <v>Próprio</v>
      </c>
      <c r="D294" s="104" t="str">
        <f ca="1">VLOOKUP(B294,'Insumos e Serviços'!$A:$F,4,0)</f>
        <v>Junção simples, PVC leve, 200x150 mm, para esgoto predial</v>
      </c>
      <c r="E294" s="106" t="str">
        <f ca="1">VLOOKUP(B294,'Insumos e Serviços'!$A:$F,5,0)</f>
        <v>un</v>
      </c>
      <c r="F294" s="107">
        <v>1</v>
      </c>
      <c r="G294" s="108">
        <f ca="1">VLOOKUP(B294,'Insumos e Serviços'!$A:$F,6,0)</f>
        <v>240.97</v>
      </c>
      <c r="H294" s="108">
        <f>TRUNC(F294*G294,2)</f>
        <v>240.97</v>
      </c>
    </row>
    <row r="295" spans="1:8" ht="15" thickTop="1">
      <c r="A295" s="109"/>
      <c r="B295" s="109"/>
      <c r="C295" s="109"/>
      <c r="D295" s="109"/>
      <c r="E295" s="109"/>
      <c r="F295" s="109"/>
      <c r="G295" s="109"/>
      <c r="H295" s="109"/>
    </row>
    <row r="296" spans="1:8" ht="33.75">
      <c r="A296" s="98" t="s">
        <v>486</v>
      </c>
      <c r="B296" s="99" t="str">
        <f ca="1">VLOOKUP(A296,'Orçamento Sintético'!$A:$H,2,0)</f>
        <v xml:space="preserve"> MPDFT0853 </v>
      </c>
      <c r="C296" s="99" t="str">
        <f ca="1">VLOOKUP(A296,'Orçamento Sintético'!$A:$H,3,0)</f>
        <v>Próprio</v>
      </c>
      <c r="D296" s="100" t="str">
        <f ca="1">VLOOKUP(A296,'Orçamento Sintético'!$A:$H,4,0)</f>
        <v>Copia da SINAPI (89677) - CAP / TAMPÃO, PVC, SERIE R, ÁGUA PLUVIAL, DN 150 MM, JUNTA ELÁSTICA, FORNECIDO E INSTALADO EM CONDUTORES VERTICAIS DE ÁGUAS PLUVIAIS. AF_12/2014</v>
      </c>
      <c r="E296" s="99" t="str">
        <f ca="1">VLOOKUP(A296,'Orçamento Sintético'!$A:$H,5,0)</f>
        <v>UN</v>
      </c>
      <c r="F296" s="101"/>
      <c r="G296" s="102"/>
      <c r="H296" s="103">
        <f>SUM(H297:H301)</f>
        <v>91.8</v>
      </c>
    </row>
    <row r="297" spans="1:8">
      <c r="A297" s="104" t="str">
        <f ca="1">VLOOKUP(B297,'Insumos e Serviços'!$A:$F,3,0)</f>
        <v>Composição</v>
      </c>
      <c r="B297" s="105" t="s">
        <v>583</v>
      </c>
      <c r="C297" s="106" t="str">
        <f ca="1">VLOOKUP(B297,'Insumos e Serviços'!$A:$F,2,0)</f>
        <v>SINAPI</v>
      </c>
      <c r="D297" s="104" t="str">
        <f ca="1">VLOOKUP(B297,'Insumos e Serviços'!$A:$F,4,0)</f>
        <v>AUXILIAR DE ENCANADOR OU BOMBEIRO HIDRÁULICO COM ENCARGOS COMPLEMENTARES</v>
      </c>
      <c r="E297" s="106" t="str">
        <f ca="1">VLOOKUP(B297,'Insumos e Serviços'!$A:$F,5,0)</f>
        <v>H</v>
      </c>
      <c r="F297" s="107">
        <v>0.11</v>
      </c>
      <c r="G297" s="108">
        <f ca="1">VLOOKUP(B297,'Insumos e Serviços'!$A:$F,6,0)</f>
        <v>18.23</v>
      </c>
      <c r="H297" s="108">
        <f>TRUNC(F297*G297,2)</f>
        <v>2</v>
      </c>
    </row>
    <row r="298" spans="1:8">
      <c r="A298" s="104" t="str">
        <f ca="1">VLOOKUP(B298,'Insumos e Serviços'!$A:$F,3,0)</f>
        <v>Composição</v>
      </c>
      <c r="B298" s="105" t="s">
        <v>581</v>
      </c>
      <c r="C298" s="106" t="str">
        <f ca="1">VLOOKUP(B298,'Insumos e Serviços'!$A:$F,2,0)</f>
        <v>SINAPI</v>
      </c>
      <c r="D298" s="104" t="str">
        <f ca="1">VLOOKUP(B298,'Insumos e Serviços'!$A:$F,4,0)</f>
        <v>ENCANADOR OU BOMBEIRO HIDRÁULICO COM ENCARGOS COMPLEMENTARES</v>
      </c>
      <c r="E298" s="106" t="str">
        <f ca="1">VLOOKUP(B298,'Insumos e Serviços'!$A:$F,5,0)</f>
        <v>H</v>
      </c>
      <c r="F298" s="107">
        <v>0.11</v>
      </c>
      <c r="G298" s="108">
        <f ca="1">VLOOKUP(B298,'Insumos e Serviços'!$A:$F,6,0)</f>
        <v>23.41</v>
      </c>
      <c r="H298" s="108">
        <f>TRUNC(F298*G298,2)</f>
        <v>2.57</v>
      </c>
    </row>
    <row r="299" spans="1:8" ht="22.5">
      <c r="A299" s="104" t="str">
        <f ca="1">VLOOKUP(B299,'Insumos e Serviços'!$A:$F,3,0)</f>
        <v>Insumo</v>
      </c>
      <c r="B299" s="105" t="s">
        <v>625</v>
      </c>
      <c r="C299" s="106" t="str">
        <f ca="1">VLOOKUP(B299,'Insumos e Serviços'!$A:$F,2,0)</f>
        <v>SINAPI</v>
      </c>
      <c r="D299" s="104" t="str">
        <f ca="1">VLOOKUP(B299,'Insumos e Serviços'!$A:$F,4,0)</f>
        <v>PASTA LUBRIFICANTE PARA TUBOS E CONEXOES COM JUNTA ELASTICA (USO EM PVC, ACO, POLIETILENO E OUTROS) ( DE *400* G)</v>
      </c>
      <c r="E299" s="106" t="str">
        <f ca="1">VLOOKUP(B299,'Insumos e Serviços'!$A:$F,5,0)</f>
        <v>UN</v>
      </c>
      <c r="F299" s="107">
        <v>7.0000000000000007E-2</v>
      </c>
      <c r="G299" s="108">
        <f ca="1">VLOOKUP(B299,'Insumos e Serviços'!$A:$F,6,0)</f>
        <v>29.1</v>
      </c>
      <c r="H299" s="108">
        <f>TRUNC(F299*G299,2)</f>
        <v>2.0299999999999998</v>
      </c>
    </row>
    <row r="300" spans="1:8">
      <c r="A300" s="104" t="str">
        <f ca="1">VLOOKUP(B300,'Insumos e Serviços'!$A:$F,3,0)</f>
        <v>Insumo</v>
      </c>
      <c r="B300" s="105" t="s">
        <v>627</v>
      </c>
      <c r="C300" s="106" t="str">
        <f ca="1">VLOOKUP(B300,'Insumos e Serviços'!$A:$F,2,0)</f>
        <v>SINAPI</v>
      </c>
      <c r="D300" s="104" t="str">
        <f ca="1">VLOOKUP(B300,'Insumos e Serviços'!$A:$F,4,0)</f>
        <v>CAP PVC, SERIE R, DN 150 MM, PARA ESGOTO OU AGUAS PLUVIAIS PREDIAIS</v>
      </c>
      <c r="E300" s="106" t="str">
        <f ca="1">VLOOKUP(B300,'Insumos e Serviços'!$A:$F,5,0)</f>
        <v>UN</v>
      </c>
      <c r="F300" s="107">
        <v>1</v>
      </c>
      <c r="G300" s="108">
        <f ca="1">VLOOKUP(B300,'Insumos e Serviços'!$A:$F,6,0)</f>
        <v>72.900000000000006</v>
      </c>
      <c r="H300" s="108">
        <f>TRUNC(F300*G300,2)</f>
        <v>72.900000000000006</v>
      </c>
    </row>
    <row r="301" spans="1:8" ht="15" thickBot="1">
      <c r="A301" s="104" t="str">
        <f ca="1">VLOOKUP(B301,'Insumos e Serviços'!$A:$F,3,0)</f>
        <v>Insumo</v>
      </c>
      <c r="B301" s="105" t="s">
        <v>623</v>
      </c>
      <c r="C301" s="106" t="str">
        <f ca="1">VLOOKUP(B301,'Insumos e Serviços'!$A:$F,2,0)</f>
        <v>SINAPI</v>
      </c>
      <c r="D301" s="104" t="str">
        <f ca="1">VLOOKUP(B301,'Insumos e Serviços'!$A:$F,4,0)</f>
        <v>ANEL BORRACHA, PARA TUBO PVC, REDE COLETOR ESGOTO, DN 200 MM (NBR 7362)</v>
      </c>
      <c r="E301" s="106" t="str">
        <f ca="1">VLOOKUP(B301,'Insumos e Serviços'!$A:$F,5,0)</f>
        <v>UN</v>
      </c>
      <c r="F301" s="107">
        <v>1</v>
      </c>
      <c r="G301" s="108">
        <f ca="1">VLOOKUP(B301,'Insumos e Serviços'!$A:$F,6,0)</f>
        <v>12.3</v>
      </c>
      <c r="H301" s="108">
        <f>TRUNC(F301*G301,2)</f>
        <v>12.3</v>
      </c>
    </row>
    <row r="302" spans="1:8" ht="15" thickTop="1">
      <c r="A302" s="109"/>
      <c r="B302" s="109"/>
      <c r="C302" s="109"/>
      <c r="D302" s="109"/>
      <c r="E302" s="109"/>
      <c r="F302" s="109"/>
      <c r="G302" s="109"/>
      <c r="H302" s="109"/>
    </row>
    <row r="303" spans="1:8" ht="33.75">
      <c r="A303" s="98" t="s">
        <v>498</v>
      </c>
      <c r="B303" s="99" t="str">
        <f ca="1">VLOOKUP(A303,'Orçamento Sintético'!$A:$H,2,0)</f>
        <v xml:space="preserve"> MPDFT0855 </v>
      </c>
      <c r="C303" s="99" t="str">
        <f ca="1">VLOOKUP(A303,'Orçamento Sintético'!$A:$H,3,0)</f>
        <v>Próprio</v>
      </c>
      <c r="D303" s="100" t="str">
        <f ca="1">VLOOKUP(A303,'Orçamento Sintético'!$A:$H,4,0)</f>
        <v>Copia da SINAPI (89677) - LUVA SIMPLES, PVC, SERIE R, ÁGUA PLUVIAL, DN 200MM, JUNTA ELÁSTICA, FORNECIDO E INSTALADO EM CONDUTORES VERTICAIS DE ÁGUAS PLUVIAIS. AF_12/2014</v>
      </c>
      <c r="E303" s="99" t="str">
        <f ca="1">VLOOKUP(A303,'Orçamento Sintético'!$A:$H,5,0)</f>
        <v>UN</v>
      </c>
      <c r="F303" s="101"/>
      <c r="G303" s="102"/>
      <c r="H303" s="103">
        <f>SUM(H304:H308)</f>
        <v>96.699999999999989</v>
      </c>
    </row>
    <row r="304" spans="1:8">
      <c r="A304" s="104" t="str">
        <f ca="1">VLOOKUP(B304,'Insumos e Serviços'!$A:$F,3,0)</f>
        <v>Composição</v>
      </c>
      <c r="B304" s="105" t="s">
        <v>583</v>
      </c>
      <c r="C304" s="106" t="str">
        <f ca="1">VLOOKUP(B304,'Insumos e Serviços'!$A:$F,2,0)</f>
        <v>SINAPI</v>
      </c>
      <c r="D304" s="104" t="str">
        <f ca="1">VLOOKUP(B304,'Insumos e Serviços'!$A:$F,4,0)</f>
        <v>AUXILIAR DE ENCANADOR OU BOMBEIRO HIDRÁULICO COM ENCARGOS COMPLEMENTARES</v>
      </c>
      <c r="E304" s="106" t="str">
        <f ca="1">VLOOKUP(B304,'Insumos e Serviços'!$A:$F,5,0)</f>
        <v>H</v>
      </c>
      <c r="F304" s="107">
        <v>0.11</v>
      </c>
      <c r="G304" s="108">
        <f ca="1">VLOOKUP(B304,'Insumos e Serviços'!$A:$F,6,0)</f>
        <v>18.23</v>
      </c>
      <c r="H304" s="108">
        <f>TRUNC(F304*G304,2)</f>
        <v>2</v>
      </c>
    </row>
    <row r="305" spans="1:8">
      <c r="A305" s="104" t="str">
        <f ca="1">VLOOKUP(B305,'Insumos e Serviços'!$A:$F,3,0)</f>
        <v>Composição</v>
      </c>
      <c r="B305" s="105" t="s">
        <v>581</v>
      </c>
      <c r="C305" s="106" t="str">
        <f ca="1">VLOOKUP(B305,'Insumos e Serviços'!$A:$F,2,0)</f>
        <v>SINAPI</v>
      </c>
      <c r="D305" s="104" t="str">
        <f ca="1">VLOOKUP(B305,'Insumos e Serviços'!$A:$F,4,0)</f>
        <v>ENCANADOR OU BOMBEIRO HIDRÁULICO COM ENCARGOS COMPLEMENTARES</v>
      </c>
      <c r="E305" s="106" t="str">
        <f ca="1">VLOOKUP(B305,'Insumos e Serviços'!$A:$F,5,0)</f>
        <v>H</v>
      </c>
      <c r="F305" s="107">
        <v>0.11</v>
      </c>
      <c r="G305" s="108">
        <f ca="1">VLOOKUP(B305,'Insumos e Serviços'!$A:$F,6,0)</f>
        <v>23.41</v>
      </c>
      <c r="H305" s="108">
        <f>TRUNC(F305*G305,2)</f>
        <v>2.57</v>
      </c>
    </row>
    <row r="306" spans="1:8" ht="22.5">
      <c r="A306" s="104" t="str">
        <f ca="1">VLOOKUP(B306,'Insumos e Serviços'!$A:$F,3,0)</f>
        <v>Insumo</v>
      </c>
      <c r="B306" s="105" t="s">
        <v>625</v>
      </c>
      <c r="C306" s="106" t="str">
        <f ca="1">VLOOKUP(B306,'Insumos e Serviços'!$A:$F,2,0)</f>
        <v>SINAPI</v>
      </c>
      <c r="D306" s="104" t="str">
        <f ca="1">VLOOKUP(B306,'Insumos e Serviços'!$A:$F,4,0)</f>
        <v>PASTA LUBRIFICANTE PARA TUBOS E CONEXOES COM JUNTA ELASTICA (USO EM PVC, ACO, POLIETILENO E OUTROS) ( DE *400* G)</v>
      </c>
      <c r="E306" s="106" t="str">
        <f ca="1">VLOOKUP(B306,'Insumos e Serviços'!$A:$F,5,0)</f>
        <v>UN</v>
      </c>
      <c r="F306" s="107">
        <v>7.0000000000000007E-2</v>
      </c>
      <c r="G306" s="108">
        <f ca="1">VLOOKUP(B306,'Insumos e Serviços'!$A:$F,6,0)</f>
        <v>29.1</v>
      </c>
      <c r="H306" s="108">
        <f>TRUNC(F306*G306,2)</f>
        <v>2.0299999999999998</v>
      </c>
    </row>
    <row r="307" spans="1:8">
      <c r="A307" s="104" t="str">
        <f ca="1">VLOOKUP(B307,'Insumos e Serviços'!$A:$F,3,0)</f>
        <v>Insumo</v>
      </c>
      <c r="B307" s="105" t="s">
        <v>623</v>
      </c>
      <c r="C307" s="106" t="str">
        <f ca="1">VLOOKUP(B307,'Insumos e Serviços'!$A:$F,2,0)</f>
        <v>SINAPI</v>
      </c>
      <c r="D307" s="104" t="str">
        <f ca="1">VLOOKUP(B307,'Insumos e Serviços'!$A:$F,4,0)</f>
        <v>ANEL BORRACHA, PARA TUBO PVC, REDE COLETOR ESGOTO, DN 200 MM (NBR 7362)</v>
      </c>
      <c r="E307" s="106" t="str">
        <f ca="1">VLOOKUP(B307,'Insumos e Serviços'!$A:$F,5,0)</f>
        <v>UN</v>
      </c>
      <c r="F307" s="107">
        <v>1</v>
      </c>
      <c r="G307" s="108">
        <f ca="1">VLOOKUP(B307,'Insumos e Serviços'!$A:$F,6,0)</f>
        <v>12.3</v>
      </c>
      <c r="H307" s="108">
        <f>TRUNC(F307*G307,2)</f>
        <v>12.3</v>
      </c>
    </row>
    <row r="308" spans="1:8" ht="15" thickBot="1">
      <c r="A308" s="104" t="str">
        <f ca="1">VLOOKUP(B308,'Insumos e Serviços'!$A:$F,3,0)</f>
        <v>Insumo</v>
      </c>
      <c r="B308" s="105" t="s">
        <v>621</v>
      </c>
      <c r="C308" s="106" t="str">
        <f ca="1">VLOOKUP(B308,'Insumos e Serviços'!$A:$F,2,0)</f>
        <v>Próprio</v>
      </c>
      <c r="D308" s="104" t="str">
        <f ca="1">VLOOKUP(B308,'Insumos e Serviços'!$A:$F,4,0)</f>
        <v>Luva simples PVC JEI 200mm</v>
      </c>
      <c r="E308" s="106" t="str">
        <f ca="1">VLOOKUP(B308,'Insumos e Serviços'!$A:$F,5,0)</f>
        <v>un</v>
      </c>
      <c r="F308" s="107">
        <v>1</v>
      </c>
      <c r="G308" s="108">
        <f ca="1">VLOOKUP(B308,'Insumos e Serviços'!$A:$F,6,0)</f>
        <v>77.8</v>
      </c>
      <c r="H308" s="108">
        <f>TRUNC(F308*G308,2)</f>
        <v>77.8</v>
      </c>
    </row>
    <row r="309" spans="1:8" ht="15" thickTop="1">
      <c r="A309" s="109"/>
      <c r="B309" s="109"/>
      <c r="C309" s="109"/>
      <c r="D309" s="109"/>
      <c r="E309" s="109"/>
      <c r="F309" s="109"/>
      <c r="G309" s="109"/>
      <c r="H309" s="109"/>
    </row>
    <row r="310" spans="1:8">
      <c r="A310" s="98" t="s">
        <v>501</v>
      </c>
      <c r="B310" s="99" t="str">
        <f ca="1">VLOOKUP(A310,'Orçamento Sintético'!$A:$H,2,0)</f>
        <v xml:space="preserve"> MPDFT1170 </v>
      </c>
      <c r="C310" s="99" t="str">
        <f ca="1">VLOOKUP(A310,'Orçamento Sintético'!$A:$H,3,0)</f>
        <v>Próprio</v>
      </c>
      <c r="D310" s="100" t="str">
        <f ca="1">VLOOKUP(A310,'Orçamento Sintético'!$A:$H,4,0)</f>
        <v>Grelha inox 20x20 com tela anti-inseto</v>
      </c>
      <c r="E310" s="99" t="str">
        <f ca="1">VLOOKUP(A310,'Orçamento Sintético'!$A:$H,5,0)</f>
        <v>un</v>
      </c>
      <c r="F310" s="101"/>
      <c r="G310" s="102"/>
      <c r="H310" s="103">
        <f>SUM(H311:H312)</f>
        <v>63.730000000000004</v>
      </c>
    </row>
    <row r="311" spans="1:8" ht="22.5">
      <c r="A311" s="104" t="str">
        <f ca="1">VLOOKUP(B311,'Insumos e Serviços'!$A:$F,3,0)</f>
        <v>Composição</v>
      </c>
      <c r="B311" s="105" t="s">
        <v>619</v>
      </c>
      <c r="C311" s="106" t="str">
        <f ca="1">VLOOKUP(B311,'Insumos e Serviços'!$A:$F,2,0)</f>
        <v>SINAPI</v>
      </c>
      <c r="D311" s="104" t="str">
        <f ca="1">VLOOKUP(B311,'Insumos e Serviços'!$A:$F,4,0)</f>
        <v>FIXAÇÃO UTILIZANDO PARAFUSO E BUCHA DE NYLON, SOMENTE MÃO DE OBRA. AF_10/2016</v>
      </c>
      <c r="E311" s="106" t="str">
        <f ca="1">VLOOKUP(B311,'Insumos e Serviços'!$A:$F,5,0)</f>
        <v>UN</v>
      </c>
      <c r="F311" s="107">
        <v>4</v>
      </c>
      <c r="G311" s="108">
        <f ca="1">VLOOKUP(B311,'Insumos e Serviços'!$A:$F,6,0)</f>
        <v>4.2</v>
      </c>
      <c r="H311" s="108">
        <f>TRUNC(F311*G311,2)</f>
        <v>16.8</v>
      </c>
    </row>
    <row r="312" spans="1:8" ht="15" thickBot="1">
      <c r="A312" s="104" t="str">
        <f ca="1">VLOOKUP(B312,'Insumos e Serviços'!$A:$F,3,0)</f>
        <v>Insumo</v>
      </c>
      <c r="B312" s="105" t="s">
        <v>617</v>
      </c>
      <c r="C312" s="106" t="str">
        <f ca="1">VLOOKUP(B312,'Insumos e Serviços'!$A:$F,2,0)</f>
        <v>Próprio</v>
      </c>
      <c r="D312" s="104" t="str">
        <f ca="1">VLOOKUP(B312,'Insumos e Serviços'!$A:$F,4,0)</f>
        <v>Grelha alumínio 20x20 com caixilho</v>
      </c>
      <c r="E312" s="106" t="str">
        <f ca="1">VLOOKUP(B312,'Insumos e Serviços'!$A:$F,5,0)</f>
        <v>un</v>
      </c>
      <c r="F312" s="107">
        <v>1</v>
      </c>
      <c r="G312" s="108">
        <f ca="1">VLOOKUP(B312,'Insumos e Serviços'!$A:$F,6,0)</f>
        <v>46.93</v>
      </c>
      <c r="H312" s="108">
        <f>TRUNC(F312*G312,2)</f>
        <v>46.93</v>
      </c>
    </row>
    <row r="313" spans="1:8" ht="15" thickTop="1">
      <c r="A313" s="109"/>
      <c r="B313" s="109"/>
      <c r="C313" s="109"/>
      <c r="D313" s="109"/>
      <c r="E313" s="109"/>
      <c r="F313" s="109"/>
      <c r="G313" s="109"/>
      <c r="H313" s="109"/>
    </row>
    <row r="314" spans="1:8">
      <c r="A314" s="91" t="s">
        <v>504</v>
      </c>
      <c r="B314" s="91"/>
      <c r="C314" s="91"/>
      <c r="D314" s="92" t="s">
        <v>505</v>
      </c>
      <c r="E314" s="91"/>
      <c r="F314" s="93"/>
      <c r="G314" s="91"/>
      <c r="H314" s="94"/>
    </row>
    <row r="315" spans="1:8">
      <c r="A315" s="95" t="s">
        <v>506</v>
      </c>
      <c r="B315" s="95"/>
      <c r="C315" s="95"/>
      <c r="D315" s="96" t="s">
        <v>507</v>
      </c>
      <c r="E315" s="95"/>
      <c r="F315" s="97"/>
      <c r="G315" s="97"/>
      <c r="H315" s="97"/>
    </row>
    <row r="316" spans="1:8">
      <c r="A316" s="98" t="s">
        <v>517</v>
      </c>
      <c r="B316" s="99" t="str">
        <f ca="1">VLOOKUP(A316,'Orçamento Sintético'!$A:$H,2,0)</f>
        <v xml:space="preserve"> MPDFT0488 </v>
      </c>
      <c r="C316" s="99" t="str">
        <f ca="1">VLOOKUP(A316,'Orçamento Sintético'!$A:$H,3,0)</f>
        <v>Próprio</v>
      </c>
      <c r="D316" s="100" t="str">
        <f ca="1">VLOOKUP(A316,'Orçamento Sintético'!$A:$H,4,0)</f>
        <v>Transporte, carga e descarga de container</v>
      </c>
      <c r="E316" s="99" t="str">
        <f ca="1">VLOOKUP(A316,'Orçamento Sintético'!$A:$H,5,0)</f>
        <v>sv</v>
      </c>
      <c r="F316" s="101"/>
      <c r="G316" s="102"/>
      <c r="H316" s="103">
        <f>SUM(H317:H319)</f>
        <v>532.27</v>
      </c>
    </row>
    <row r="317" spans="1:8" ht="33.75">
      <c r="A317" s="104" t="str">
        <f ca="1">VLOOKUP(B317,'Insumos e Serviços'!$A:$F,3,0)</f>
        <v>Composição</v>
      </c>
      <c r="B317" s="105" t="s">
        <v>615</v>
      </c>
      <c r="C317" s="106" t="str">
        <f ca="1">VLOOKUP(B317,'Insumos e Serviços'!$A:$F,2,0)</f>
        <v>SINAPI</v>
      </c>
      <c r="D317" s="104" t="str">
        <f ca="1">VLOOKUP(B317,'Insumos e Serviços'!$A:$F,4,0)</f>
        <v>GUINDAUTO HIDRÁULICO, CAPACIDADE MÁXIMA DE CARGA 6200 KG, MOMENTO MÁXIMO DE CARGA 11,7 TM, ALCANCE MÁXIMO HORIZONTAL 9,70 M, INCLUSIVE CAMINHÃO TOCO PBT 16.000 KG, POTÊNCIA DE 189 CV - CHP DIURNO. AF_06/2014</v>
      </c>
      <c r="E317" s="106" t="str">
        <f ca="1">VLOOKUP(B317,'Insumos e Serviços'!$A:$F,5,0)</f>
        <v>CHP</v>
      </c>
      <c r="F317" s="107">
        <v>1</v>
      </c>
      <c r="G317" s="108">
        <f ca="1">VLOOKUP(B317,'Insumos e Serviços'!$A:$F,6,0)</f>
        <v>179.86</v>
      </c>
      <c r="H317" s="108">
        <f>TRUNC(F317*G317,2)</f>
        <v>179.86</v>
      </c>
    </row>
    <row r="318" spans="1:8" ht="33.75">
      <c r="A318" s="104" t="str">
        <f ca="1">VLOOKUP(B318,'Insumos e Serviços'!$A:$F,3,0)</f>
        <v>Composição</v>
      </c>
      <c r="B318" s="105" t="s">
        <v>612</v>
      </c>
      <c r="C318" s="106" t="str">
        <f ca="1">VLOOKUP(B318,'Insumos e Serviços'!$A:$F,2,0)</f>
        <v>SINAPI</v>
      </c>
      <c r="D318" s="104" t="str">
        <f ca="1">VLOOKUP(B318,'Insumos e Serviços'!$A:$F,4,0)</f>
        <v>GUINDAUTO HIDRÁULICO, CAPACIDADE MÁXIMA DE CARGA 6200 KG, MOMENTO MÁXIMO DE CARGA 11,7 TM, ALCANCE MÁXIMO HORIZONTAL 9,70 M, INCLUSIVE CAMINHÃO TOCO PBT 16.000 KG, POTÊNCIA DE 189 CV - CHI DIURNO. AF_06/2014</v>
      </c>
      <c r="E318" s="106" t="str">
        <f ca="1">VLOOKUP(B318,'Insumos e Serviços'!$A:$F,5,0)</f>
        <v>CHI</v>
      </c>
      <c r="F318" s="107">
        <v>7</v>
      </c>
      <c r="G318" s="108">
        <f ca="1">VLOOKUP(B318,'Insumos e Serviços'!$A:$F,6,0)</f>
        <v>35.25</v>
      </c>
      <c r="H318" s="108">
        <f>TRUNC(F318*G318,2)</f>
        <v>246.75</v>
      </c>
    </row>
    <row r="319" spans="1:8" ht="15" thickBot="1">
      <c r="A319" s="104" t="str">
        <f ca="1">VLOOKUP(B319,'Insumos e Serviços'!$A:$F,3,0)</f>
        <v>Composição</v>
      </c>
      <c r="B319" s="105" t="s">
        <v>595</v>
      </c>
      <c r="C319" s="106" t="str">
        <f ca="1">VLOOKUP(B319,'Insumos e Serviços'!$A:$F,2,0)</f>
        <v>SINAPI</v>
      </c>
      <c r="D319" s="104" t="str">
        <f ca="1">VLOOKUP(B319,'Insumos e Serviços'!$A:$F,4,0)</f>
        <v>SERVENTE COM ENCARGOS COMPLEMENTARES</v>
      </c>
      <c r="E319" s="106" t="str">
        <f ca="1">VLOOKUP(B319,'Insumos e Serviços'!$A:$F,5,0)</f>
        <v>H</v>
      </c>
      <c r="F319" s="107">
        <v>6</v>
      </c>
      <c r="G319" s="108">
        <f ca="1">VLOOKUP(B319,'Insumos e Serviços'!$A:$F,6,0)</f>
        <v>17.61</v>
      </c>
      <c r="H319" s="108">
        <f>TRUNC(F319*G319,2)</f>
        <v>105.66</v>
      </c>
    </row>
    <row r="320" spans="1:8" ht="15" thickTop="1">
      <c r="A320" s="109"/>
      <c r="B320" s="109"/>
      <c r="C320" s="109"/>
      <c r="D320" s="109"/>
      <c r="E320" s="109"/>
      <c r="F320" s="109"/>
      <c r="G320" s="109"/>
      <c r="H320" s="109"/>
    </row>
    <row r="321" spans="1:8">
      <c r="A321" s="98" t="s">
        <v>520</v>
      </c>
      <c r="B321" s="99" t="str">
        <f ca="1">VLOOKUP(A321,'Orçamento Sintético'!$A:$H,2,0)</f>
        <v xml:space="preserve"> MPDFT1174 </v>
      </c>
      <c r="C321" s="99" t="str">
        <f ca="1">VLOOKUP(A321,'Orçamento Sintético'!$A:$H,3,0)</f>
        <v>Próprio</v>
      </c>
      <c r="D321" s="100" t="str">
        <f ca="1">VLOOKUP(A321,'Orçamento Sintético'!$A:$H,4,0)</f>
        <v>Transporte de material – bota-fora, D.M.T = 50,0 km</v>
      </c>
      <c r="E321" s="99" t="str">
        <f ca="1">VLOOKUP(A321,'Orçamento Sintético'!$A:$H,5,0)</f>
        <v>m³</v>
      </c>
      <c r="F321" s="101"/>
      <c r="G321" s="102"/>
      <c r="H321" s="103">
        <f>SUM(H322:H323)</f>
        <v>62.67</v>
      </c>
    </row>
    <row r="322" spans="1:8" ht="22.5">
      <c r="A322" s="104" t="str">
        <f ca="1">VLOOKUP(B322,'Insumos e Serviços'!$A:$F,3,0)</f>
        <v>Composição</v>
      </c>
      <c r="B322" s="105" t="s">
        <v>609</v>
      </c>
      <c r="C322" s="106" t="str">
        <f ca="1">VLOOKUP(B322,'Insumos e Serviços'!$A:$F,2,0)</f>
        <v>SINAPI</v>
      </c>
      <c r="D322" s="104" t="str">
        <f ca="1">VLOOKUP(B322,'Insumos e Serviços'!$A:$F,4,0)</f>
        <v>TRANSPORTE COM CAMINHÃO BASCULANTE DE 6 M³, EM VIA URBANA PAVIMENTADA, ADICIONAL PARA DMT EXCEDENTE A 30 KM (UNIDADE: M3XKM). AF_07/2020</v>
      </c>
      <c r="E322" s="106" t="str">
        <f ca="1">VLOOKUP(B322,'Insumos e Serviços'!$A:$F,5,0)</f>
        <v>M3XKM</v>
      </c>
      <c r="F322" s="107">
        <v>50</v>
      </c>
      <c r="G322" s="108">
        <f ca="1">VLOOKUP(B322,'Insumos e Serviços'!$A:$F,6,0)</f>
        <v>0.81</v>
      </c>
      <c r="H322" s="108">
        <f>TRUNC(F322*G322,2)</f>
        <v>40.5</v>
      </c>
    </row>
    <row r="323" spans="1:8" ht="15" thickBot="1">
      <c r="A323" s="104" t="str">
        <f ca="1">VLOOKUP(B323,'Insumos e Serviços'!$A:$F,3,0)</f>
        <v>Composição</v>
      </c>
      <c r="B323" s="105" t="s">
        <v>607</v>
      </c>
      <c r="C323" s="106" t="str">
        <f ca="1">VLOOKUP(B323,'Insumos e Serviços'!$A:$F,2,0)</f>
        <v>SINAPI</v>
      </c>
      <c r="D323" s="104" t="str">
        <f ca="1">VLOOKUP(B323,'Insumos e Serviços'!$A:$F,4,0)</f>
        <v>CARGA MANUAL DE ENTULHO EM CAMINHAO BASCULANTE 6 M3</v>
      </c>
      <c r="E323" s="106" t="str">
        <f ca="1">VLOOKUP(B323,'Insumos e Serviços'!$A:$F,5,0)</f>
        <v>m³</v>
      </c>
      <c r="F323" s="107">
        <v>1</v>
      </c>
      <c r="G323" s="108">
        <f ca="1">VLOOKUP(B323,'Insumos e Serviços'!$A:$F,6,0)</f>
        <v>22.17</v>
      </c>
      <c r="H323" s="108">
        <f>TRUNC(F323*G323,2)</f>
        <v>22.17</v>
      </c>
    </row>
    <row r="324" spans="1:8" ht="15" thickTop="1">
      <c r="A324" s="109"/>
      <c r="B324" s="109"/>
      <c r="C324" s="109"/>
      <c r="D324" s="109"/>
      <c r="E324" s="109"/>
      <c r="F324" s="109"/>
      <c r="G324" s="109"/>
      <c r="H324" s="109"/>
    </row>
    <row r="325" spans="1:8">
      <c r="A325" s="95" t="s">
        <v>531</v>
      </c>
      <c r="B325" s="95"/>
      <c r="C325" s="95"/>
      <c r="D325" s="96" t="s">
        <v>532</v>
      </c>
      <c r="E325" s="95"/>
      <c r="F325" s="97"/>
      <c r="G325" s="97"/>
      <c r="H325" s="97"/>
    </row>
    <row r="326" spans="1:8" ht="22.5">
      <c r="A326" s="98" t="s">
        <v>535</v>
      </c>
      <c r="B326" s="99" t="str">
        <f ca="1">VLOOKUP(A326,'Orçamento Sintético'!$A:$H,2,0)</f>
        <v xml:space="preserve"> MPDFT1173 </v>
      </c>
      <c r="C326" s="99" t="str">
        <f ca="1">VLOOKUP(A326,'Orçamento Sintético'!$A:$H,3,0)</f>
        <v>Próprio</v>
      </c>
      <c r="D326" s="100" t="str">
        <f ca="1">VLOOKUP(A326,'Orçamento Sintético'!$A:$H,4,0)</f>
        <v>Copia da SINAPI (100701) - Assentamento de tampão / tampa / grelha / alçapão e similares - excluindo tampa - apenas instalação</v>
      </c>
      <c r="E326" s="99" t="str">
        <f ca="1">VLOOKUP(A326,'Orçamento Sintético'!$A:$H,5,0)</f>
        <v>m²</v>
      </c>
      <c r="F326" s="101"/>
      <c r="G326" s="102"/>
      <c r="H326" s="103">
        <f>SUM(H327:H329)</f>
        <v>21.049999999999997</v>
      </c>
    </row>
    <row r="327" spans="1:8">
      <c r="A327" s="104" t="str">
        <f ca="1">VLOOKUP(B327,'Insumos e Serviços'!$A:$F,3,0)</f>
        <v>Composição</v>
      </c>
      <c r="B327" s="105" t="s">
        <v>605</v>
      </c>
      <c r="C327" s="106" t="str">
        <f ca="1">VLOOKUP(B327,'Insumos e Serviços'!$A:$F,2,0)</f>
        <v>SINAPI</v>
      </c>
      <c r="D327" s="104" t="str">
        <f ca="1">VLOOKUP(B327,'Insumos e Serviços'!$A:$F,4,0)</f>
        <v>PEDREIRO COM ENCARGOS COMPLEMENTARES</v>
      </c>
      <c r="E327" s="106" t="str">
        <f ca="1">VLOOKUP(B327,'Insumos e Serviços'!$A:$F,5,0)</f>
        <v>H</v>
      </c>
      <c r="F327" s="107">
        <v>0.45700000000000002</v>
      </c>
      <c r="G327" s="108">
        <f ca="1">VLOOKUP(B327,'Insumos e Serviços'!$A:$F,6,0)</f>
        <v>23.9</v>
      </c>
      <c r="H327" s="108">
        <f>TRUNC(F327*G327,2)</f>
        <v>10.92</v>
      </c>
    </row>
    <row r="328" spans="1:8">
      <c r="A328" s="104" t="str">
        <f ca="1">VLOOKUP(B328,'Insumos e Serviços'!$A:$F,3,0)</f>
        <v>Composição</v>
      </c>
      <c r="B328" s="105" t="s">
        <v>595</v>
      </c>
      <c r="C328" s="106" t="str">
        <f ca="1">VLOOKUP(B328,'Insumos e Serviços'!$A:$F,2,0)</f>
        <v>SINAPI</v>
      </c>
      <c r="D328" s="104" t="str">
        <f ca="1">VLOOKUP(B328,'Insumos e Serviços'!$A:$F,4,0)</f>
        <v>SERVENTE COM ENCARGOS COMPLEMENTARES</v>
      </c>
      <c r="E328" s="106" t="str">
        <f ca="1">VLOOKUP(B328,'Insumos e Serviços'!$A:$F,5,0)</f>
        <v>H</v>
      </c>
      <c r="F328" s="107">
        <v>0.22900000000000001</v>
      </c>
      <c r="G328" s="108">
        <f ca="1">VLOOKUP(B328,'Insumos e Serviços'!$A:$F,6,0)</f>
        <v>17.61</v>
      </c>
      <c r="H328" s="108">
        <f>TRUNC(F328*G328,2)</f>
        <v>4.03</v>
      </c>
    </row>
    <row r="329" spans="1:8" ht="23.25" thickBot="1">
      <c r="A329" s="104" t="str">
        <f ca="1">VLOOKUP(B329,'Insumos e Serviços'!$A:$F,3,0)</f>
        <v>Composição</v>
      </c>
      <c r="B329" s="105" t="s">
        <v>603</v>
      </c>
      <c r="C329" s="106" t="str">
        <f ca="1">VLOOKUP(B329,'Insumos e Serviços'!$A:$F,2,0)</f>
        <v>SINAPI</v>
      </c>
      <c r="D329" s="104" t="str">
        <f ca="1">VLOOKUP(B329,'Insumos e Serviços'!$A:$F,4,0)</f>
        <v>ARGAMASSA TRAÇO 1:0,5:4,5 (EM VOLUME DE CIMENTO, CAL E AREIA MÉDIA ÚMIDA) PARA ASSENTAMENTO DE ALVENARIA, PREPARO MANUAL. AF_08/2019</v>
      </c>
      <c r="E329" s="106" t="str">
        <f ca="1">VLOOKUP(B329,'Insumos e Serviços'!$A:$F,5,0)</f>
        <v>m³</v>
      </c>
      <c r="F329" s="107">
        <v>1.2E-2</v>
      </c>
      <c r="G329" s="108">
        <f ca="1">VLOOKUP(B329,'Insumos e Serviços'!$A:$F,6,0)</f>
        <v>508.56</v>
      </c>
      <c r="H329" s="108">
        <f>TRUNC(F329*G329,2)</f>
        <v>6.1</v>
      </c>
    </row>
    <row r="330" spans="1:8" ht="15" thickTop="1">
      <c r="A330" s="109"/>
      <c r="B330" s="109"/>
      <c r="C330" s="109"/>
      <c r="D330" s="109"/>
      <c r="E330" s="109"/>
      <c r="F330" s="109"/>
      <c r="G330" s="109"/>
      <c r="H330" s="109"/>
    </row>
    <row r="331" spans="1:8">
      <c r="A331" s="98" t="s">
        <v>538</v>
      </c>
      <c r="B331" s="99" t="str">
        <f ca="1">VLOOKUP(A331,'Orçamento Sintético'!$A:$H,2,0)</f>
        <v xml:space="preserve"> MPDFT0595 </v>
      </c>
      <c r="C331" s="99" t="str">
        <f ca="1">VLOOKUP(A331,'Orçamento Sintético'!$A:$H,3,0)</f>
        <v>Próprio</v>
      </c>
      <c r="D331" s="100" t="str">
        <f ca="1">VLOOKUP(A331,'Orçamento Sintético'!$A:$H,4,0)</f>
        <v>Reinstalação de luminárias dos hall de entrada e social</v>
      </c>
      <c r="E331" s="99" t="str">
        <f ca="1">VLOOKUP(A331,'Orçamento Sintético'!$A:$H,5,0)</f>
        <v>sv</v>
      </c>
      <c r="F331" s="101"/>
      <c r="G331" s="102"/>
      <c r="H331" s="103">
        <f>SUM(H332:H334)</f>
        <v>430.51</v>
      </c>
    </row>
    <row r="332" spans="1:8">
      <c r="A332" s="104" t="str">
        <f ca="1">VLOOKUP(B332,'Insumos e Serviços'!$A:$F,3,0)</f>
        <v>Composição</v>
      </c>
      <c r="B332" s="105" t="s">
        <v>575</v>
      </c>
      <c r="C332" s="106" t="str">
        <f ca="1">VLOOKUP(B332,'Insumos e Serviços'!$A:$F,2,0)</f>
        <v>SINAPI</v>
      </c>
      <c r="D332" s="104" t="str">
        <f ca="1">VLOOKUP(B332,'Insumos e Serviços'!$A:$F,4,0)</f>
        <v>AUXILIAR DE ELETRICISTA COM ENCARGOS COMPLEMENTARES</v>
      </c>
      <c r="E332" s="106" t="str">
        <f ca="1">VLOOKUP(B332,'Insumos e Serviços'!$A:$F,5,0)</f>
        <v>H</v>
      </c>
      <c r="F332" s="107">
        <v>4</v>
      </c>
      <c r="G332" s="108">
        <f ca="1">VLOOKUP(B332,'Insumos e Serviços'!$A:$F,6,0)</f>
        <v>18.739999999999998</v>
      </c>
      <c r="H332" s="108">
        <f>TRUNC(F332*G332,2)</f>
        <v>74.959999999999994</v>
      </c>
    </row>
    <row r="333" spans="1:8">
      <c r="A333" s="104" t="str">
        <f ca="1">VLOOKUP(B333,'Insumos e Serviços'!$A:$F,3,0)</f>
        <v>Composição</v>
      </c>
      <c r="B333" s="105" t="s">
        <v>599</v>
      </c>
      <c r="C333" s="106" t="str">
        <f ca="1">VLOOKUP(B333,'Insumos e Serviços'!$A:$F,2,0)</f>
        <v>SINAPI</v>
      </c>
      <c r="D333" s="104" t="str">
        <f ca="1">VLOOKUP(B333,'Insumos e Serviços'!$A:$F,4,0)</f>
        <v>AUXILIAR DE SERRALHEIRO COM ENCARGOS COMPLEMENTARES</v>
      </c>
      <c r="E333" s="106" t="str">
        <f ca="1">VLOOKUP(B333,'Insumos e Serviços'!$A:$F,5,0)</f>
        <v>H</v>
      </c>
      <c r="F333" s="107">
        <v>9</v>
      </c>
      <c r="G333" s="108">
        <f ca="1">VLOOKUP(B333,'Insumos e Serviços'!$A:$F,6,0)</f>
        <v>19.309999999999999</v>
      </c>
      <c r="H333" s="108">
        <f>TRUNC(F333*G333,2)</f>
        <v>173.79</v>
      </c>
    </row>
    <row r="334" spans="1:8" ht="15" thickBot="1">
      <c r="A334" s="104" t="str">
        <f ca="1">VLOOKUP(B334,'Insumos e Serviços'!$A:$F,3,0)</f>
        <v>Insumo</v>
      </c>
      <c r="B334" s="105" t="s">
        <v>597</v>
      </c>
      <c r="C334" s="106" t="str">
        <f ca="1">VLOOKUP(B334,'Insumos e Serviços'!$A:$F,2,0)</f>
        <v>SINAPI</v>
      </c>
      <c r="D334" s="104" t="str">
        <f ca="1">VLOOKUP(B334,'Insumos e Serviços'!$A:$F,4,0)</f>
        <v>PARAFUSO DE ACO TIPO CHUMBADOR PARABOLT, DIAMETRO 1/2", COMPRIMENTO 75 MM</v>
      </c>
      <c r="E334" s="106" t="str">
        <f ca="1">VLOOKUP(B334,'Insumos e Serviços'!$A:$F,5,0)</f>
        <v>UN</v>
      </c>
      <c r="F334" s="107">
        <v>32</v>
      </c>
      <c r="G334" s="108">
        <f ca="1">VLOOKUP(B334,'Insumos e Serviços'!$A:$F,6,0)</f>
        <v>5.68</v>
      </c>
      <c r="H334" s="108">
        <f>TRUNC(F334*G334,2)</f>
        <v>181.76</v>
      </c>
    </row>
    <row r="335" spans="1:8" ht="15" thickTop="1">
      <c r="A335" s="109"/>
      <c r="B335" s="109"/>
      <c r="C335" s="109"/>
      <c r="D335" s="109"/>
      <c r="E335" s="109"/>
      <c r="F335" s="109"/>
      <c r="G335" s="109"/>
      <c r="H335" s="109"/>
    </row>
    <row r="336" spans="1:8">
      <c r="A336" s="98" t="s">
        <v>541</v>
      </c>
      <c r="B336" s="99" t="str">
        <f ca="1">VLOOKUP(A336,'Orçamento Sintético'!$A:$H,2,0)</f>
        <v xml:space="preserve"> MPDFT0596 </v>
      </c>
      <c r="C336" s="99" t="str">
        <f ca="1">VLOOKUP(A336,'Orçamento Sintético'!$A:$H,3,0)</f>
        <v>Próprio</v>
      </c>
      <c r="D336" s="100" t="str">
        <f ca="1">VLOOKUP(A336,'Orçamento Sintético'!$A:$H,4,0)</f>
        <v>Reinstalação de escadas metálicas e antena</v>
      </c>
      <c r="E336" s="99" t="str">
        <f ca="1">VLOOKUP(A336,'Orçamento Sintético'!$A:$H,5,0)</f>
        <v>sv</v>
      </c>
      <c r="F336" s="101"/>
      <c r="G336" s="102"/>
      <c r="H336" s="103">
        <f>SUM(H337:H339)</f>
        <v>498.23</v>
      </c>
    </row>
    <row r="337" spans="1:8">
      <c r="A337" s="104" t="str">
        <f ca="1">VLOOKUP(B337,'Insumos e Serviços'!$A:$F,3,0)</f>
        <v>Composição</v>
      </c>
      <c r="B337" s="105" t="s">
        <v>601</v>
      </c>
      <c r="C337" s="106" t="str">
        <f ca="1">VLOOKUP(B337,'Insumos e Serviços'!$A:$F,2,0)</f>
        <v>SINAPI</v>
      </c>
      <c r="D337" s="104" t="str">
        <f ca="1">VLOOKUP(B337,'Insumos e Serviços'!$A:$F,4,0)</f>
        <v>SERRALHEIRO COM ENCARGOS COMPLEMENTARES</v>
      </c>
      <c r="E337" s="106" t="str">
        <f ca="1">VLOOKUP(B337,'Insumos e Serviços'!$A:$F,5,0)</f>
        <v>H</v>
      </c>
      <c r="F337" s="107">
        <v>6</v>
      </c>
      <c r="G337" s="108">
        <f ca="1">VLOOKUP(B337,'Insumos e Serviços'!$A:$F,6,0)</f>
        <v>23.78</v>
      </c>
      <c r="H337" s="108">
        <f>TRUNC(F337*G337,2)</f>
        <v>142.68</v>
      </c>
    </row>
    <row r="338" spans="1:8">
      <c r="A338" s="104" t="str">
        <f ca="1">VLOOKUP(B338,'Insumos e Serviços'!$A:$F,3,0)</f>
        <v>Composição</v>
      </c>
      <c r="B338" s="105" t="s">
        <v>599</v>
      </c>
      <c r="C338" s="106" t="str">
        <f ca="1">VLOOKUP(B338,'Insumos e Serviços'!$A:$F,2,0)</f>
        <v>SINAPI</v>
      </c>
      <c r="D338" s="104" t="str">
        <f ca="1">VLOOKUP(B338,'Insumos e Serviços'!$A:$F,4,0)</f>
        <v>AUXILIAR DE SERRALHEIRO COM ENCARGOS COMPLEMENTARES</v>
      </c>
      <c r="E338" s="106" t="str">
        <f ca="1">VLOOKUP(B338,'Insumos e Serviços'!$A:$F,5,0)</f>
        <v>H</v>
      </c>
      <c r="F338" s="107">
        <v>9</v>
      </c>
      <c r="G338" s="108">
        <f ca="1">VLOOKUP(B338,'Insumos e Serviços'!$A:$F,6,0)</f>
        <v>19.309999999999999</v>
      </c>
      <c r="H338" s="108">
        <f>TRUNC(F338*G338,2)</f>
        <v>173.79</v>
      </c>
    </row>
    <row r="339" spans="1:8" ht="15" thickBot="1">
      <c r="A339" s="104" t="str">
        <f ca="1">VLOOKUP(B339,'Insumos e Serviços'!$A:$F,3,0)</f>
        <v>Insumo</v>
      </c>
      <c r="B339" s="105" t="s">
        <v>597</v>
      </c>
      <c r="C339" s="106" t="str">
        <f ca="1">VLOOKUP(B339,'Insumos e Serviços'!$A:$F,2,0)</f>
        <v>SINAPI</v>
      </c>
      <c r="D339" s="104" t="str">
        <f ca="1">VLOOKUP(B339,'Insumos e Serviços'!$A:$F,4,0)</f>
        <v>PARAFUSO DE ACO TIPO CHUMBADOR PARABOLT, DIAMETRO 1/2", COMPRIMENTO 75 MM</v>
      </c>
      <c r="E339" s="106" t="str">
        <f ca="1">VLOOKUP(B339,'Insumos e Serviços'!$A:$F,5,0)</f>
        <v>UN</v>
      </c>
      <c r="F339" s="107">
        <v>32</v>
      </c>
      <c r="G339" s="108">
        <f ca="1">VLOOKUP(B339,'Insumos e Serviços'!$A:$F,6,0)</f>
        <v>5.68</v>
      </c>
      <c r="H339" s="108">
        <f>TRUNC(F339*G339,2)</f>
        <v>181.76</v>
      </c>
    </row>
    <row r="340" spans="1:8" ht="15" thickTop="1">
      <c r="A340" s="109"/>
      <c r="B340" s="109"/>
      <c r="C340" s="109"/>
      <c r="D340" s="109"/>
      <c r="E340" s="109"/>
      <c r="F340" s="109"/>
      <c r="G340" s="109"/>
      <c r="H340" s="109"/>
    </row>
    <row r="341" spans="1:8">
      <c r="A341" s="98" t="s">
        <v>544</v>
      </c>
      <c r="B341" s="99" t="str">
        <f ca="1">VLOOKUP(A341,'Orçamento Sintético'!$A:$H,2,0)</f>
        <v xml:space="preserve"> MPDFT0594 </v>
      </c>
      <c r="C341" s="99" t="str">
        <f ca="1">VLOOKUP(A341,'Orçamento Sintético'!$A:$H,3,0)</f>
        <v>Próprio</v>
      </c>
      <c r="D341" s="100" t="str">
        <f ca="1">VLOOKUP(A341,'Orçamento Sintético'!$A:$H,4,0)</f>
        <v>Revitalização e reinstalação do letreiro de fachada</v>
      </c>
      <c r="E341" s="99" t="str">
        <f ca="1">VLOOKUP(A341,'Orçamento Sintético'!$A:$H,5,0)</f>
        <v>sv</v>
      </c>
      <c r="F341" s="101"/>
      <c r="G341" s="102"/>
      <c r="H341" s="103">
        <f>SUM(H342:H345)</f>
        <v>558.66999999999996</v>
      </c>
    </row>
    <row r="342" spans="1:8">
      <c r="A342" s="104" t="str">
        <f ca="1">VLOOKUP(B342,'Insumos e Serviços'!$A:$F,3,0)</f>
        <v>Composição</v>
      </c>
      <c r="B342" s="105" t="s">
        <v>595</v>
      </c>
      <c r="C342" s="106" t="str">
        <f ca="1">VLOOKUP(B342,'Insumos e Serviços'!$A:$F,2,0)</f>
        <v>SINAPI</v>
      </c>
      <c r="D342" s="104" t="str">
        <f ca="1">VLOOKUP(B342,'Insumos e Serviços'!$A:$F,4,0)</f>
        <v>SERVENTE COM ENCARGOS COMPLEMENTARES</v>
      </c>
      <c r="E342" s="106" t="str">
        <f ca="1">VLOOKUP(B342,'Insumos e Serviços'!$A:$F,5,0)</f>
        <v>H</v>
      </c>
      <c r="F342" s="107">
        <v>6</v>
      </c>
      <c r="G342" s="108">
        <f ca="1">VLOOKUP(B342,'Insumos e Serviços'!$A:$F,6,0)</f>
        <v>17.61</v>
      </c>
      <c r="H342" s="108">
        <f>TRUNC(F342*G342,2)</f>
        <v>105.66</v>
      </c>
    </row>
    <row r="343" spans="1:8">
      <c r="A343" s="104" t="str">
        <f ca="1">VLOOKUP(B343,'Insumos e Serviços'!$A:$F,3,0)</f>
        <v>Composição</v>
      </c>
      <c r="B343" s="105" t="s">
        <v>593</v>
      </c>
      <c r="C343" s="106" t="str">
        <f ca="1">VLOOKUP(B343,'Insumos e Serviços'!$A:$F,2,0)</f>
        <v>SINAPI</v>
      </c>
      <c r="D343" s="104" t="str">
        <f ca="1">VLOOKUP(B343,'Insumos e Serviços'!$A:$F,4,0)</f>
        <v>MONTADOR DE ESTRUTURA METÁLICA COM ENCARGOS COMPLEMENTARES</v>
      </c>
      <c r="E343" s="106" t="str">
        <f ca="1">VLOOKUP(B343,'Insumos e Serviços'!$A:$F,5,0)</f>
        <v>H</v>
      </c>
      <c r="F343" s="107">
        <v>9</v>
      </c>
      <c r="G343" s="108">
        <f ca="1">VLOOKUP(B343,'Insumos e Serviços'!$A:$F,6,0)</f>
        <v>18.21</v>
      </c>
      <c r="H343" s="108">
        <f>TRUNC(F343*G343,2)</f>
        <v>163.89</v>
      </c>
    </row>
    <row r="344" spans="1:8" ht="33.75">
      <c r="A344" s="104" t="str">
        <f ca="1">VLOOKUP(B344,'Insumos e Serviços'!$A:$F,3,0)</f>
        <v>Composição</v>
      </c>
      <c r="B344" s="105" t="s">
        <v>591</v>
      </c>
      <c r="C344" s="106" t="str">
        <f ca="1">VLOOKUP(B344,'Insumos e Serviços'!$A:$F,2,0)</f>
        <v>SINAPI</v>
      </c>
      <c r="D344" s="104" t="str">
        <f ca="1">VLOOKUP(B344,'Insumos e Serviços'!$A:$F,4,0)</f>
        <v>PINTURA COM TINTA ALQUÍDICA DE FUNDO E ACABAMENTO (ESMALTE SINTÉTICO GRAFITE) APLICADA A ROLO OU PINCEL SOBRE SUPERFÍCIES METÁLICAS (EXCETO PERFIL) EXECUTADO EM OBRA (POR DEMÃO). AF_01/2020</v>
      </c>
      <c r="E344" s="106" t="str">
        <f ca="1">VLOOKUP(B344,'Insumos e Serviços'!$A:$F,5,0)</f>
        <v>m²</v>
      </c>
      <c r="F344" s="107">
        <v>8</v>
      </c>
      <c r="G344" s="108">
        <f ca="1">VLOOKUP(B344,'Insumos e Serviços'!$A:$F,6,0)</f>
        <v>22.64</v>
      </c>
      <c r="H344" s="108">
        <f>TRUNC(F344*G344,2)</f>
        <v>181.12</v>
      </c>
    </row>
    <row r="345" spans="1:8" ht="23.25" thickBot="1">
      <c r="A345" s="104" t="str">
        <f ca="1">VLOOKUP(B345,'Insumos e Serviços'!$A:$F,3,0)</f>
        <v>Insumo</v>
      </c>
      <c r="B345" s="105" t="s">
        <v>171</v>
      </c>
      <c r="C345" s="106" t="str">
        <f ca="1">VLOOKUP(B345,'Insumos e Serviços'!$A:$F,2,0)</f>
        <v>SINAPI</v>
      </c>
      <c r="D345" s="104" t="str">
        <f ca="1">VLOOKUP(B345,'Insumos e Serviços'!$A:$F,4,0)</f>
        <v>LOCACAO DE ANDAIME METALICO TUBULAR DE ENCAIXE, TIPO DE TORRE, COM LARGURA DE 1 ATE 1,5 M E ALTURA DE *1,00* M (INCLUSO SAPATAS FIXAS OU RODIZIOS)</v>
      </c>
      <c r="E345" s="106" t="str">
        <f ca="1">VLOOKUP(B345,'Insumos e Serviços'!$A:$F,5,0)</f>
        <v>MXMES</v>
      </c>
      <c r="F345" s="107">
        <v>8</v>
      </c>
      <c r="G345" s="108">
        <f ca="1">VLOOKUP(B345,'Insumos e Serviços'!$A:$F,6,0)</f>
        <v>13.5</v>
      </c>
      <c r="H345" s="108">
        <f>TRUNC(F345*G345,2)</f>
        <v>108</v>
      </c>
    </row>
    <row r="346" spans="1:8" ht="15" thickTop="1">
      <c r="A346" s="109"/>
      <c r="B346" s="109"/>
      <c r="C346" s="109"/>
      <c r="D346" s="109"/>
      <c r="E346" s="109"/>
      <c r="F346" s="109"/>
      <c r="G346" s="109"/>
      <c r="H346" s="109"/>
    </row>
    <row r="347" spans="1:8">
      <c r="A347" s="98" t="s">
        <v>547</v>
      </c>
      <c r="B347" s="99" t="str">
        <f ca="1">VLOOKUP(A347,'Orçamento Sintético'!$A:$H,2,0)</f>
        <v xml:space="preserve"> MPDFT0598 </v>
      </c>
      <c r="C347" s="99" t="str">
        <f ca="1">VLOOKUP(A347,'Orçamento Sintético'!$A:$H,3,0)</f>
        <v>Próprio</v>
      </c>
      <c r="D347" s="100" t="str">
        <f ca="1">VLOOKUP(A347,'Orçamento Sintético'!$A:$H,4,0)</f>
        <v>Substituição de ralo abacaxi, inclusive conexões</v>
      </c>
      <c r="E347" s="99" t="str">
        <f ca="1">VLOOKUP(A347,'Orçamento Sintético'!$A:$H,5,0)</f>
        <v>un</v>
      </c>
      <c r="F347" s="101"/>
      <c r="G347" s="102"/>
      <c r="H347" s="103">
        <f>SUM(H348:H356)</f>
        <v>182.94</v>
      </c>
    </row>
    <row r="348" spans="1:8" ht="33.75">
      <c r="A348" s="104" t="str">
        <f ca="1">VLOOKUP(B348,'Insumos e Serviços'!$A:$F,3,0)</f>
        <v>Composição</v>
      </c>
      <c r="B348" s="105" t="s">
        <v>472</v>
      </c>
      <c r="C348" s="106" t="str">
        <f ca="1">VLOOKUP(B348,'Insumos e Serviços'!$A:$F,2,0)</f>
        <v>SINAPI</v>
      </c>
      <c r="D348" s="104" t="str">
        <f ca="1">VLOOKUP(B348,'Insumos e Serviços'!$A:$F,4,0)</f>
        <v>LUVA SIMPLES, PVC, SERIE NORMAL, ESGOTO PREDIAL, DN 100 MM, JUNTA ELÁSTICA, FORNECIDO E INSTALADO EM PRUMADA DE ESGOTO SANITÁRIO OU VENTILAÇÃO. AF_12/2014</v>
      </c>
      <c r="E348" s="106" t="str">
        <f ca="1">VLOOKUP(B348,'Insumos e Serviços'!$A:$F,5,0)</f>
        <v>UN</v>
      </c>
      <c r="F348" s="107">
        <v>1</v>
      </c>
      <c r="G348" s="108">
        <f ca="1">VLOOKUP(B348,'Insumos e Serviços'!$A:$F,6,0)</f>
        <v>13.8</v>
      </c>
      <c r="H348" s="108">
        <f t="shared" ref="H348:H356" si="11">TRUNC(F348*G348,2)</f>
        <v>13.8</v>
      </c>
    </row>
    <row r="349" spans="1:8" ht="22.5">
      <c r="A349" s="104" t="str">
        <f ca="1">VLOOKUP(B349,'Insumos e Serviços'!$A:$F,3,0)</f>
        <v>Composição</v>
      </c>
      <c r="B349" s="105" t="s">
        <v>475</v>
      </c>
      <c r="C349" s="106" t="str">
        <f ca="1">VLOOKUP(B349,'Insumos e Serviços'!$A:$F,2,0)</f>
        <v>SINAPI</v>
      </c>
      <c r="D349" s="104" t="str">
        <f ca="1">VLOOKUP(B349,'Insumos e Serviços'!$A:$F,4,0)</f>
        <v>REDUÇÃO EXCÊNTRICA, PVC, SERIE R, ÁGUA PLUVIAL, DN 100 X 75 MM, JUNTA ELÁSTICA, FORNECIDO E INSTALADO EM CONDUTORES VERTICAIS DE ÁGUAS PLUVIAIS. AF_12/2014</v>
      </c>
      <c r="E349" s="106" t="str">
        <f ca="1">VLOOKUP(B349,'Insumos e Serviços'!$A:$F,5,0)</f>
        <v>UN</v>
      </c>
      <c r="F349" s="107">
        <v>1</v>
      </c>
      <c r="G349" s="108">
        <f ca="1">VLOOKUP(B349,'Insumos e Serviços'!$A:$F,6,0)</f>
        <v>25.3</v>
      </c>
      <c r="H349" s="108">
        <f t="shared" si="11"/>
        <v>25.3</v>
      </c>
    </row>
    <row r="350" spans="1:8" ht="33.75">
      <c r="A350" s="104" t="str">
        <f ca="1">VLOOKUP(B350,'Insumos e Serviços'!$A:$F,3,0)</f>
        <v>Composição</v>
      </c>
      <c r="B350" s="105" t="s">
        <v>589</v>
      </c>
      <c r="C350" s="106" t="str">
        <f ca="1">VLOOKUP(B350,'Insumos e Serviços'!$A:$F,2,0)</f>
        <v>SINAPI</v>
      </c>
      <c r="D350" s="104" t="str">
        <f ca="1">VLOOKUP(B350,'Insumos e Serviços'!$A:$F,4,0)</f>
        <v>CURVA CURTA 90 GRAUS, PVC, SERIE NORMAL, ESGOTO PREDIAL, DN 75 MM, JUNTA ELÁSTICA, FORNECIDO E INSTALADO EM PRUMADA DE ESGOTO SANITÁRIO OU VENTILAÇÃO. AF_12/2014</v>
      </c>
      <c r="E350" s="106" t="str">
        <f ca="1">VLOOKUP(B350,'Insumos e Serviços'!$A:$F,5,0)</f>
        <v>UN</v>
      </c>
      <c r="F350" s="107">
        <v>1</v>
      </c>
      <c r="G350" s="108">
        <f ca="1">VLOOKUP(B350,'Insumos e Serviços'!$A:$F,6,0)</f>
        <v>25.41</v>
      </c>
      <c r="H350" s="108">
        <f t="shared" si="11"/>
        <v>25.41</v>
      </c>
    </row>
    <row r="351" spans="1:8" ht="22.5">
      <c r="A351" s="104" t="str">
        <f ca="1">VLOOKUP(B351,'Insumos e Serviços'!$A:$F,3,0)</f>
        <v>Composição</v>
      </c>
      <c r="B351" s="105" t="s">
        <v>587</v>
      </c>
      <c r="C351" s="106" t="str">
        <f ca="1">VLOOKUP(B351,'Insumos e Serviços'!$A:$F,2,0)</f>
        <v>SINAPI</v>
      </c>
      <c r="D351" s="104" t="str">
        <f ca="1">VLOOKUP(B351,'Insumos e Serviços'!$A:$F,4,0)</f>
        <v>REMOÇÃO DE FORRO DE GESSO, DE FORMA MANUAL, SEM REAPROVEITAMENTO. AF_12/2017</v>
      </c>
      <c r="E351" s="106" t="str">
        <f ca="1">VLOOKUP(B351,'Insumos e Serviços'!$A:$F,5,0)</f>
        <v>m²</v>
      </c>
      <c r="F351" s="107">
        <v>1</v>
      </c>
      <c r="G351" s="108">
        <f ca="1">VLOOKUP(B351,'Insumos e Serviços'!$A:$F,6,0)</f>
        <v>4.1500000000000004</v>
      </c>
      <c r="H351" s="108">
        <f t="shared" si="11"/>
        <v>4.1500000000000004</v>
      </c>
    </row>
    <row r="352" spans="1:8" ht="22.5">
      <c r="A352" s="104" t="str">
        <f ca="1">VLOOKUP(B352,'Insumos e Serviços'!$A:$F,3,0)</f>
        <v>Composição</v>
      </c>
      <c r="B352" s="105" t="s">
        <v>299</v>
      </c>
      <c r="C352" s="106" t="str">
        <f ca="1">VLOOKUP(B352,'Insumos e Serviços'!$A:$F,2,0)</f>
        <v>SINAPI</v>
      </c>
      <c r="D352" s="104" t="str">
        <f ca="1">VLOOKUP(B352,'Insumos e Serviços'!$A:$F,4,0)</f>
        <v>FORRO EM DRYWALL, PARA AMBIENTES COMERCIAIS, INCLUSIVE ESTRUTURA DE FIXAÇÃO. AF_05/2017_P</v>
      </c>
      <c r="E352" s="106" t="str">
        <f ca="1">VLOOKUP(B352,'Insumos e Serviços'!$A:$F,5,0)</f>
        <v>m²</v>
      </c>
      <c r="F352" s="107">
        <v>1</v>
      </c>
      <c r="G352" s="108">
        <f ca="1">VLOOKUP(B352,'Insumos e Serviços'!$A:$F,6,0)</f>
        <v>59.26</v>
      </c>
      <c r="H352" s="108">
        <f t="shared" si="11"/>
        <v>59.26</v>
      </c>
    </row>
    <row r="353" spans="1:8" ht="22.5">
      <c r="A353" s="104" t="str">
        <f ca="1">VLOOKUP(B353,'Insumos e Serviços'!$A:$F,3,0)</f>
        <v>Composição</v>
      </c>
      <c r="B353" s="105" t="s">
        <v>585</v>
      </c>
      <c r="C353" s="106" t="str">
        <f ca="1">VLOOKUP(B353,'Insumos e Serviços'!$A:$F,2,0)</f>
        <v>SINAPI</v>
      </c>
      <c r="D353" s="104" t="str">
        <f ca="1">VLOOKUP(B353,'Insumos e Serviços'!$A:$F,4,0)</f>
        <v>GRAUTE FGK=15 MPA; TRAÇO 1:0,04:2,0:2,4 (CIMENTO/ CAL/ AREIA GROSSA/ BRITA 0) - PREPARO MECÂNICO COM BETONEIRA 400 L. AF_02/2015</v>
      </c>
      <c r="E353" s="106" t="str">
        <f ca="1">VLOOKUP(B353,'Insumos e Serviços'!$A:$F,5,0)</f>
        <v>m³</v>
      </c>
      <c r="F353" s="107">
        <v>7.0000000000000007E-2</v>
      </c>
      <c r="G353" s="108">
        <f ca="1">VLOOKUP(B353,'Insumos e Serviços'!$A:$F,6,0)</f>
        <v>400.13</v>
      </c>
      <c r="H353" s="108">
        <f t="shared" si="11"/>
        <v>28</v>
      </c>
    </row>
    <row r="354" spans="1:8">
      <c r="A354" s="104" t="str">
        <f ca="1">VLOOKUP(B354,'Insumos e Serviços'!$A:$F,3,0)</f>
        <v>Composição</v>
      </c>
      <c r="B354" s="105" t="s">
        <v>583</v>
      </c>
      <c r="C354" s="106" t="str">
        <f ca="1">VLOOKUP(B354,'Insumos e Serviços'!$A:$F,2,0)</f>
        <v>SINAPI</v>
      </c>
      <c r="D354" s="104" t="str">
        <f ca="1">VLOOKUP(B354,'Insumos e Serviços'!$A:$F,4,0)</f>
        <v>AUXILIAR DE ENCANADOR OU BOMBEIRO HIDRÁULICO COM ENCARGOS COMPLEMENTARES</v>
      </c>
      <c r="E354" s="106" t="str">
        <f ca="1">VLOOKUP(B354,'Insumos e Serviços'!$A:$F,5,0)</f>
        <v>H</v>
      </c>
      <c r="F354" s="107">
        <v>3.5000000000000003E-2</v>
      </c>
      <c r="G354" s="108">
        <f ca="1">VLOOKUP(B354,'Insumos e Serviços'!$A:$F,6,0)</f>
        <v>18.23</v>
      </c>
      <c r="H354" s="108">
        <f t="shared" si="11"/>
        <v>0.63</v>
      </c>
    </row>
    <row r="355" spans="1:8">
      <c r="A355" s="104" t="str">
        <f ca="1">VLOOKUP(B355,'Insumos e Serviços'!$A:$F,3,0)</f>
        <v>Composição</v>
      </c>
      <c r="B355" s="105" t="s">
        <v>581</v>
      </c>
      <c r="C355" s="106" t="str">
        <f ca="1">VLOOKUP(B355,'Insumos e Serviços'!$A:$F,2,0)</f>
        <v>SINAPI</v>
      </c>
      <c r="D355" s="104" t="str">
        <f ca="1">VLOOKUP(B355,'Insumos e Serviços'!$A:$F,4,0)</f>
        <v>ENCANADOR OU BOMBEIRO HIDRÁULICO COM ENCARGOS COMPLEMENTARES</v>
      </c>
      <c r="E355" s="106" t="str">
        <f ca="1">VLOOKUP(B355,'Insumos e Serviços'!$A:$F,5,0)</f>
        <v>H</v>
      </c>
      <c r="F355" s="107">
        <v>3.5000000000000003E-2</v>
      </c>
      <c r="G355" s="108">
        <f ca="1">VLOOKUP(B355,'Insumos e Serviços'!$A:$F,6,0)</f>
        <v>23.41</v>
      </c>
      <c r="H355" s="108">
        <f t="shared" si="11"/>
        <v>0.81</v>
      </c>
    </row>
    <row r="356" spans="1:8" ht="15" thickBot="1">
      <c r="A356" s="104" t="str">
        <f ca="1">VLOOKUP(B356,'Insumos e Serviços'!$A:$F,3,0)</f>
        <v>Insumo</v>
      </c>
      <c r="B356" s="105" t="s">
        <v>579</v>
      </c>
      <c r="C356" s="106" t="str">
        <f ca="1">VLOOKUP(B356,'Insumos e Serviços'!$A:$F,2,0)</f>
        <v>SINAPI</v>
      </c>
      <c r="D356" s="104" t="str">
        <f ca="1">VLOOKUP(B356,'Insumos e Serviços'!$A:$F,4,0)</f>
        <v>RALO FOFO SEMIESFERICO, 100 MM, PARA LAJES/ CALHAS</v>
      </c>
      <c r="E356" s="106" t="str">
        <f ca="1">VLOOKUP(B356,'Insumos e Serviços'!$A:$F,5,0)</f>
        <v>UN</v>
      </c>
      <c r="F356" s="107">
        <v>1</v>
      </c>
      <c r="G356" s="108">
        <f ca="1">VLOOKUP(B356,'Insumos e Serviços'!$A:$F,6,0)</f>
        <v>25.58</v>
      </c>
      <c r="H356" s="108">
        <f t="shared" si="11"/>
        <v>25.58</v>
      </c>
    </row>
    <row r="357" spans="1:8" ht="15" thickTop="1">
      <c r="A357" s="109"/>
      <c r="B357" s="109"/>
      <c r="C357" s="109"/>
      <c r="D357" s="109"/>
      <c r="E357" s="109"/>
      <c r="F357" s="109"/>
      <c r="G357" s="109"/>
      <c r="H357" s="109"/>
    </row>
    <row r="358" spans="1:8">
      <c r="A358" s="98" t="s">
        <v>129</v>
      </c>
      <c r="B358" s="99" t="str">
        <f ca="1">VLOOKUP(A358,'Orçamento Sintético'!$A:$H,2,0)</f>
        <v xml:space="preserve"> MPDFT0593 </v>
      </c>
      <c r="C358" s="99" t="str">
        <f ca="1">VLOOKUP(A358,'Orçamento Sintético'!$A:$H,3,0)</f>
        <v>Próprio</v>
      </c>
      <c r="D358" s="100" t="str">
        <f ca="1">VLOOKUP(A358,'Orçamento Sintético'!$A:$H,4,0)</f>
        <v>Reinstalação do sistema de proteção contra descargas atmosféricas</v>
      </c>
      <c r="E358" s="99" t="str">
        <f ca="1">VLOOKUP(A358,'Orçamento Sintético'!$A:$H,5,0)</f>
        <v>sv</v>
      </c>
      <c r="F358" s="101"/>
      <c r="G358" s="102"/>
      <c r="H358" s="103">
        <f>SUM(H359:H362)</f>
        <v>2255.62</v>
      </c>
    </row>
    <row r="359" spans="1:8">
      <c r="A359" s="104" t="str">
        <f ca="1">VLOOKUP(B359,'Insumos e Serviços'!$A:$F,3,0)</f>
        <v>Composição</v>
      </c>
      <c r="B359" s="105" t="s">
        <v>577</v>
      </c>
      <c r="C359" s="106" t="str">
        <f ca="1">VLOOKUP(B359,'Insumos e Serviços'!$A:$F,2,0)</f>
        <v>SINAPI</v>
      </c>
      <c r="D359" s="104" t="str">
        <f ca="1">VLOOKUP(B359,'Insumos e Serviços'!$A:$F,4,0)</f>
        <v>ELETRICISTA COM ENCARGOS COMPLEMENTARES</v>
      </c>
      <c r="E359" s="106" t="str">
        <f ca="1">VLOOKUP(B359,'Insumos e Serviços'!$A:$F,5,0)</f>
        <v>H</v>
      </c>
      <c r="F359" s="107">
        <v>34.200000000000003</v>
      </c>
      <c r="G359" s="108">
        <f ca="1">VLOOKUP(B359,'Insumos e Serviços'!$A:$F,6,0)</f>
        <v>24.1</v>
      </c>
      <c r="H359" s="108">
        <f>TRUNC(F359*G359,2)</f>
        <v>824.22</v>
      </c>
    </row>
    <row r="360" spans="1:8">
      <c r="A360" s="104" t="str">
        <f ca="1">VLOOKUP(B360,'Insumos e Serviços'!$A:$F,3,0)</f>
        <v>Composição</v>
      </c>
      <c r="B360" s="105" t="s">
        <v>575</v>
      </c>
      <c r="C360" s="106" t="str">
        <f ca="1">VLOOKUP(B360,'Insumos e Serviços'!$A:$F,2,0)</f>
        <v>SINAPI</v>
      </c>
      <c r="D360" s="104" t="str">
        <f ca="1">VLOOKUP(B360,'Insumos e Serviços'!$A:$F,4,0)</f>
        <v>AUXILIAR DE ELETRICISTA COM ENCARGOS COMPLEMENTARES</v>
      </c>
      <c r="E360" s="106" t="str">
        <f ca="1">VLOOKUP(B360,'Insumos e Serviços'!$A:$F,5,0)</f>
        <v>H</v>
      </c>
      <c r="F360" s="107">
        <v>64.8</v>
      </c>
      <c r="G360" s="108">
        <f ca="1">VLOOKUP(B360,'Insumos e Serviços'!$A:$F,6,0)</f>
        <v>18.739999999999998</v>
      </c>
      <c r="H360" s="108">
        <f>TRUNC(F360*G360,2)</f>
        <v>1214.3499999999999</v>
      </c>
    </row>
    <row r="361" spans="1:8" ht="22.5">
      <c r="A361" s="104" t="str">
        <f ca="1">VLOOKUP(B361,'Insumos e Serviços'!$A:$F,3,0)</f>
        <v>Insumo</v>
      </c>
      <c r="B361" s="105" t="s">
        <v>573</v>
      </c>
      <c r="C361" s="106" t="str">
        <f ca="1">VLOOKUP(B361,'Insumos e Serviços'!$A:$F,2,0)</f>
        <v>SINAPI</v>
      </c>
      <c r="D361" s="104" t="str">
        <f ca="1">VLOOKUP(B361,'Insumos e Serviços'!$A:$F,4,0)</f>
        <v>SUPORTE ISOLADOR REFORCADO DIAMETRO NOMINAL 5/16", COM ROSCA SOBERBA E BUCHA</v>
      </c>
      <c r="E361" s="106" t="str">
        <f ca="1">VLOOKUP(B361,'Insumos e Serviços'!$A:$F,5,0)</f>
        <v>UN</v>
      </c>
      <c r="F361" s="107">
        <v>15</v>
      </c>
      <c r="G361" s="108">
        <f ca="1">VLOOKUP(B361,'Insumos e Serviços'!$A:$F,6,0)</f>
        <v>8.8800000000000008</v>
      </c>
      <c r="H361" s="108">
        <f>TRUNC(F361*G361,2)</f>
        <v>133.19999999999999</v>
      </c>
    </row>
    <row r="362" spans="1:8" ht="22.5">
      <c r="A362" s="104" t="str">
        <f ca="1">VLOOKUP(B362,'Insumos e Serviços'!$A:$F,3,0)</f>
        <v>Insumo</v>
      </c>
      <c r="B362" s="105" t="s">
        <v>571</v>
      </c>
      <c r="C362" s="106" t="str">
        <f ca="1">VLOOKUP(B362,'Insumos e Serviços'!$A:$F,2,0)</f>
        <v>SINAPI</v>
      </c>
      <c r="D362" s="104" t="str">
        <f ca="1">VLOOKUP(B362,'Insumos e Serviços'!$A:$F,4,0)</f>
        <v>GRAMPO METALICO TIPO OLHAL PARA HASTE DE ATERRAMENTO DE 5/8'', CONDUTOR DE *10* A 50 MM2</v>
      </c>
      <c r="E362" s="106" t="str">
        <f ca="1">VLOOKUP(B362,'Insumos e Serviços'!$A:$F,5,0)</f>
        <v>UN</v>
      </c>
      <c r="F362" s="107">
        <v>15</v>
      </c>
      <c r="G362" s="108">
        <f ca="1">VLOOKUP(B362,'Insumos e Serviços'!$A:$F,6,0)</f>
        <v>5.59</v>
      </c>
      <c r="H362" s="108">
        <f>TRUNC(F362*G362,2)</f>
        <v>83.85</v>
      </c>
    </row>
  </sheetData>
  <sheetCalcPr fullCalcOnLoad="1"/>
  <mergeCells count="13">
    <mergeCell ref="C4:D4"/>
    <mergeCell ref="E4:F4"/>
    <mergeCell ref="G4:H4"/>
    <mergeCell ref="C6:D6"/>
    <mergeCell ref="E6:F6"/>
    <mergeCell ref="G6:H6"/>
    <mergeCell ref="A6:B6"/>
    <mergeCell ref="A7:H7"/>
    <mergeCell ref="G1:H1"/>
    <mergeCell ref="A2:B2"/>
    <mergeCell ref="E2:F2"/>
    <mergeCell ref="G2:H2"/>
    <mergeCell ref="A4:B4"/>
  </mergeCells>
  <phoneticPr fontId="21" type="noConversion"/>
  <printOptions horizontalCentered="1"/>
  <pageMargins left="0.59055118110236227" right="0.59055118110236227" top="0.59055118110236227" bottom="0.59055118110236227" header="0.19685039370078741" footer="0.19685039370078741"/>
  <pageSetup paperSize="9" scale="59" fitToHeight="0" orientation="portrait" r:id="rId1"/>
  <headerFooter>
    <oddHeader>&amp;L &amp;C &amp;R</oddHeader>
    <oddFooter>&amp;L &amp;C
 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6"/>
  <sheetViews>
    <sheetView showGridLines="0" showOutlineSymbols="0" showWhiteSpace="0" workbookViewId="0"/>
  </sheetViews>
  <sheetFormatPr defaultRowHeight="14.25"/>
  <cols>
    <col min="1" max="1" width="9.625" style="73" customWidth="1"/>
    <col min="2" max="3" width="8.625" style="73" customWidth="1"/>
    <col min="4" max="4" width="45.625" style="73" customWidth="1"/>
    <col min="5" max="5" width="8.625" style="73" customWidth="1"/>
    <col min="6" max="8" width="12.625" style="73" customWidth="1"/>
    <col min="9" max="16384" width="9" style="73"/>
  </cols>
  <sheetData>
    <row r="1" spans="1:8">
      <c r="A1" s="22" t="str">
        <f ca="1">'Orçamento Sintético'!A1</f>
        <v>P. Execução:</v>
      </c>
      <c r="B1" s="23"/>
      <c r="C1" s="22" t="str">
        <f ca="1">'Orçamento Sintético'!C1</f>
        <v>Licitação:</v>
      </c>
      <c r="D1" s="24" t="str">
        <f ca="1">'Orçamento Sintético'!D1</f>
        <v>Objeto: Impermeabilização de lajes, substituição de cobertura de vidro,  substituição de revestimento das fachadas e pintura</v>
      </c>
      <c r="E1" s="22" t="str">
        <f ca="1">'Orçamento Sintético'!E1</f>
        <v>Data:</v>
      </c>
      <c r="F1" s="23"/>
      <c r="G1" s="189"/>
      <c r="H1" s="184"/>
    </row>
    <row r="2" spans="1:8">
      <c r="A2" s="170" t="str">
        <f ca="1">'Orçamento Sintético'!A2:B2</f>
        <v>A</v>
      </c>
      <c r="B2" s="171"/>
      <c r="C2" s="28" t="str">
        <f ca="1">'Orçamento Sintético'!C2</f>
        <v>B</v>
      </c>
      <c r="D2" s="27" t="str">
        <f ca="1">'Orçamento Sintético'!D2</f>
        <v>Local: QR 211 Conjunto A, Lote 14 - Santa Maria / DF</v>
      </c>
      <c r="E2" s="190">
        <f ca="1">'Orçamento Sintético'!E2:F2</f>
        <v>1</v>
      </c>
      <c r="F2" s="191"/>
      <c r="G2" s="174"/>
      <c r="H2" s="175"/>
    </row>
    <row r="3" spans="1:8">
      <c r="A3" s="29" t="str">
        <f ca="1">'Orçamento Sintético'!A3</f>
        <v>P. Validade:</v>
      </c>
      <c r="B3" s="23"/>
      <c r="C3" s="29" t="str">
        <f ca="1">'Orçamento Sintético'!C3</f>
        <v>Razão Social:</v>
      </c>
      <c r="D3" s="23"/>
      <c r="E3" s="22" t="str">
        <f ca="1">'Orçamento Sintético'!E3</f>
        <v>Telefone:</v>
      </c>
      <c r="F3" s="23"/>
      <c r="G3" s="69"/>
      <c r="H3" s="70"/>
    </row>
    <row r="4" spans="1:8">
      <c r="A4" s="170" t="str">
        <f ca="1">'Orçamento Sintético'!A4:B4</f>
        <v>C</v>
      </c>
      <c r="B4" s="171"/>
      <c r="C4" s="170" t="str">
        <f ca="1">'Orçamento Sintético'!C4:D4</f>
        <v>D</v>
      </c>
      <c r="D4" s="171"/>
      <c r="E4" s="170" t="str">
        <f ca="1">'Orçamento Sintético'!E4:F4</f>
        <v>E</v>
      </c>
      <c r="F4" s="171"/>
      <c r="G4" s="174"/>
      <c r="H4" s="175"/>
    </row>
    <row r="5" spans="1:8">
      <c r="A5" s="22" t="str">
        <f ca="1">'Orçamento Sintético'!A5</f>
        <v>P. Garantia:</v>
      </c>
      <c r="B5" s="23"/>
      <c r="C5" s="22" t="str">
        <f ca="1">'Orçamento Sintético'!C5</f>
        <v>CNPJ:</v>
      </c>
      <c r="D5" s="23"/>
      <c r="E5" s="22" t="str">
        <f ca="1">'Orçamento Sintético'!E5</f>
        <v>E-mail:</v>
      </c>
      <c r="F5" s="23"/>
      <c r="G5" s="69"/>
      <c r="H5" s="70"/>
    </row>
    <row r="6" spans="1:8">
      <c r="A6" s="170" t="str">
        <f ca="1">'Orçamento Sintético'!A6:B6</f>
        <v>F</v>
      </c>
      <c r="B6" s="171"/>
      <c r="C6" s="170" t="str">
        <f ca="1">'Orçamento Sintético'!C6:D6</f>
        <v>G</v>
      </c>
      <c r="D6" s="171"/>
      <c r="E6" s="170" t="str">
        <f ca="1">'Orçamento Sintético'!E6:F6</f>
        <v>H</v>
      </c>
      <c r="F6" s="171"/>
      <c r="G6" s="186"/>
      <c r="H6" s="187"/>
    </row>
    <row r="7" spans="1:8" ht="15">
      <c r="A7" s="165" t="s">
        <v>128</v>
      </c>
      <c r="B7" s="166"/>
      <c r="C7" s="166"/>
      <c r="D7" s="166"/>
      <c r="E7" s="166"/>
      <c r="F7" s="166"/>
      <c r="G7" s="166"/>
      <c r="H7" s="166"/>
    </row>
    <row r="8" spans="1:8" ht="25.5">
      <c r="A8" s="32" t="s">
        <v>135</v>
      </c>
      <c r="B8" s="32" t="s">
        <v>136</v>
      </c>
      <c r="C8" s="32" t="s">
        <v>127</v>
      </c>
      <c r="D8" s="32" t="s">
        <v>137</v>
      </c>
      <c r="E8" s="32" t="s">
        <v>138</v>
      </c>
      <c r="F8" s="32" t="s">
        <v>140</v>
      </c>
      <c r="G8" s="32" t="s">
        <v>123</v>
      </c>
      <c r="H8" s="32" t="s">
        <v>124</v>
      </c>
    </row>
    <row r="9" spans="1:8" ht="15" customHeight="1">
      <c r="A9" s="74" t="s">
        <v>753</v>
      </c>
      <c r="B9" s="74" t="s">
        <v>165</v>
      </c>
      <c r="C9" s="74" t="s">
        <v>566</v>
      </c>
      <c r="D9" s="80" t="s">
        <v>752</v>
      </c>
      <c r="E9" s="74" t="s">
        <v>266</v>
      </c>
      <c r="F9" s="81">
        <v>1.56</v>
      </c>
      <c r="G9" s="79"/>
      <c r="H9" s="79"/>
    </row>
    <row r="10" spans="1:8" ht="22.5">
      <c r="A10" s="74" t="s">
        <v>656</v>
      </c>
      <c r="B10" s="74" t="s">
        <v>165</v>
      </c>
      <c r="C10" s="74" t="s">
        <v>566</v>
      </c>
      <c r="D10" s="80" t="s">
        <v>655</v>
      </c>
      <c r="E10" s="74" t="s">
        <v>654</v>
      </c>
      <c r="F10" s="81">
        <v>31.84</v>
      </c>
      <c r="G10" s="79"/>
      <c r="H10" s="79"/>
    </row>
    <row r="11" spans="1:8" ht="22.5">
      <c r="A11" s="74" t="s">
        <v>751</v>
      </c>
      <c r="B11" s="74" t="s">
        <v>165</v>
      </c>
      <c r="C11" s="74" t="s">
        <v>566</v>
      </c>
      <c r="D11" s="80" t="s">
        <v>750</v>
      </c>
      <c r="E11" s="74" t="s">
        <v>266</v>
      </c>
      <c r="F11" s="81">
        <v>49.21</v>
      </c>
      <c r="G11" s="79"/>
      <c r="H11" s="79"/>
    </row>
    <row r="12" spans="1:8" ht="22.5">
      <c r="A12" s="74" t="s">
        <v>629</v>
      </c>
      <c r="B12" s="74" t="s">
        <v>165</v>
      </c>
      <c r="C12" s="74" t="s">
        <v>566</v>
      </c>
      <c r="D12" s="80" t="s">
        <v>628</v>
      </c>
      <c r="E12" s="74" t="s">
        <v>231</v>
      </c>
      <c r="F12" s="81">
        <v>10.23</v>
      </c>
      <c r="G12" s="79" t="s">
        <v>125</v>
      </c>
      <c r="H12" s="79" t="s">
        <v>126</v>
      </c>
    </row>
    <row r="13" spans="1:8" ht="22.5">
      <c r="A13" s="74" t="s">
        <v>623</v>
      </c>
      <c r="B13" s="74" t="s">
        <v>165</v>
      </c>
      <c r="C13" s="74" t="s">
        <v>566</v>
      </c>
      <c r="D13" s="80" t="s">
        <v>622</v>
      </c>
      <c r="E13" s="74" t="s">
        <v>231</v>
      </c>
      <c r="F13" s="81">
        <v>12.3</v>
      </c>
      <c r="G13" s="79" t="s">
        <v>125</v>
      </c>
      <c r="H13" s="79" t="s">
        <v>126</v>
      </c>
    </row>
    <row r="14" spans="1:8">
      <c r="A14" s="74" t="s">
        <v>783</v>
      </c>
      <c r="B14" s="74" t="s">
        <v>165</v>
      </c>
      <c r="C14" s="74" t="s">
        <v>566</v>
      </c>
      <c r="D14" s="80" t="s">
        <v>782</v>
      </c>
      <c r="E14" s="74" t="s">
        <v>266</v>
      </c>
      <c r="F14" s="81">
        <v>29.1</v>
      </c>
      <c r="G14" s="79" t="s">
        <v>125</v>
      </c>
      <c r="H14" s="79" t="s">
        <v>126</v>
      </c>
    </row>
    <row r="15" spans="1:8" ht="22.5">
      <c r="A15" s="74" t="s">
        <v>571</v>
      </c>
      <c r="B15" s="74" t="s">
        <v>165</v>
      </c>
      <c r="C15" s="74" t="s">
        <v>566</v>
      </c>
      <c r="D15" s="80" t="s">
        <v>570</v>
      </c>
      <c r="E15" s="74" t="s">
        <v>231</v>
      </c>
      <c r="F15" s="81">
        <v>5.59</v>
      </c>
      <c r="G15" s="79" t="s">
        <v>125</v>
      </c>
      <c r="H15" s="79" t="s">
        <v>126</v>
      </c>
    </row>
    <row r="16" spans="1:8" ht="22.5">
      <c r="A16" s="74" t="s">
        <v>696</v>
      </c>
      <c r="B16" s="74" t="s">
        <v>165</v>
      </c>
      <c r="C16" s="74" t="s">
        <v>566</v>
      </c>
      <c r="D16" s="80" t="s">
        <v>695</v>
      </c>
      <c r="E16" s="74" t="s">
        <v>266</v>
      </c>
      <c r="F16" s="81">
        <v>14.27</v>
      </c>
      <c r="G16" s="79"/>
      <c r="H16" s="79"/>
    </row>
    <row r="17" spans="1:8" ht="22.5">
      <c r="A17" s="74" t="s">
        <v>682</v>
      </c>
      <c r="B17" s="74" t="s">
        <v>165</v>
      </c>
      <c r="C17" s="74" t="s">
        <v>566</v>
      </c>
      <c r="D17" s="80" t="s">
        <v>681</v>
      </c>
      <c r="E17" s="74" t="s">
        <v>680</v>
      </c>
      <c r="F17" s="81">
        <v>15.71</v>
      </c>
      <c r="G17" s="79"/>
      <c r="H17" s="79"/>
    </row>
    <row r="18" spans="1:8" ht="22.5">
      <c r="A18" s="74" t="s">
        <v>679</v>
      </c>
      <c r="B18" s="74" t="s">
        <v>165</v>
      </c>
      <c r="C18" s="74" t="s">
        <v>566</v>
      </c>
      <c r="D18" s="80" t="s">
        <v>678</v>
      </c>
      <c r="E18" s="74" t="s">
        <v>266</v>
      </c>
      <c r="F18" s="81">
        <v>12.71</v>
      </c>
      <c r="G18" s="79"/>
      <c r="H18" s="79"/>
    </row>
    <row r="19" spans="1:8" ht="22.5">
      <c r="A19" s="74" t="s">
        <v>779</v>
      </c>
      <c r="B19" s="74" t="s">
        <v>165</v>
      </c>
      <c r="C19" s="74" t="s">
        <v>566</v>
      </c>
      <c r="D19" s="80" t="s">
        <v>778</v>
      </c>
      <c r="E19" s="74" t="s">
        <v>231</v>
      </c>
      <c r="F19" s="81">
        <v>39.950000000000003</v>
      </c>
      <c r="G19" s="79" t="s">
        <v>125</v>
      </c>
      <c r="H19" s="79" t="s">
        <v>126</v>
      </c>
    </row>
    <row r="20" spans="1:8">
      <c r="A20" s="74" t="s">
        <v>690</v>
      </c>
      <c r="B20" s="74" t="s">
        <v>165</v>
      </c>
      <c r="C20" s="74" t="s">
        <v>566</v>
      </c>
      <c r="D20" s="80" t="s">
        <v>689</v>
      </c>
      <c r="E20" s="74" t="s">
        <v>266</v>
      </c>
      <c r="F20" s="81">
        <v>0.54</v>
      </c>
      <c r="G20" s="79"/>
      <c r="H20" s="79"/>
    </row>
    <row r="21" spans="1:8" ht="22.5">
      <c r="A21" s="74" t="s">
        <v>688</v>
      </c>
      <c r="B21" s="74" t="s">
        <v>165</v>
      </c>
      <c r="C21" s="74" t="s">
        <v>566</v>
      </c>
      <c r="D21" s="80" t="s">
        <v>687</v>
      </c>
      <c r="E21" s="74" t="s">
        <v>181</v>
      </c>
      <c r="F21" s="81">
        <v>50.44</v>
      </c>
      <c r="G21" s="79"/>
      <c r="H21" s="79"/>
    </row>
    <row r="22" spans="1:8" ht="22.5">
      <c r="A22" s="74" t="s">
        <v>698</v>
      </c>
      <c r="B22" s="74" t="s">
        <v>165</v>
      </c>
      <c r="C22" s="74" t="s">
        <v>566</v>
      </c>
      <c r="D22" s="80" t="s">
        <v>697</v>
      </c>
      <c r="E22" s="74" t="s">
        <v>181</v>
      </c>
      <c r="F22" s="81">
        <v>7.23</v>
      </c>
      <c r="G22" s="79"/>
      <c r="H22" s="79"/>
    </row>
    <row r="23" spans="1:8">
      <c r="A23" s="74" t="s">
        <v>684</v>
      </c>
      <c r="B23" s="74" t="s">
        <v>165</v>
      </c>
      <c r="C23" s="74" t="s">
        <v>566</v>
      </c>
      <c r="D23" s="80" t="s">
        <v>683</v>
      </c>
      <c r="E23" s="74" t="s">
        <v>266</v>
      </c>
      <c r="F23" s="81">
        <v>6.33</v>
      </c>
      <c r="G23" s="79" t="s">
        <v>125</v>
      </c>
      <c r="H23" s="79" t="s">
        <v>126</v>
      </c>
    </row>
    <row r="24" spans="1:8" ht="22.5">
      <c r="A24" s="74" t="s">
        <v>777</v>
      </c>
      <c r="B24" s="74" t="s">
        <v>165</v>
      </c>
      <c r="C24" s="74" t="s">
        <v>566</v>
      </c>
      <c r="D24" s="80" t="s">
        <v>776</v>
      </c>
      <c r="E24" s="74" t="s">
        <v>306</v>
      </c>
      <c r="F24" s="81">
        <v>6.49</v>
      </c>
      <c r="G24" s="79" t="s">
        <v>125</v>
      </c>
      <c r="H24" s="79" t="s">
        <v>126</v>
      </c>
    </row>
    <row r="25" spans="1:8">
      <c r="A25" s="74" t="s">
        <v>653</v>
      </c>
      <c r="B25" s="74" t="s">
        <v>165</v>
      </c>
      <c r="C25" s="74" t="s">
        <v>566</v>
      </c>
      <c r="D25" s="80" t="s">
        <v>652</v>
      </c>
      <c r="E25" s="74" t="s">
        <v>266</v>
      </c>
      <c r="F25" s="81">
        <v>19.899999999999999</v>
      </c>
      <c r="G25" s="79" t="s">
        <v>125</v>
      </c>
      <c r="H25" s="79" t="s">
        <v>126</v>
      </c>
    </row>
    <row r="26" spans="1:8" ht="45">
      <c r="A26" s="74" t="s">
        <v>739</v>
      </c>
      <c r="B26" s="74" t="s">
        <v>165</v>
      </c>
      <c r="C26" s="74" t="s">
        <v>566</v>
      </c>
      <c r="D26" s="80" t="s">
        <v>738</v>
      </c>
      <c r="E26" s="74" t="s">
        <v>231</v>
      </c>
      <c r="F26" s="81">
        <v>27.24</v>
      </c>
      <c r="G26" s="79" t="s">
        <v>125</v>
      </c>
      <c r="H26" s="79" t="s">
        <v>126</v>
      </c>
    </row>
    <row r="27" spans="1:8" ht="22.5">
      <c r="A27" s="74" t="s">
        <v>651</v>
      </c>
      <c r="B27" s="74" t="s">
        <v>165</v>
      </c>
      <c r="C27" s="74" t="s">
        <v>566</v>
      </c>
      <c r="D27" s="80" t="s">
        <v>650</v>
      </c>
      <c r="E27" s="74" t="s">
        <v>266</v>
      </c>
      <c r="F27" s="81">
        <v>68.09</v>
      </c>
      <c r="G27" s="79" t="s">
        <v>125</v>
      </c>
      <c r="H27" s="79" t="s">
        <v>126</v>
      </c>
    </row>
    <row r="28" spans="1:8">
      <c r="A28" s="74" t="s">
        <v>704</v>
      </c>
      <c r="B28" s="74" t="s">
        <v>165</v>
      </c>
      <c r="C28" s="74" t="s">
        <v>566</v>
      </c>
      <c r="D28" s="80" t="s">
        <v>703</v>
      </c>
      <c r="E28" s="74" t="s">
        <v>181</v>
      </c>
      <c r="F28" s="81">
        <v>5.31</v>
      </c>
      <c r="G28" s="79" t="s">
        <v>125</v>
      </c>
      <c r="H28" s="79" t="s">
        <v>126</v>
      </c>
    </row>
    <row r="29" spans="1:8" ht="22.5">
      <c r="A29" s="74" t="s">
        <v>781</v>
      </c>
      <c r="B29" s="74" t="s">
        <v>165</v>
      </c>
      <c r="C29" s="74" t="s">
        <v>566</v>
      </c>
      <c r="D29" s="80" t="s">
        <v>780</v>
      </c>
      <c r="E29" s="74" t="s">
        <v>181</v>
      </c>
      <c r="F29" s="81">
        <v>2.08</v>
      </c>
      <c r="G29" s="79" t="s">
        <v>125</v>
      </c>
      <c r="H29" s="79" t="s">
        <v>126</v>
      </c>
    </row>
    <row r="30" spans="1:8" ht="22.5">
      <c r="A30" s="74" t="s">
        <v>692</v>
      </c>
      <c r="B30" s="74" t="s">
        <v>165</v>
      </c>
      <c r="C30" s="74" t="s">
        <v>566</v>
      </c>
      <c r="D30" s="80" t="s">
        <v>691</v>
      </c>
      <c r="E30" s="74" t="s">
        <v>680</v>
      </c>
      <c r="F30" s="81">
        <v>13.48</v>
      </c>
      <c r="G30" s="79"/>
      <c r="H30" s="79"/>
    </row>
    <row r="31" spans="1:8" ht="22.5">
      <c r="A31" s="74" t="s">
        <v>573</v>
      </c>
      <c r="B31" s="74" t="s">
        <v>165</v>
      </c>
      <c r="C31" s="74" t="s">
        <v>566</v>
      </c>
      <c r="D31" s="80" t="s">
        <v>572</v>
      </c>
      <c r="E31" s="74" t="s">
        <v>231</v>
      </c>
      <c r="F31" s="81">
        <v>8.8800000000000008</v>
      </c>
      <c r="G31" s="79" t="s">
        <v>125</v>
      </c>
      <c r="H31" s="79" t="s">
        <v>126</v>
      </c>
    </row>
    <row r="32" spans="1:8" ht="33.75">
      <c r="A32" s="74" t="s">
        <v>171</v>
      </c>
      <c r="B32" s="74" t="s">
        <v>165</v>
      </c>
      <c r="C32" s="74" t="s">
        <v>566</v>
      </c>
      <c r="D32" s="80" t="s">
        <v>172</v>
      </c>
      <c r="E32" s="74" t="s">
        <v>173</v>
      </c>
      <c r="F32" s="81">
        <v>13.5</v>
      </c>
      <c r="G32" s="79" t="s">
        <v>125</v>
      </c>
      <c r="H32" s="79" t="s">
        <v>126</v>
      </c>
    </row>
    <row r="33" spans="1:8" ht="33.75">
      <c r="A33" s="74" t="s">
        <v>673</v>
      </c>
      <c r="B33" s="74" t="s">
        <v>165</v>
      </c>
      <c r="C33" s="74" t="s">
        <v>566</v>
      </c>
      <c r="D33" s="80" t="s">
        <v>672</v>
      </c>
      <c r="E33" s="74" t="s">
        <v>181</v>
      </c>
      <c r="F33" s="81">
        <v>414.25</v>
      </c>
      <c r="G33" s="79" t="s">
        <v>125</v>
      </c>
      <c r="H33" s="79" t="s">
        <v>126</v>
      </c>
    </row>
    <row r="34" spans="1:8" ht="22.5">
      <c r="A34" s="74" t="s">
        <v>785</v>
      </c>
      <c r="B34" s="74" t="s">
        <v>165</v>
      </c>
      <c r="C34" s="74" t="s">
        <v>566</v>
      </c>
      <c r="D34" s="80" t="s">
        <v>784</v>
      </c>
      <c r="E34" s="74" t="s">
        <v>181</v>
      </c>
      <c r="F34" s="81">
        <v>12.9</v>
      </c>
      <c r="G34" s="79" t="s">
        <v>125</v>
      </c>
      <c r="H34" s="79" t="s">
        <v>126</v>
      </c>
    </row>
    <row r="35" spans="1:8">
      <c r="A35" s="74" t="s">
        <v>579</v>
      </c>
      <c r="B35" s="74" t="s">
        <v>165</v>
      </c>
      <c r="C35" s="74" t="s">
        <v>566</v>
      </c>
      <c r="D35" s="80" t="s">
        <v>578</v>
      </c>
      <c r="E35" s="74" t="s">
        <v>231</v>
      </c>
      <c r="F35" s="81">
        <v>25.58</v>
      </c>
      <c r="G35" s="79" t="s">
        <v>125</v>
      </c>
      <c r="H35" s="79" t="s">
        <v>126</v>
      </c>
    </row>
    <row r="36" spans="1:8" ht="22.5">
      <c r="A36" s="74" t="s">
        <v>597</v>
      </c>
      <c r="B36" s="74" t="s">
        <v>165</v>
      </c>
      <c r="C36" s="74" t="s">
        <v>566</v>
      </c>
      <c r="D36" s="80" t="s">
        <v>596</v>
      </c>
      <c r="E36" s="74" t="s">
        <v>231</v>
      </c>
      <c r="F36" s="81">
        <v>5.68</v>
      </c>
      <c r="G36" s="79" t="s">
        <v>125</v>
      </c>
      <c r="H36" s="79" t="s">
        <v>126</v>
      </c>
    </row>
    <row r="37" spans="1:8">
      <c r="A37" s="74" t="s">
        <v>649</v>
      </c>
      <c r="B37" s="74" t="s">
        <v>165</v>
      </c>
      <c r="C37" s="74" t="s">
        <v>566</v>
      </c>
      <c r="D37" s="80" t="s">
        <v>648</v>
      </c>
      <c r="E37" s="74" t="s">
        <v>266</v>
      </c>
      <c r="F37" s="81">
        <v>96.74</v>
      </c>
      <c r="G37" s="79" t="s">
        <v>125</v>
      </c>
      <c r="H37" s="79" t="s">
        <v>126</v>
      </c>
    </row>
    <row r="38" spans="1:8" ht="22.5">
      <c r="A38" s="74" t="s">
        <v>625</v>
      </c>
      <c r="B38" s="74" t="s">
        <v>165</v>
      </c>
      <c r="C38" s="74" t="s">
        <v>566</v>
      </c>
      <c r="D38" s="80" t="s">
        <v>624</v>
      </c>
      <c r="E38" s="74" t="s">
        <v>231</v>
      </c>
      <c r="F38" s="81">
        <v>29.1</v>
      </c>
      <c r="G38" s="79" t="s">
        <v>125</v>
      </c>
      <c r="H38" s="79" t="s">
        <v>126</v>
      </c>
    </row>
    <row r="39" spans="1:8" ht="22.5">
      <c r="A39" s="74" t="s">
        <v>627</v>
      </c>
      <c r="B39" s="74" t="s">
        <v>165</v>
      </c>
      <c r="C39" s="74" t="s">
        <v>566</v>
      </c>
      <c r="D39" s="80" t="s">
        <v>626</v>
      </c>
      <c r="E39" s="74" t="s">
        <v>231</v>
      </c>
      <c r="F39" s="81">
        <v>72.900000000000006</v>
      </c>
      <c r="G39" s="79"/>
      <c r="H39" s="79"/>
    </row>
    <row r="40" spans="1:8" ht="33.75">
      <c r="A40" s="74" t="s">
        <v>637</v>
      </c>
      <c r="B40" s="74" t="s">
        <v>165</v>
      </c>
      <c r="C40" s="74" t="s">
        <v>566</v>
      </c>
      <c r="D40" s="80" t="s">
        <v>636</v>
      </c>
      <c r="E40" s="74" t="s">
        <v>306</v>
      </c>
      <c r="F40" s="81">
        <v>56.56</v>
      </c>
      <c r="G40" s="79" t="s">
        <v>125</v>
      </c>
      <c r="H40" s="79" t="s">
        <v>126</v>
      </c>
    </row>
    <row r="41" spans="1:8">
      <c r="A41" s="74" t="s">
        <v>664</v>
      </c>
      <c r="B41" s="74" t="s">
        <v>165</v>
      </c>
      <c r="C41" s="74" t="s">
        <v>566</v>
      </c>
      <c r="D41" s="80" t="s">
        <v>663</v>
      </c>
      <c r="E41" s="74" t="s">
        <v>266</v>
      </c>
      <c r="F41" s="81">
        <v>0.81</v>
      </c>
      <c r="G41" s="79"/>
      <c r="H41" s="79"/>
    </row>
    <row r="42" spans="1:8">
      <c r="A42" s="74" t="s">
        <v>635</v>
      </c>
      <c r="B42" s="74" t="s">
        <v>165</v>
      </c>
      <c r="C42" s="74" t="s">
        <v>566</v>
      </c>
      <c r="D42" s="80" t="s">
        <v>634</v>
      </c>
      <c r="E42" s="74" t="s">
        <v>266</v>
      </c>
      <c r="F42" s="81">
        <v>2.58</v>
      </c>
      <c r="G42" s="79"/>
      <c r="H42" s="79"/>
    </row>
    <row r="43" spans="1:8" ht="22.5">
      <c r="A43" s="74" t="s">
        <v>771</v>
      </c>
      <c r="B43" s="74" t="s">
        <v>165</v>
      </c>
      <c r="C43" s="74" t="s">
        <v>566</v>
      </c>
      <c r="D43" s="80" t="s">
        <v>770</v>
      </c>
      <c r="E43" s="74" t="s">
        <v>306</v>
      </c>
      <c r="F43" s="81">
        <v>7.16</v>
      </c>
      <c r="G43" s="79" t="s">
        <v>125</v>
      </c>
      <c r="H43" s="79" t="s">
        <v>126</v>
      </c>
    </row>
    <row r="44" spans="1:8" ht="22.5">
      <c r="A44" s="74" t="s">
        <v>761</v>
      </c>
      <c r="B44" s="74" t="s">
        <v>165</v>
      </c>
      <c r="C44" s="74" t="s">
        <v>566</v>
      </c>
      <c r="D44" s="80" t="s">
        <v>760</v>
      </c>
      <c r="E44" s="74" t="s">
        <v>231</v>
      </c>
      <c r="F44" s="81">
        <v>5.67</v>
      </c>
      <c r="G44" s="79" t="s">
        <v>125</v>
      </c>
      <c r="H44" s="79" t="s">
        <v>126</v>
      </c>
    </row>
    <row r="45" spans="1:8">
      <c r="A45" s="74" t="s">
        <v>633</v>
      </c>
      <c r="B45" s="74" t="s">
        <v>165</v>
      </c>
      <c r="C45" s="74" t="s">
        <v>566</v>
      </c>
      <c r="D45" s="80" t="s">
        <v>632</v>
      </c>
      <c r="E45" s="74" t="s">
        <v>266</v>
      </c>
      <c r="F45" s="81">
        <v>1.35</v>
      </c>
      <c r="G45" s="79"/>
      <c r="H45" s="79"/>
    </row>
    <row r="46" spans="1:8" ht="22.5">
      <c r="A46" s="74" t="s">
        <v>769</v>
      </c>
      <c r="B46" s="74" t="s">
        <v>165</v>
      </c>
      <c r="C46" s="74" t="s">
        <v>566</v>
      </c>
      <c r="D46" s="80" t="s">
        <v>768</v>
      </c>
      <c r="E46" s="74" t="s">
        <v>231</v>
      </c>
      <c r="F46" s="81">
        <v>2.4300000000000002</v>
      </c>
      <c r="G46" s="79" t="s">
        <v>125</v>
      </c>
      <c r="H46" s="79" t="s">
        <v>126</v>
      </c>
    </row>
    <row r="47" spans="1:8" ht="22.5">
      <c r="A47" s="74" t="s">
        <v>767</v>
      </c>
      <c r="B47" s="74" t="s">
        <v>165</v>
      </c>
      <c r="C47" s="74" t="s">
        <v>566</v>
      </c>
      <c r="D47" s="80" t="s">
        <v>766</v>
      </c>
      <c r="E47" s="74" t="s">
        <v>231</v>
      </c>
      <c r="F47" s="81">
        <v>3.84</v>
      </c>
      <c r="G47" s="79" t="s">
        <v>125</v>
      </c>
      <c r="H47" s="79" t="s">
        <v>126</v>
      </c>
    </row>
    <row r="48" spans="1:8" ht="22.5">
      <c r="A48" s="74" t="s">
        <v>765</v>
      </c>
      <c r="B48" s="74" t="s">
        <v>165</v>
      </c>
      <c r="C48" s="74" t="s">
        <v>566</v>
      </c>
      <c r="D48" s="80" t="s">
        <v>764</v>
      </c>
      <c r="E48" s="74" t="s">
        <v>231</v>
      </c>
      <c r="F48" s="81">
        <v>2.57</v>
      </c>
      <c r="G48" s="79" t="s">
        <v>125</v>
      </c>
      <c r="H48" s="79" t="s">
        <v>126</v>
      </c>
    </row>
    <row r="49" spans="1:8" ht="22.5">
      <c r="A49" s="74" t="s">
        <v>763</v>
      </c>
      <c r="B49" s="74" t="s">
        <v>165</v>
      </c>
      <c r="C49" s="74" t="s">
        <v>566</v>
      </c>
      <c r="D49" s="80" t="s">
        <v>762</v>
      </c>
      <c r="E49" s="74" t="s">
        <v>231</v>
      </c>
      <c r="F49" s="81">
        <v>4.63</v>
      </c>
      <c r="G49" s="79" t="s">
        <v>125</v>
      </c>
      <c r="H49" s="79" t="s">
        <v>126</v>
      </c>
    </row>
    <row r="50" spans="1:8" ht="22.5">
      <c r="A50" s="74" t="s">
        <v>721</v>
      </c>
      <c r="B50" s="74" t="s">
        <v>165</v>
      </c>
      <c r="C50" s="74" t="s">
        <v>566</v>
      </c>
      <c r="D50" s="80" t="s">
        <v>720</v>
      </c>
      <c r="E50" s="74" t="s">
        <v>306</v>
      </c>
      <c r="F50" s="81">
        <v>115.02</v>
      </c>
      <c r="G50" s="79" t="s">
        <v>125</v>
      </c>
      <c r="H50" s="79" t="s">
        <v>126</v>
      </c>
    </row>
    <row r="51" spans="1:8" ht="22.5">
      <c r="A51" s="74" t="s">
        <v>647</v>
      </c>
      <c r="B51" s="74" t="s">
        <v>165</v>
      </c>
      <c r="C51" s="74" t="s">
        <v>566</v>
      </c>
      <c r="D51" s="80" t="s">
        <v>646</v>
      </c>
      <c r="E51" s="74" t="s">
        <v>306</v>
      </c>
      <c r="F51" s="81">
        <v>32.630000000000003</v>
      </c>
      <c r="G51" s="79" t="s">
        <v>125</v>
      </c>
      <c r="H51" s="79" t="s">
        <v>126</v>
      </c>
    </row>
    <row r="52" spans="1:8" ht="22.5">
      <c r="A52" s="74" t="s">
        <v>718</v>
      </c>
      <c r="B52" s="74" t="s">
        <v>165</v>
      </c>
      <c r="C52" s="74" t="s">
        <v>568</v>
      </c>
      <c r="D52" s="80" t="s">
        <v>717</v>
      </c>
      <c r="E52" s="74" t="s">
        <v>613</v>
      </c>
      <c r="F52" s="81">
        <v>22.07</v>
      </c>
      <c r="G52" s="79" t="s">
        <v>125</v>
      </c>
      <c r="H52" s="79" t="s">
        <v>126</v>
      </c>
    </row>
    <row r="53" spans="1:8" ht="45">
      <c r="A53" s="74" t="s">
        <v>615</v>
      </c>
      <c r="B53" s="74" t="s">
        <v>165</v>
      </c>
      <c r="C53" s="74" t="s">
        <v>568</v>
      </c>
      <c r="D53" s="80" t="s">
        <v>614</v>
      </c>
      <c r="E53" s="74" t="s">
        <v>613</v>
      </c>
      <c r="F53" s="81">
        <v>179.86</v>
      </c>
      <c r="G53" s="79" t="s">
        <v>125</v>
      </c>
      <c r="H53" s="79" t="s">
        <v>126</v>
      </c>
    </row>
    <row r="54" spans="1:8" ht="45">
      <c r="A54" s="74" t="s">
        <v>612</v>
      </c>
      <c r="B54" s="74" t="s">
        <v>165</v>
      </c>
      <c r="C54" s="74" t="s">
        <v>568</v>
      </c>
      <c r="D54" s="80" t="s">
        <v>611</v>
      </c>
      <c r="E54" s="74" t="s">
        <v>610</v>
      </c>
      <c r="F54" s="81">
        <v>35.25</v>
      </c>
      <c r="G54" s="79" t="s">
        <v>125</v>
      </c>
      <c r="H54" s="79" t="s">
        <v>126</v>
      </c>
    </row>
    <row r="55" spans="1:8" ht="22.5">
      <c r="A55" s="74" t="s">
        <v>716</v>
      </c>
      <c r="B55" s="74" t="s">
        <v>165</v>
      </c>
      <c r="C55" s="74" t="s">
        <v>568</v>
      </c>
      <c r="D55" s="80" t="s">
        <v>715</v>
      </c>
      <c r="E55" s="74" t="s">
        <v>610</v>
      </c>
      <c r="F55" s="81">
        <v>20.440000000000001</v>
      </c>
      <c r="G55" s="79" t="s">
        <v>125</v>
      </c>
      <c r="H55" s="79" t="s">
        <v>126</v>
      </c>
    </row>
    <row r="56" spans="1:8" ht="33.75">
      <c r="A56" s="74" t="s">
        <v>164</v>
      </c>
      <c r="B56" s="74" t="s">
        <v>165</v>
      </c>
      <c r="C56" s="74" t="s">
        <v>568</v>
      </c>
      <c r="D56" s="80" t="s">
        <v>166</v>
      </c>
      <c r="E56" s="74" t="s">
        <v>167</v>
      </c>
      <c r="F56" s="81">
        <v>585</v>
      </c>
      <c r="G56" s="79" t="s">
        <v>125</v>
      </c>
      <c r="H56" s="79" t="s">
        <v>126</v>
      </c>
    </row>
    <row r="57" spans="1:8" ht="33.75">
      <c r="A57" s="74" t="s">
        <v>175</v>
      </c>
      <c r="B57" s="74" t="s">
        <v>165</v>
      </c>
      <c r="C57" s="74" t="s">
        <v>568</v>
      </c>
      <c r="D57" s="80" t="s">
        <v>176</v>
      </c>
      <c r="E57" s="74" t="s">
        <v>177</v>
      </c>
      <c r="F57" s="81">
        <v>4.49</v>
      </c>
      <c r="G57" s="79" t="s">
        <v>125</v>
      </c>
      <c r="H57" s="79" t="s">
        <v>126</v>
      </c>
    </row>
    <row r="58" spans="1:8">
      <c r="A58" s="74" t="s">
        <v>607</v>
      </c>
      <c r="B58" s="74" t="s">
        <v>165</v>
      </c>
      <c r="C58" s="74" t="s">
        <v>568</v>
      </c>
      <c r="D58" s="80" t="s">
        <v>606</v>
      </c>
      <c r="E58" s="74" t="s">
        <v>216</v>
      </c>
      <c r="F58" s="81">
        <v>22.17</v>
      </c>
      <c r="G58" s="79" t="s">
        <v>125</v>
      </c>
      <c r="H58" s="79" t="s">
        <v>126</v>
      </c>
    </row>
    <row r="59" spans="1:8" ht="45">
      <c r="A59" s="74" t="s">
        <v>645</v>
      </c>
      <c r="B59" s="74" t="s">
        <v>165</v>
      </c>
      <c r="C59" s="74" t="s">
        <v>568</v>
      </c>
      <c r="D59" s="80" t="s">
        <v>644</v>
      </c>
      <c r="E59" s="74" t="s">
        <v>216</v>
      </c>
      <c r="F59" s="81">
        <v>455.25</v>
      </c>
      <c r="G59" s="79" t="s">
        <v>125</v>
      </c>
      <c r="H59" s="79" t="s">
        <v>126</v>
      </c>
    </row>
    <row r="60" spans="1:8" ht="33.75">
      <c r="A60" s="74" t="s">
        <v>702</v>
      </c>
      <c r="B60" s="74" t="s">
        <v>165</v>
      </c>
      <c r="C60" s="74" t="s">
        <v>568</v>
      </c>
      <c r="D60" s="80" t="s">
        <v>701</v>
      </c>
      <c r="E60" s="74" t="s">
        <v>216</v>
      </c>
      <c r="F60" s="81">
        <v>501.99</v>
      </c>
      <c r="G60" s="79" t="s">
        <v>125</v>
      </c>
      <c r="H60" s="79" t="s">
        <v>126</v>
      </c>
    </row>
    <row r="61" spans="1:8" ht="33.75">
      <c r="A61" s="74" t="s">
        <v>694</v>
      </c>
      <c r="B61" s="74" t="s">
        <v>165</v>
      </c>
      <c r="C61" s="74" t="s">
        <v>568</v>
      </c>
      <c r="D61" s="80" t="s">
        <v>693</v>
      </c>
      <c r="E61" s="74" t="s">
        <v>216</v>
      </c>
      <c r="F61" s="81">
        <v>456.32</v>
      </c>
      <c r="G61" s="79" t="s">
        <v>125</v>
      </c>
      <c r="H61" s="79" t="s">
        <v>126</v>
      </c>
    </row>
    <row r="62" spans="1:8" ht="45">
      <c r="A62" s="74" t="s">
        <v>743</v>
      </c>
      <c r="B62" s="74" t="s">
        <v>165</v>
      </c>
      <c r="C62" s="74" t="s">
        <v>568</v>
      </c>
      <c r="D62" s="80" t="s">
        <v>742</v>
      </c>
      <c r="E62" s="74" t="s">
        <v>181</v>
      </c>
      <c r="F62" s="81">
        <v>35.17</v>
      </c>
      <c r="G62" s="79" t="s">
        <v>125</v>
      </c>
      <c r="H62" s="79" t="s">
        <v>126</v>
      </c>
    </row>
    <row r="63" spans="1:8" ht="33.75">
      <c r="A63" s="74" t="s">
        <v>745</v>
      </c>
      <c r="B63" s="74" t="s">
        <v>165</v>
      </c>
      <c r="C63" s="74" t="s">
        <v>568</v>
      </c>
      <c r="D63" s="80" t="s">
        <v>744</v>
      </c>
      <c r="E63" s="74" t="s">
        <v>181</v>
      </c>
      <c r="F63" s="81">
        <v>3.63</v>
      </c>
      <c r="G63" s="79" t="s">
        <v>125</v>
      </c>
      <c r="H63" s="79" t="s">
        <v>126</v>
      </c>
    </row>
    <row r="64" spans="1:8" ht="45">
      <c r="A64" s="74" t="s">
        <v>366</v>
      </c>
      <c r="B64" s="74" t="s">
        <v>165</v>
      </c>
      <c r="C64" s="74" t="s">
        <v>568</v>
      </c>
      <c r="D64" s="80" t="s">
        <v>367</v>
      </c>
      <c r="E64" s="74" t="s">
        <v>181</v>
      </c>
      <c r="F64" s="81">
        <v>7.81</v>
      </c>
      <c r="G64" s="79" t="s">
        <v>125</v>
      </c>
      <c r="H64" s="79" t="s">
        <v>126</v>
      </c>
    </row>
    <row r="65" spans="1:8">
      <c r="A65" s="74" t="s">
        <v>727</v>
      </c>
      <c r="B65" s="74" t="s">
        <v>165</v>
      </c>
      <c r="C65" s="74" t="s">
        <v>568</v>
      </c>
      <c r="D65" s="80" t="s">
        <v>726</v>
      </c>
      <c r="E65" s="74" t="s">
        <v>560</v>
      </c>
      <c r="F65" s="81">
        <v>17.59</v>
      </c>
      <c r="G65" s="79" t="s">
        <v>125</v>
      </c>
      <c r="H65" s="79" t="s">
        <v>126</v>
      </c>
    </row>
    <row r="66" spans="1:8">
      <c r="A66" s="74" t="s">
        <v>686</v>
      </c>
      <c r="B66" s="74" t="s">
        <v>165</v>
      </c>
      <c r="C66" s="74" t="s">
        <v>568</v>
      </c>
      <c r="D66" s="80" t="s">
        <v>685</v>
      </c>
      <c r="E66" s="74" t="s">
        <v>560</v>
      </c>
      <c r="F66" s="81">
        <v>20.96</v>
      </c>
      <c r="G66" s="79" t="s">
        <v>125</v>
      </c>
      <c r="H66" s="79" t="s">
        <v>126</v>
      </c>
    </row>
    <row r="67" spans="1:8">
      <c r="A67" s="74" t="s">
        <v>575</v>
      </c>
      <c r="B67" s="74" t="s">
        <v>165</v>
      </c>
      <c r="C67" s="74" t="s">
        <v>568</v>
      </c>
      <c r="D67" s="80" t="s">
        <v>574</v>
      </c>
      <c r="E67" s="74" t="s">
        <v>560</v>
      </c>
      <c r="F67" s="81">
        <v>18.739999999999998</v>
      </c>
      <c r="G67" s="79" t="s">
        <v>125</v>
      </c>
      <c r="H67" s="79" t="s">
        <v>126</v>
      </c>
    </row>
    <row r="68" spans="1:8" ht="22.5">
      <c r="A68" s="74" t="s">
        <v>583</v>
      </c>
      <c r="B68" s="74" t="s">
        <v>165</v>
      </c>
      <c r="C68" s="74" t="s">
        <v>568</v>
      </c>
      <c r="D68" s="80" t="s">
        <v>582</v>
      </c>
      <c r="E68" s="74" t="s">
        <v>560</v>
      </c>
      <c r="F68" s="81">
        <v>18.23</v>
      </c>
      <c r="G68" s="79" t="s">
        <v>125</v>
      </c>
      <c r="H68" s="79" t="s">
        <v>126</v>
      </c>
    </row>
    <row r="69" spans="1:8">
      <c r="A69" s="74" t="s">
        <v>599</v>
      </c>
      <c r="B69" s="74" t="s">
        <v>165</v>
      </c>
      <c r="C69" s="74" t="s">
        <v>568</v>
      </c>
      <c r="D69" s="80" t="s">
        <v>598</v>
      </c>
      <c r="E69" s="74" t="s">
        <v>560</v>
      </c>
      <c r="F69" s="81">
        <v>19.309999999999999</v>
      </c>
      <c r="G69" s="79" t="s">
        <v>125</v>
      </c>
      <c r="H69" s="79" t="s">
        <v>126</v>
      </c>
    </row>
    <row r="70" spans="1:8">
      <c r="A70" s="74" t="s">
        <v>708</v>
      </c>
      <c r="B70" s="74" t="s">
        <v>165</v>
      </c>
      <c r="C70" s="74" t="s">
        <v>568</v>
      </c>
      <c r="D70" s="80" t="s">
        <v>707</v>
      </c>
      <c r="E70" s="74" t="s">
        <v>560</v>
      </c>
      <c r="F70" s="81">
        <v>23.82</v>
      </c>
      <c r="G70" s="79" t="s">
        <v>125</v>
      </c>
      <c r="H70" s="79" t="s">
        <v>126</v>
      </c>
    </row>
    <row r="71" spans="1:8">
      <c r="A71" s="74" t="s">
        <v>759</v>
      </c>
      <c r="B71" s="74" t="s">
        <v>165</v>
      </c>
      <c r="C71" s="74" t="s">
        <v>568</v>
      </c>
      <c r="D71" s="80" t="s">
        <v>758</v>
      </c>
      <c r="E71" s="74" t="s">
        <v>560</v>
      </c>
      <c r="F71" s="81">
        <v>23.68</v>
      </c>
      <c r="G71" s="79" t="s">
        <v>125</v>
      </c>
      <c r="H71" s="79" t="s">
        <v>126</v>
      </c>
    </row>
    <row r="72" spans="1:8">
      <c r="A72" s="74" t="s">
        <v>577</v>
      </c>
      <c r="B72" s="74" t="s">
        <v>165</v>
      </c>
      <c r="C72" s="74" t="s">
        <v>568</v>
      </c>
      <c r="D72" s="80" t="s">
        <v>576</v>
      </c>
      <c r="E72" s="74" t="s">
        <v>560</v>
      </c>
      <c r="F72" s="81">
        <v>24.1</v>
      </c>
      <c r="G72" s="79" t="s">
        <v>125</v>
      </c>
      <c r="H72" s="79" t="s">
        <v>126</v>
      </c>
    </row>
    <row r="73" spans="1:8" ht="22.5">
      <c r="A73" s="74" t="s">
        <v>581</v>
      </c>
      <c r="B73" s="74" t="s">
        <v>165</v>
      </c>
      <c r="C73" s="74" t="s">
        <v>568</v>
      </c>
      <c r="D73" s="80" t="s">
        <v>580</v>
      </c>
      <c r="E73" s="74" t="s">
        <v>560</v>
      </c>
      <c r="F73" s="81">
        <v>23.41</v>
      </c>
      <c r="G73" s="79" t="s">
        <v>125</v>
      </c>
      <c r="H73" s="79" t="s">
        <v>126</v>
      </c>
    </row>
    <row r="74" spans="1:8">
      <c r="A74" s="74" t="s">
        <v>675</v>
      </c>
      <c r="B74" s="74" t="s">
        <v>165</v>
      </c>
      <c r="C74" s="74" t="s">
        <v>568</v>
      </c>
      <c r="D74" s="80" t="s">
        <v>674</v>
      </c>
      <c r="E74" s="74" t="s">
        <v>560</v>
      </c>
      <c r="F74" s="81">
        <v>23.9</v>
      </c>
      <c r="G74" s="79" t="s">
        <v>125</v>
      </c>
      <c r="H74" s="79" t="s">
        <v>126</v>
      </c>
    </row>
    <row r="75" spans="1:8">
      <c r="A75" s="74" t="s">
        <v>639</v>
      </c>
      <c r="B75" s="74" t="s">
        <v>165</v>
      </c>
      <c r="C75" s="74" t="s">
        <v>568</v>
      </c>
      <c r="D75" s="80" t="s">
        <v>638</v>
      </c>
      <c r="E75" s="74" t="s">
        <v>560</v>
      </c>
      <c r="F75" s="81">
        <v>19.91</v>
      </c>
      <c r="G75" s="79" t="s">
        <v>125</v>
      </c>
      <c r="H75" s="79" t="s">
        <v>126</v>
      </c>
    </row>
    <row r="76" spans="1:8" ht="22.5">
      <c r="A76" s="74" t="s">
        <v>593</v>
      </c>
      <c r="B76" s="74" t="s">
        <v>165</v>
      </c>
      <c r="C76" s="74" t="s">
        <v>568</v>
      </c>
      <c r="D76" s="80" t="s">
        <v>592</v>
      </c>
      <c r="E76" s="74" t="s">
        <v>560</v>
      </c>
      <c r="F76" s="81">
        <v>18.21</v>
      </c>
      <c r="G76" s="79" t="s">
        <v>125</v>
      </c>
      <c r="H76" s="79" t="s">
        <v>126</v>
      </c>
    </row>
    <row r="77" spans="1:8" ht="22.5">
      <c r="A77" s="74" t="s">
        <v>712</v>
      </c>
      <c r="B77" s="74" t="s">
        <v>165</v>
      </c>
      <c r="C77" s="74" t="s">
        <v>568</v>
      </c>
      <c r="D77" s="80" t="s">
        <v>711</v>
      </c>
      <c r="E77" s="74" t="s">
        <v>560</v>
      </c>
      <c r="F77" s="81">
        <v>18.64</v>
      </c>
      <c r="G77" s="79" t="s">
        <v>125</v>
      </c>
      <c r="H77" s="79" t="s">
        <v>126</v>
      </c>
    </row>
    <row r="78" spans="1:8">
      <c r="A78" s="74" t="s">
        <v>605</v>
      </c>
      <c r="B78" s="74" t="s">
        <v>165</v>
      </c>
      <c r="C78" s="74" t="s">
        <v>568</v>
      </c>
      <c r="D78" s="80" t="s">
        <v>604</v>
      </c>
      <c r="E78" s="74" t="s">
        <v>560</v>
      </c>
      <c r="F78" s="81">
        <v>23.9</v>
      </c>
      <c r="G78" s="79" t="s">
        <v>125</v>
      </c>
      <c r="H78" s="79" t="s">
        <v>126</v>
      </c>
    </row>
    <row r="79" spans="1:8">
      <c r="A79" s="74" t="s">
        <v>601</v>
      </c>
      <c r="B79" s="74" t="s">
        <v>165</v>
      </c>
      <c r="C79" s="74" t="s">
        <v>568</v>
      </c>
      <c r="D79" s="80" t="s">
        <v>600</v>
      </c>
      <c r="E79" s="74" t="s">
        <v>560</v>
      </c>
      <c r="F79" s="81">
        <v>23.78</v>
      </c>
      <c r="G79" s="79" t="s">
        <v>125</v>
      </c>
      <c r="H79" s="79" t="s">
        <v>126</v>
      </c>
    </row>
    <row r="80" spans="1:8">
      <c r="A80" s="74" t="s">
        <v>595</v>
      </c>
      <c r="B80" s="74" t="s">
        <v>165</v>
      </c>
      <c r="C80" s="74" t="s">
        <v>568</v>
      </c>
      <c r="D80" s="80" t="s">
        <v>594</v>
      </c>
      <c r="E80" s="74" t="s">
        <v>560</v>
      </c>
      <c r="F80" s="81">
        <v>17.61</v>
      </c>
      <c r="G80" s="79" t="s">
        <v>125</v>
      </c>
      <c r="H80" s="79" t="s">
        <v>126</v>
      </c>
    </row>
    <row r="81" spans="1:8">
      <c r="A81" s="74" t="s">
        <v>775</v>
      </c>
      <c r="B81" s="74" t="s">
        <v>165</v>
      </c>
      <c r="C81" s="74" t="s">
        <v>568</v>
      </c>
      <c r="D81" s="80" t="s">
        <v>774</v>
      </c>
      <c r="E81" s="74" t="s">
        <v>560</v>
      </c>
      <c r="F81" s="81">
        <v>24.44</v>
      </c>
      <c r="G81" s="79" t="s">
        <v>125</v>
      </c>
      <c r="H81" s="79" t="s">
        <v>126</v>
      </c>
    </row>
    <row r="82" spans="1:8">
      <c r="A82" s="74" t="s">
        <v>662</v>
      </c>
      <c r="B82" s="74" t="s">
        <v>165</v>
      </c>
      <c r="C82" s="74" t="s">
        <v>568</v>
      </c>
      <c r="D82" s="80" t="s">
        <v>661</v>
      </c>
      <c r="E82" s="74" t="s">
        <v>560</v>
      </c>
      <c r="F82" s="81">
        <v>25.29</v>
      </c>
      <c r="G82" s="79" t="s">
        <v>125</v>
      </c>
      <c r="H82" s="79" t="s">
        <v>126</v>
      </c>
    </row>
    <row r="83" spans="1:8">
      <c r="A83" s="74" t="s">
        <v>731</v>
      </c>
      <c r="B83" s="74" t="s">
        <v>165</v>
      </c>
      <c r="C83" s="74" t="s">
        <v>568</v>
      </c>
      <c r="D83" s="80" t="s">
        <v>730</v>
      </c>
      <c r="E83" s="74" t="s">
        <v>560</v>
      </c>
      <c r="F83" s="81">
        <v>22.19</v>
      </c>
      <c r="G83" s="79" t="s">
        <v>125</v>
      </c>
      <c r="H83" s="79" t="s">
        <v>126</v>
      </c>
    </row>
    <row r="84" spans="1:8" ht="33.75">
      <c r="A84" s="74" t="s">
        <v>757</v>
      </c>
      <c r="B84" s="74" t="s">
        <v>165</v>
      </c>
      <c r="C84" s="74" t="s">
        <v>568</v>
      </c>
      <c r="D84" s="80" t="s">
        <v>756</v>
      </c>
      <c r="E84" s="74" t="s">
        <v>613</v>
      </c>
      <c r="F84" s="81">
        <v>2.8</v>
      </c>
      <c r="G84" s="79" t="s">
        <v>125</v>
      </c>
      <c r="H84" s="79" t="s">
        <v>126</v>
      </c>
    </row>
    <row r="85" spans="1:8" ht="33.75">
      <c r="A85" s="74" t="s">
        <v>755</v>
      </c>
      <c r="B85" s="74" t="s">
        <v>165</v>
      </c>
      <c r="C85" s="74" t="s">
        <v>568</v>
      </c>
      <c r="D85" s="80" t="s">
        <v>754</v>
      </c>
      <c r="E85" s="74" t="s">
        <v>610</v>
      </c>
      <c r="F85" s="81">
        <v>0.74</v>
      </c>
      <c r="G85" s="79" t="s">
        <v>125</v>
      </c>
      <c r="H85" s="79" t="s">
        <v>126</v>
      </c>
    </row>
    <row r="86" spans="1:8" ht="33.75">
      <c r="A86" s="74" t="s">
        <v>380</v>
      </c>
      <c r="B86" s="74" t="s">
        <v>165</v>
      </c>
      <c r="C86" s="74" t="s">
        <v>568</v>
      </c>
      <c r="D86" s="80" t="s">
        <v>381</v>
      </c>
      <c r="E86" s="74" t="s">
        <v>181</v>
      </c>
      <c r="F86" s="81">
        <v>17.45</v>
      </c>
      <c r="G86" s="79"/>
      <c r="H86" s="79"/>
    </row>
    <row r="87" spans="1:8" ht="22.5">
      <c r="A87" s="74" t="s">
        <v>395</v>
      </c>
      <c r="B87" s="74" t="s">
        <v>165</v>
      </c>
      <c r="C87" s="74" t="s">
        <v>568</v>
      </c>
      <c r="D87" s="80" t="s">
        <v>396</v>
      </c>
      <c r="E87" s="74" t="s">
        <v>181</v>
      </c>
      <c r="F87" s="81">
        <v>2.87</v>
      </c>
      <c r="G87" s="79"/>
      <c r="H87" s="79"/>
    </row>
    <row r="88" spans="1:8" ht="22.5">
      <c r="A88" s="74" t="s">
        <v>392</v>
      </c>
      <c r="B88" s="74" t="s">
        <v>165</v>
      </c>
      <c r="C88" s="74" t="s">
        <v>568</v>
      </c>
      <c r="D88" s="80" t="s">
        <v>393</v>
      </c>
      <c r="E88" s="74" t="s">
        <v>181</v>
      </c>
      <c r="F88" s="81">
        <v>2.4900000000000002</v>
      </c>
      <c r="G88" s="79"/>
      <c r="H88" s="79"/>
    </row>
    <row r="89" spans="1:8" ht="22.5">
      <c r="A89" s="74" t="s">
        <v>401</v>
      </c>
      <c r="B89" s="74" t="s">
        <v>165</v>
      </c>
      <c r="C89" s="74" t="s">
        <v>568</v>
      </c>
      <c r="D89" s="80" t="s">
        <v>402</v>
      </c>
      <c r="E89" s="74" t="s">
        <v>181</v>
      </c>
      <c r="F89" s="81">
        <v>14.83</v>
      </c>
      <c r="G89" s="79"/>
      <c r="H89" s="79"/>
    </row>
    <row r="90" spans="1:8" ht="22.5">
      <c r="A90" s="74" t="s">
        <v>377</v>
      </c>
      <c r="B90" s="74" t="s">
        <v>165</v>
      </c>
      <c r="C90" s="74" t="s">
        <v>568</v>
      </c>
      <c r="D90" s="80" t="s">
        <v>378</v>
      </c>
      <c r="E90" s="74" t="s">
        <v>181</v>
      </c>
      <c r="F90" s="81">
        <v>13.06</v>
      </c>
      <c r="G90" s="79"/>
      <c r="H90" s="79"/>
    </row>
    <row r="91" spans="1:8" ht="22.5">
      <c r="A91" s="74" t="s">
        <v>398</v>
      </c>
      <c r="B91" s="74" t="s">
        <v>165</v>
      </c>
      <c r="C91" s="74" t="s">
        <v>568</v>
      </c>
      <c r="D91" s="80" t="s">
        <v>399</v>
      </c>
      <c r="E91" s="74" t="s">
        <v>181</v>
      </c>
      <c r="F91" s="81">
        <v>25.03</v>
      </c>
      <c r="G91" s="79"/>
      <c r="H91" s="79"/>
    </row>
    <row r="92" spans="1:8" ht="33.75">
      <c r="A92" s="74" t="s">
        <v>773</v>
      </c>
      <c r="B92" s="74" t="s">
        <v>165</v>
      </c>
      <c r="C92" s="74" t="s">
        <v>568</v>
      </c>
      <c r="D92" s="80" t="s">
        <v>772</v>
      </c>
      <c r="E92" s="74" t="s">
        <v>216</v>
      </c>
      <c r="F92" s="81">
        <v>425.15</v>
      </c>
      <c r="G92" s="79" t="s">
        <v>125</v>
      </c>
      <c r="H92" s="79" t="s">
        <v>126</v>
      </c>
    </row>
    <row r="93" spans="1:8" ht="33.75">
      <c r="A93" s="74" t="s">
        <v>603</v>
      </c>
      <c r="B93" s="74" t="s">
        <v>165</v>
      </c>
      <c r="C93" s="74" t="s">
        <v>568</v>
      </c>
      <c r="D93" s="80" t="s">
        <v>602</v>
      </c>
      <c r="E93" s="74" t="s">
        <v>216</v>
      </c>
      <c r="F93" s="81">
        <v>508.56</v>
      </c>
      <c r="G93" s="79" t="s">
        <v>125</v>
      </c>
      <c r="H93" s="79" t="s">
        <v>126</v>
      </c>
    </row>
    <row r="94" spans="1:8" ht="22.5">
      <c r="A94" s="74" t="s">
        <v>700</v>
      </c>
      <c r="B94" s="74" t="s">
        <v>165</v>
      </c>
      <c r="C94" s="74" t="s">
        <v>568</v>
      </c>
      <c r="D94" s="80" t="s">
        <v>699</v>
      </c>
      <c r="E94" s="74" t="s">
        <v>216</v>
      </c>
      <c r="F94" s="81">
        <v>361</v>
      </c>
      <c r="G94" s="79" t="s">
        <v>125</v>
      </c>
      <c r="H94" s="79" t="s">
        <v>126</v>
      </c>
    </row>
    <row r="95" spans="1:8" ht="56.25">
      <c r="A95" s="74" t="s">
        <v>363</v>
      </c>
      <c r="B95" s="74" t="s">
        <v>165</v>
      </c>
      <c r="C95" s="74" t="s">
        <v>568</v>
      </c>
      <c r="D95" s="80" t="s">
        <v>364</v>
      </c>
      <c r="E95" s="74" t="s">
        <v>181</v>
      </c>
      <c r="F95" s="81">
        <v>31.52</v>
      </c>
      <c r="G95" s="79" t="s">
        <v>125</v>
      </c>
      <c r="H95" s="79" t="s">
        <v>126</v>
      </c>
    </row>
    <row r="96" spans="1:8" ht="45">
      <c r="A96" s="74" t="s">
        <v>258</v>
      </c>
      <c r="B96" s="74" t="s">
        <v>165</v>
      </c>
      <c r="C96" s="74" t="s">
        <v>568</v>
      </c>
      <c r="D96" s="80" t="s">
        <v>259</v>
      </c>
      <c r="E96" s="74" t="s">
        <v>181</v>
      </c>
      <c r="F96" s="81">
        <v>102.31</v>
      </c>
      <c r="G96" s="79" t="s">
        <v>125</v>
      </c>
      <c r="H96" s="79" t="s">
        <v>126</v>
      </c>
    </row>
    <row r="97" spans="1:8" ht="33.75">
      <c r="A97" s="74" t="s">
        <v>466</v>
      </c>
      <c r="B97" s="74" t="s">
        <v>165</v>
      </c>
      <c r="C97" s="74" t="s">
        <v>568</v>
      </c>
      <c r="D97" s="80" t="s">
        <v>467</v>
      </c>
      <c r="E97" s="74" t="s">
        <v>306</v>
      </c>
      <c r="F97" s="81">
        <v>24.74</v>
      </c>
      <c r="G97" s="79"/>
      <c r="H97" s="79"/>
    </row>
    <row r="98" spans="1:8" ht="33.75">
      <c r="A98" s="74" t="s">
        <v>463</v>
      </c>
      <c r="B98" s="74" t="s">
        <v>165</v>
      </c>
      <c r="C98" s="74" t="s">
        <v>568</v>
      </c>
      <c r="D98" s="80" t="s">
        <v>464</v>
      </c>
      <c r="E98" s="74" t="s">
        <v>306</v>
      </c>
      <c r="F98" s="81">
        <v>84.24</v>
      </c>
      <c r="G98" s="79"/>
      <c r="H98" s="79"/>
    </row>
    <row r="99" spans="1:8" ht="33.75">
      <c r="A99" s="74" t="s">
        <v>475</v>
      </c>
      <c r="B99" s="74" t="s">
        <v>165</v>
      </c>
      <c r="C99" s="74" t="s">
        <v>568</v>
      </c>
      <c r="D99" s="80" t="s">
        <v>476</v>
      </c>
      <c r="E99" s="74" t="s">
        <v>231</v>
      </c>
      <c r="F99" s="81">
        <v>25.3</v>
      </c>
      <c r="G99" s="79"/>
      <c r="H99" s="79"/>
    </row>
    <row r="100" spans="1:8" ht="33.75">
      <c r="A100" s="74" t="s">
        <v>481</v>
      </c>
      <c r="B100" s="74" t="s">
        <v>165</v>
      </c>
      <c r="C100" s="74" t="s">
        <v>568</v>
      </c>
      <c r="D100" s="80" t="s">
        <v>482</v>
      </c>
      <c r="E100" s="74" t="s">
        <v>231</v>
      </c>
      <c r="F100" s="81">
        <v>182.41</v>
      </c>
      <c r="G100" s="79"/>
      <c r="H100" s="79"/>
    </row>
    <row r="101" spans="1:8" ht="33.75">
      <c r="A101" s="74" t="s">
        <v>490</v>
      </c>
      <c r="B101" s="74" t="s">
        <v>165</v>
      </c>
      <c r="C101" s="74" t="s">
        <v>568</v>
      </c>
      <c r="D101" s="80" t="s">
        <v>491</v>
      </c>
      <c r="E101" s="74" t="s">
        <v>231</v>
      </c>
      <c r="F101" s="81">
        <v>17.53</v>
      </c>
      <c r="G101" s="79"/>
      <c r="H101" s="79"/>
    </row>
    <row r="102" spans="1:8" ht="33.75">
      <c r="A102" s="74" t="s">
        <v>493</v>
      </c>
      <c r="B102" s="74" t="s">
        <v>165</v>
      </c>
      <c r="C102" s="74" t="s">
        <v>568</v>
      </c>
      <c r="D102" s="80" t="s">
        <v>494</v>
      </c>
      <c r="E102" s="74" t="s">
        <v>231</v>
      </c>
      <c r="F102" s="81">
        <v>13.82</v>
      </c>
      <c r="G102" s="79"/>
      <c r="H102" s="79"/>
    </row>
    <row r="103" spans="1:8" ht="33.75">
      <c r="A103" s="74" t="s">
        <v>589</v>
      </c>
      <c r="B103" s="74" t="s">
        <v>165</v>
      </c>
      <c r="C103" s="74" t="s">
        <v>568</v>
      </c>
      <c r="D103" s="80" t="s">
        <v>588</v>
      </c>
      <c r="E103" s="74" t="s">
        <v>231</v>
      </c>
      <c r="F103" s="81">
        <v>25.41</v>
      </c>
      <c r="G103" s="79"/>
      <c r="H103" s="79"/>
    </row>
    <row r="104" spans="1:8" ht="33.75">
      <c r="A104" s="74" t="s">
        <v>496</v>
      </c>
      <c r="B104" s="74" t="s">
        <v>165</v>
      </c>
      <c r="C104" s="74" t="s">
        <v>568</v>
      </c>
      <c r="D104" s="80" t="s">
        <v>497</v>
      </c>
      <c r="E104" s="74" t="s">
        <v>231</v>
      </c>
      <c r="F104" s="81">
        <v>11.06</v>
      </c>
      <c r="G104" s="79"/>
      <c r="H104" s="79"/>
    </row>
    <row r="105" spans="1:8" ht="33.75">
      <c r="A105" s="74" t="s">
        <v>472</v>
      </c>
      <c r="B105" s="74" t="s">
        <v>165</v>
      </c>
      <c r="C105" s="74" t="s">
        <v>568</v>
      </c>
      <c r="D105" s="80" t="s">
        <v>473</v>
      </c>
      <c r="E105" s="74" t="s">
        <v>231</v>
      </c>
      <c r="F105" s="81">
        <v>13.8</v>
      </c>
      <c r="G105" s="79"/>
      <c r="H105" s="79"/>
    </row>
    <row r="106" spans="1:8" ht="33.75">
      <c r="A106" s="74" t="s">
        <v>469</v>
      </c>
      <c r="B106" s="74" t="s">
        <v>165</v>
      </c>
      <c r="C106" s="74" t="s">
        <v>568</v>
      </c>
      <c r="D106" s="80" t="s">
        <v>470</v>
      </c>
      <c r="E106" s="74" t="s">
        <v>231</v>
      </c>
      <c r="F106" s="81">
        <v>22.41</v>
      </c>
      <c r="G106" s="79"/>
      <c r="H106" s="79"/>
    </row>
    <row r="107" spans="1:8" ht="22.5">
      <c r="A107" s="74" t="s">
        <v>277</v>
      </c>
      <c r="B107" s="74" t="s">
        <v>165</v>
      </c>
      <c r="C107" s="74" t="s">
        <v>568</v>
      </c>
      <c r="D107" s="80" t="s">
        <v>278</v>
      </c>
      <c r="E107" s="74" t="s">
        <v>216</v>
      </c>
      <c r="F107" s="81">
        <v>795.07</v>
      </c>
      <c r="G107" s="79" t="s">
        <v>125</v>
      </c>
      <c r="H107" s="79" t="s">
        <v>126</v>
      </c>
    </row>
    <row r="108" spans="1:8" ht="22.5">
      <c r="A108" s="74" t="s">
        <v>283</v>
      </c>
      <c r="B108" s="74" t="s">
        <v>165</v>
      </c>
      <c r="C108" s="74" t="s">
        <v>568</v>
      </c>
      <c r="D108" s="80" t="s">
        <v>284</v>
      </c>
      <c r="E108" s="74" t="s">
        <v>266</v>
      </c>
      <c r="F108" s="81">
        <v>12.04</v>
      </c>
      <c r="G108" s="79" t="s">
        <v>125</v>
      </c>
      <c r="H108" s="79" t="s">
        <v>126</v>
      </c>
    </row>
    <row r="109" spans="1:8" ht="22.5">
      <c r="A109" s="74" t="s">
        <v>280</v>
      </c>
      <c r="B109" s="74" t="s">
        <v>165</v>
      </c>
      <c r="C109" s="74" t="s">
        <v>568</v>
      </c>
      <c r="D109" s="80" t="s">
        <v>281</v>
      </c>
      <c r="E109" s="74" t="s">
        <v>266</v>
      </c>
      <c r="F109" s="81">
        <v>9.92</v>
      </c>
      <c r="G109" s="79" t="s">
        <v>125</v>
      </c>
      <c r="H109" s="79" t="s">
        <v>126</v>
      </c>
    </row>
    <row r="110" spans="1:8" ht="33.75">
      <c r="A110" s="74" t="s">
        <v>585</v>
      </c>
      <c r="B110" s="74" t="s">
        <v>165</v>
      </c>
      <c r="C110" s="74" t="s">
        <v>568</v>
      </c>
      <c r="D110" s="80" t="s">
        <v>584</v>
      </c>
      <c r="E110" s="74" t="s">
        <v>216</v>
      </c>
      <c r="F110" s="81">
        <v>400.13</v>
      </c>
      <c r="G110" s="79" t="s">
        <v>125</v>
      </c>
      <c r="H110" s="79" t="s">
        <v>126</v>
      </c>
    </row>
    <row r="111" spans="1:8" ht="22.5">
      <c r="A111" s="74" t="s">
        <v>347</v>
      </c>
      <c r="B111" s="74" t="s">
        <v>165</v>
      </c>
      <c r="C111" s="74" t="s">
        <v>568</v>
      </c>
      <c r="D111" s="80" t="s">
        <v>348</v>
      </c>
      <c r="E111" s="74" t="s">
        <v>231</v>
      </c>
      <c r="F111" s="81">
        <v>113.15</v>
      </c>
      <c r="G111" s="79" t="s">
        <v>125</v>
      </c>
      <c r="H111" s="79" t="s">
        <v>126</v>
      </c>
    </row>
    <row r="112" spans="1:8" ht="22.5">
      <c r="A112" s="74" t="s">
        <v>558</v>
      </c>
      <c r="B112" s="74" t="s">
        <v>165</v>
      </c>
      <c r="C112" s="74" t="s">
        <v>568</v>
      </c>
      <c r="D112" s="80" t="s">
        <v>559</v>
      </c>
      <c r="E112" s="74" t="s">
        <v>560</v>
      </c>
      <c r="F112" s="81">
        <v>105.61</v>
      </c>
      <c r="G112" s="79" t="s">
        <v>125</v>
      </c>
      <c r="H112" s="79" t="s">
        <v>126</v>
      </c>
    </row>
    <row r="113" spans="1:8" ht="33.75">
      <c r="A113" s="74" t="s">
        <v>741</v>
      </c>
      <c r="B113" s="74" t="s">
        <v>165</v>
      </c>
      <c r="C113" s="74" t="s">
        <v>568</v>
      </c>
      <c r="D113" s="80" t="s">
        <v>740</v>
      </c>
      <c r="E113" s="74" t="s">
        <v>181</v>
      </c>
      <c r="F113" s="81">
        <v>706.58</v>
      </c>
      <c r="G113" s="79"/>
      <c r="H113" s="79"/>
    </row>
    <row r="114" spans="1:8" ht="33.75">
      <c r="A114" s="74" t="s">
        <v>643</v>
      </c>
      <c r="B114" s="74" t="s">
        <v>165</v>
      </c>
      <c r="C114" s="74" t="s">
        <v>568</v>
      </c>
      <c r="D114" s="80" t="s">
        <v>642</v>
      </c>
      <c r="E114" s="74" t="s">
        <v>181</v>
      </c>
      <c r="F114" s="81">
        <v>136.62</v>
      </c>
      <c r="G114" s="79" t="s">
        <v>125</v>
      </c>
      <c r="H114" s="79" t="s">
        <v>126</v>
      </c>
    </row>
    <row r="115" spans="1:8" ht="33.75">
      <c r="A115" s="74" t="s">
        <v>274</v>
      </c>
      <c r="B115" s="74" t="s">
        <v>165</v>
      </c>
      <c r="C115" s="74" t="s">
        <v>568</v>
      </c>
      <c r="D115" s="80" t="s">
        <v>275</v>
      </c>
      <c r="E115" s="74" t="s">
        <v>181</v>
      </c>
      <c r="F115" s="81">
        <v>246.3</v>
      </c>
      <c r="G115" s="79" t="s">
        <v>125</v>
      </c>
      <c r="H115" s="79" t="s">
        <v>126</v>
      </c>
    </row>
    <row r="116" spans="1:8" ht="45">
      <c r="A116" s="74" t="s">
        <v>344</v>
      </c>
      <c r="B116" s="74" t="s">
        <v>165</v>
      </c>
      <c r="C116" s="74" t="s">
        <v>568</v>
      </c>
      <c r="D116" s="80" t="s">
        <v>345</v>
      </c>
      <c r="E116" s="74" t="s">
        <v>181</v>
      </c>
      <c r="F116" s="81">
        <v>55.97</v>
      </c>
      <c r="G116" s="79" t="s">
        <v>125</v>
      </c>
      <c r="H116" s="79" t="s">
        <v>126</v>
      </c>
    </row>
    <row r="117" spans="1:8" ht="33.75">
      <c r="A117" s="74" t="s">
        <v>268</v>
      </c>
      <c r="B117" s="74" t="s">
        <v>165</v>
      </c>
      <c r="C117" s="74" t="s">
        <v>568</v>
      </c>
      <c r="D117" s="80" t="s">
        <v>269</v>
      </c>
      <c r="E117" s="74" t="s">
        <v>266</v>
      </c>
      <c r="F117" s="81">
        <v>16.14</v>
      </c>
      <c r="G117" s="79" t="s">
        <v>125</v>
      </c>
      <c r="H117" s="79" t="s">
        <v>126</v>
      </c>
    </row>
    <row r="118" spans="1:8" ht="33.75">
      <c r="A118" s="74" t="s">
        <v>264</v>
      </c>
      <c r="B118" s="74" t="s">
        <v>165</v>
      </c>
      <c r="C118" s="74" t="s">
        <v>568</v>
      </c>
      <c r="D118" s="80" t="s">
        <v>265</v>
      </c>
      <c r="E118" s="74" t="s">
        <v>266</v>
      </c>
      <c r="F118" s="81">
        <v>14.33</v>
      </c>
      <c r="G118" s="79" t="s">
        <v>125</v>
      </c>
      <c r="H118" s="79" t="s">
        <v>126</v>
      </c>
    </row>
    <row r="119" spans="1:8" ht="22.5">
      <c r="A119" s="74" t="s">
        <v>641</v>
      </c>
      <c r="B119" s="74" t="s">
        <v>165</v>
      </c>
      <c r="C119" s="74" t="s">
        <v>568</v>
      </c>
      <c r="D119" s="80" t="s">
        <v>640</v>
      </c>
      <c r="E119" s="74" t="s">
        <v>216</v>
      </c>
      <c r="F119" s="81">
        <v>186.89</v>
      </c>
      <c r="G119" s="79" t="s">
        <v>125</v>
      </c>
      <c r="H119" s="79" t="s">
        <v>126</v>
      </c>
    </row>
    <row r="120" spans="1:8" ht="22.5">
      <c r="A120" s="74" t="s">
        <v>660</v>
      </c>
      <c r="B120" s="74" t="s">
        <v>165</v>
      </c>
      <c r="C120" s="74" t="s">
        <v>568</v>
      </c>
      <c r="D120" s="80" t="s">
        <v>659</v>
      </c>
      <c r="E120" s="74" t="s">
        <v>613</v>
      </c>
      <c r="F120" s="81">
        <v>19.78</v>
      </c>
      <c r="G120" s="79" t="s">
        <v>125</v>
      </c>
      <c r="H120" s="79" t="s">
        <v>126</v>
      </c>
    </row>
    <row r="121" spans="1:8" ht="22.5">
      <c r="A121" s="74" t="s">
        <v>658</v>
      </c>
      <c r="B121" s="74" t="s">
        <v>165</v>
      </c>
      <c r="C121" s="74" t="s">
        <v>568</v>
      </c>
      <c r="D121" s="80" t="s">
        <v>657</v>
      </c>
      <c r="E121" s="74" t="s">
        <v>610</v>
      </c>
      <c r="F121" s="81">
        <v>19</v>
      </c>
      <c r="G121" s="79" t="s">
        <v>125</v>
      </c>
      <c r="H121" s="79" t="s">
        <v>126</v>
      </c>
    </row>
    <row r="122" spans="1:8" ht="22.5">
      <c r="A122" s="74" t="s">
        <v>448</v>
      </c>
      <c r="B122" s="74" t="s">
        <v>165</v>
      </c>
      <c r="C122" s="74" t="s">
        <v>568</v>
      </c>
      <c r="D122" s="80" t="s">
        <v>449</v>
      </c>
      <c r="E122" s="74" t="s">
        <v>216</v>
      </c>
      <c r="F122" s="81">
        <v>69.66</v>
      </c>
      <c r="G122" s="79" t="s">
        <v>125</v>
      </c>
      <c r="H122" s="79" t="s">
        <v>126</v>
      </c>
    </row>
    <row r="123" spans="1:8" ht="22.5">
      <c r="A123" s="74" t="s">
        <v>451</v>
      </c>
      <c r="B123" s="74" t="s">
        <v>165</v>
      </c>
      <c r="C123" s="74" t="s">
        <v>568</v>
      </c>
      <c r="D123" s="80" t="s">
        <v>452</v>
      </c>
      <c r="E123" s="74" t="s">
        <v>216</v>
      </c>
      <c r="F123" s="81">
        <v>25.09</v>
      </c>
      <c r="G123" s="79" t="s">
        <v>125</v>
      </c>
      <c r="H123" s="79" t="s">
        <v>126</v>
      </c>
    </row>
    <row r="124" spans="1:8" ht="22.5">
      <c r="A124" s="74" t="s">
        <v>555</v>
      </c>
      <c r="B124" s="74" t="s">
        <v>165</v>
      </c>
      <c r="C124" s="74" t="s">
        <v>568</v>
      </c>
      <c r="D124" s="80" t="s">
        <v>556</v>
      </c>
      <c r="E124" s="74" t="s">
        <v>167</v>
      </c>
      <c r="F124" s="81">
        <v>3465.25</v>
      </c>
      <c r="G124" s="79" t="s">
        <v>125</v>
      </c>
      <c r="H124" s="79" t="s">
        <v>126</v>
      </c>
    </row>
    <row r="125" spans="1:8" ht="33.75">
      <c r="A125" s="74" t="s">
        <v>323</v>
      </c>
      <c r="B125" s="74" t="s">
        <v>165</v>
      </c>
      <c r="C125" s="74" t="s">
        <v>568</v>
      </c>
      <c r="D125" s="80" t="s">
        <v>324</v>
      </c>
      <c r="E125" s="74" t="s">
        <v>181</v>
      </c>
      <c r="F125" s="81">
        <v>530.27</v>
      </c>
      <c r="G125" s="79"/>
      <c r="H125" s="79"/>
    </row>
    <row r="126" spans="1:8" ht="33.75">
      <c r="A126" s="74" t="s">
        <v>271</v>
      </c>
      <c r="B126" s="74" t="s">
        <v>165</v>
      </c>
      <c r="C126" s="74" t="s">
        <v>568</v>
      </c>
      <c r="D126" s="80" t="s">
        <v>272</v>
      </c>
      <c r="E126" s="74" t="s">
        <v>216</v>
      </c>
      <c r="F126" s="81">
        <v>402.84</v>
      </c>
      <c r="G126" s="79" t="s">
        <v>125</v>
      </c>
      <c r="H126" s="79" t="s">
        <v>126</v>
      </c>
    </row>
    <row r="127" spans="1:8" ht="33.75">
      <c r="A127" s="74" t="s">
        <v>737</v>
      </c>
      <c r="B127" s="74" t="s">
        <v>165</v>
      </c>
      <c r="C127" s="74" t="s">
        <v>568</v>
      </c>
      <c r="D127" s="80" t="s">
        <v>736</v>
      </c>
      <c r="E127" s="74" t="s">
        <v>216</v>
      </c>
      <c r="F127" s="81">
        <v>379.35</v>
      </c>
      <c r="G127" s="79" t="s">
        <v>125</v>
      </c>
      <c r="H127" s="79" t="s">
        <v>126</v>
      </c>
    </row>
    <row r="128" spans="1:8" ht="22.5">
      <c r="A128" s="74" t="s">
        <v>710</v>
      </c>
      <c r="B128" s="74" t="s">
        <v>165</v>
      </c>
      <c r="C128" s="74" t="s">
        <v>568</v>
      </c>
      <c r="D128" s="80" t="s">
        <v>709</v>
      </c>
      <c r="E128" s="74" t="s">
        <v>613</v>
      </c>
      <c r="F128" s="81">
        <v>2.42</v>
      </c>
      <c r="G128" s="79" t="s">
        <v>125</v>
      </c>
      <c r="H128" s="79" t="s">
        <v>126</v>
      </c>
    </row>
    <row r="129" spans="1:8" ht="22.5">
      <c r="A129" s="74" t="s">
        <v>619</v>
      </c>
      <c r="B129" s="74" t="s">
        <v>165</v>
      </c>
      <c r="C129" s="74" t="s">
        <v>568</v>
      </c>
      <c r="D129" s="80" t="s">
        <v>618</v>
      </c>
      <c r="E129" s="74" t="s">
        <v>231</v>
      </c>
      <c r="F129" s="81">
        <v>4.2</v>
      </c>
      <c r="G129" s="79" t="s">
        <v>125</v>
      </c>
      <c r="H129" s="79" t="s">
        <v>126</v>
      </c>
    </row>
    <row r="130" spans="1:8" ht="33.75">
      <c r="A130" s="74" t="s">
        <v>484</v>
      </c>
      <c r="B130" s="74" t="s">
        <v>165</v>
      </c>
      <c r="C130" s="74" t="s">
        <v>568</v>
      </c>
      <c r="D130" s="80" t="s">
        <v>485</v>
      </c>
      <c r="E130" s="74" t="s">
        <v>231</v>
      </c>
      <c r="F130" s="81">
        <v>49.94</v>
      </c>
      <c r="G130" s="79"/>
      <c r="H130" s="79"/>
    </row>
    <row r="131" spans="1:8" ht="22.5">
      <c r="A131" s="74" t="s">
        <v>299</v>
      </c>
      <c r="B131" s="74" t="s">
        <v>165</v>
      </c>
      <c r="C131" s="74" t="s">
        <v>568</v>
      </c>
      <c r="D131" s="80" t="s">
        <v>300</v>
      </c>
      <c r="E131" s="74" t="s">
        <v>181</v>
      </c>
      <c r="F131" s="81">
        <v>59.26</v>
      </c>
      <c r="G131" s="79" t="s">
        <v>125</v>
      </c>
      <c r="H131" s="79" t="s">
        <v>126</v>
      </c>
    </row>
    <row r="132" spans="1:8" ht="22.5">
      <c r="A132" s="74" t="s">
        <v>304</v>
      </c>
      <c r="B132" s="74" t="s">
        <v>165</v>
      </c>
      <c r="C132" s="74" t="s">
        <v>568</v>
      </c>
      <c r="D132" s="80" t="s">
        <v>305</v>
      </c>
      <c r="E132" s="74" t="s">
        <v>306</v>
      </c>
      <c r="F132" s="81">
        <v>28.17</v>
      </c>
      <c r="G132" s="79" t="s">
        <v>125</v>
      </c>
      <c r="H132" s="79" t="s">
        <v>126</v>
      </c>
    </row>
    <row r="133" spans="1:8">
      <c r="A133" s="74" t="s">
        <v>787</v>
      </c>
      <c r="B133" s="74" t="s">
        <v>165</v>
      </c>
      <c r="C133" s="74" t="s">
        <v>568</v>
      </c>
      <c r="D133" s="80" t="s">
        <v>786</v>
      </c>
      <c r="E133" s="74" t="s">
        <v>181</v>
      </c>
      <c r="F133" s="81">
        <v>5.69</v>
      </c>
      <c r="G133" s="79" t="s">
        <v>125</v>
      </c>
      <c r="H133" s="79" t="s">
        <v>126</v>
      </c>
    </row>
    <row r="134" spans="1:8" ht="33.75">
      <c r="A134" s="74" t="s">
        <v>179</v>
      </c>
      <c r="B134" s="74" t="s">
        <v>165</v>
      </c>
      <c r="C134" s="74" t="s">
        <v>568</v>
      </c>
      <c r="D134" s="80" t="s">
        <v>180</v>
      </c>
      <c r="E134" s="74" t="s">
        <v>181</v>
      </c>
      <c r="F134" s="81">
        <v>8.1999999999999993</v>
      </c>
      <c r="G134" s="79" t="s">
        <v>125</v>
      </c>
      <c r="H134" s="79" t="s">
        <v>126</v>
      </c>
    </row>
    <row r="135" spans="1:8" ht="22.5">
      <c r="A135" s="74" t="s">
        <v>747</v>
      </c>
      <c r="B135" s="74" t="s">
        <v>165</v>
      </c>
      <c r="C135" s="74" t="s">
        <v>568</v>
      </c>
      <c r="D135" s="80" t="s">
        <v>746</v>
      </c>
      <c r="E135" s="74" t="s">
        <v>216</v>
      </c>
      <c r="F135" s="81">
        <v>228.87</v>
      </c>
      <c r="G135" s="79" t="s">
        <v>125</v>
      </c>
      <c r="H135" s="79" t="s">
        <v>126</v>
      </c>
    </row>
    <row r="136" spans="1:8" ht="22.5">
      <c r="A136" s="74" t="s">
        <v>214</v>
      </c>
      <c r="B136" s="74" t="s">
        <v>165</v>
      </c>
      <c r="C136" s="74" t="s">
        <v>568</v>
      </c>
      <c r="D136" s="80" t="s">
        <v>215</v>
      </c>
      <c r="E136" s="74" t="s">
        <v>216</v>
      </c>
      <c r="F136" s="81">
        <v>106.16</v>
      </c>
      <c r="G136" s="79" t="s">
        <v>125</v>
      </c>
      <c r="H136" s="79" t="s">
        <v>126</v>
      </c>
    </row>
    <row r="137" spans="1:8" ht="22.5">
      <c r="A137" s="74" t="s">
        <v>211</v>
      </c>
      <c r="B137" s="74" t="s">
        <v>165</v>
      </c>
      <c r="C137" s="74" t="s">
        <v>568</v>
      </c>
      <c r="D137" s="80" t="s">
        <v>212</v>
      </c>
      <c r="E137" s="74" t="s">
        <v>181</v>
      </c>
      <c r="F137" s="81">
        <v>2.74</v>
      </c>
      <c r="G137" s="79" t="s">
        <v>125</v>
      </c>
      <c r="H137" s="79" t="s">
        <v>126</v>
      </c>
    </row>
    <row r="138" spans="1:8" ht="22.5">
      <c r="A138" s="74" t="s">
        <v>208</v>
      </c>
      <c r="B138" s="74" t="s">
        <v>165</v>
      </c>
      <c r="C138" s="74" t="s">
        <v>568</v>
      </c>
      <c r="D138" s="80" t="s">
        <v>209</v>
      </c>
      <c r="E138" s="74" t="s">
        <v>181</v>
      </c>
      <c r="F138" s="81">
        <v>10.26</v>
      </c>
      <c r="G138" s="79" t="s">
        <v>125</v>
      </c>
      <c r="H138" s="79" t="s">
        <v>126</v>
      </c>
    </row>
    <row r="139" spans="1:8" ht="22.5">
      <c r="A139" s="74" t="s">
        <v>243</v>
      </c>
      <c r="B139" s="74" t="s">
        <v>165</v>
      </c>
      <c r="C139" s="74" t="s">
        <v>568</v>
      </c>
      <c r="D139" s="80" t="s">
        <v>244</v>
      </c>
      <c r="E139" s="74" t="s">
        <v>181</v>
      </c>
      <c r="F139" s="81">
        <v>2.15</v>
      </c>
      <c r="G139" s="79" t="s">
        <v>125</v>
      </c>
      <c r="H139" s="79" t="s">
        <v>126</v>
      </c>
    </row>
    <row r="140" spans="1:8" ht="22.5">
      <c r="A140" s="74" t="s">
        <v>587</v>
      </c>
      <c r="B140" s="74" t="s">
        <v>165</v>
      </c>
      <c r="C140" s="74" t="s">
        <v>568</v>
      </c>
      <c r="D140" s="80" t="s">
        <v>586</v>
      </c>
      <c r="E140" s="74" t="s">
        <v>181</v>
      </c>
      <c r="F140" s="81">
        <v>4.1500000000000004</v>
      </c>
      <c r="G140" s="79" t="s">
        <v>125</v>
      </c>
      <c r="H140" s="79" t="s">
        <v>126</v>
      </c>
    </row>
    <row r="141" spans="1:8" ht="33.75">
      <c r="A141" s="74" t="s">
        <v>233</v>
      </c>
      <c r="B141" s="74" t="s">
        <v>165</v>
      </c>
      <c r="C141" s="74" t="s">
        <v>568</v>
      </c>
      <c r="D141" s="80" t="s">
        <v>234</v>
      </c>
      <c r="E141" s="74" t="s">
        <v>181</v>
      </c>
      <c r="F141" s="81">
        <v>3.69</v>
      </c>
      <c r="G141" s="79" t="s">
        <v>125</v>
      </c>
      <c r="H141" s="79" t="s">
        <v>126</v>
      </c>
    </row>
    <row r="142" spans="1:8" ht="22.5">
      <c r="A142" s="74" t="s">
        <v>229</v>
      </c>
      <c r="B142" s="74" t="s">
        <v>165</v>
      </c>
      <c r="C142" s="74" t="s">
        <v>568</v>
      </c>
      <c r="D142" s="80" t="s">
        <v>230</v>
      </c>
      <c r="E142" s="74" t="s">
        <v>231</v>
      </c>
      <c r="F142" s="81">
        <v>1.07</v>
      </c>
      <c r="G142" s="79" t="s">
        <v>125</v>
      </c>
      <c r="H142" s="79" t="s">
        <v>126</v>
      </c>
    </row>
    <row r="143" spans="1:8" ht="33.75">
      <c r="A143" s="74" t="s">
        <v>609</v>
      </c>
      <c r="B143" s="74" t="s">
        <v>165</v>
      </c>
      <c r="C143" s="74" t="s">
        <v>568</v>
      </c>
      <c r="D143" s="80" t="s">
        <v>608</v>
      </c>
      <c r="E143" s="74" t="s">
        <v>526</v>
      </c>
      <c r="F143" s="81">
        <v>0.81</v>
      </c>
      <c r="G143" s="79" t="s">
        <v>125</v>
      </c>
      <c r="H143" s="79" t="s">
        <v>126</v>
      </c>
    </row>
    <row r="144" spans="1:8">
      <c r="A144" s="74" t="s">
        <v>192</v>
      </c>
      <c r="B144" s="74" t="s">
        <v>165</v>
      </c>
      <c r="C144" s="74" t="s">
        <v>568</v>
      </c>
      <c r="D144" s="80" t="s">
        <v>193</v>
      </c>
      <c r="E144" s="74" t="s">
        <v>181</v>
      </c>
      <c r="F144" s="81">
        <v>123.34</v>
      </c>
      <c r="G144" s="79" t="s">
        <v>125</v>
      </c>
      <c r="H144" s="79" t="s">
        <v>126</v>
      </c>
    </row>
    <row r="145" spans="1:8" ht="22.5">
      <c r="A145" s="74" t="s">
        <v>454</v>
      </c>
      <c r="B145" s="74" t="s">
        <v>165</v>
      </c>
      <c r="C145" s="74" t="s">
        <v>568</v>
      </c>
      <c r="D145" s="80" t="s">
        <v>455</v>
      </c>
      <c r="E145" s="74" t="s">
        <v>181</v>
      </c>
      <c r="F145" s="81">
        <v>2.92</v>
      </c>
      <c r="G145" s="79" t="s">
        <v>125</v>
      </c>
      <c r="H145" s="79" t="s">
        <v>126</v>
      </c>
    </row>
    <row r="146" spans="1:8" ht="22.5">
      <c r="A146" s="74" t="s">
        <v>509</v>
      </c>
      <c r="B146" s="74" t="s">
        <v>165</v>
      </c>
      <c r="C146" s="74" t="s">
        <v>568</v>
      </c>
      <c r="D146" s="80" t="s">
        <v>510</v>
      </c>
      <c r="E146" s="74" t="s">
        <v>181</v>
      </c>
      <c r="F146" s="81">
        <v>0.44</v>
      </c>
      <c r="G146" s="79" t="s">
        <v>125</v>
      </c>
      <c r="H146" s="79" t="s">
        <v>126</v>
      </c>
    </row>
    <row r="147" spans="1:8" ht="22.5">
      <c r="A147" s="74" t="s">
        <v>515</v>
      </c>
      <c r="B147" s="74" t="s">
        <v>165</v>
      </c>
      <c r="C147" s="74" t="s">
        <v>568</v>
      </c>
      <c r="D147" s="80" t="s">
        <v>516</v>
      </c>
      <c r="E147" s="74" t="s">
        <v>181</v>
      </c>
      <c r="F147" s="81">
        <v>0.7</v>
      </c>
      <c r="G147" s="79" t="s">
        <v>125</v>
      </c>
      <c r="H147" s="79" t="s">
        <v>126</v>
      </c>
    </row>
    <row r="148" spans="1:8">
      <c r="A148" s="74" t="s">
        <v>512</v>
      </c>
      <c r="B148" s="74" t="s">
        <v>165</v>
      </c>
      <c r="C148" s="74" t="s">
        <v>568</v>
      </c>
      <c r="D148" s="80" t="s">
        <v>513</v>
      </c>
      <c r="E148" s="74" t="s">
        <v>181</v>
      </c>
      <c r="F148" s="81">
        <v>2.9</v>
      </c>
      <c r="G148" s="79" t="s">
        <v>125</v>
      </c>
      <c r="H148" s="79" t="s">
        <v>126</v>
      </c>
    </row>
    <row r="149" spans="1:8">
      <c r="A149" s="74" t="s">
        <v>406</v>
      </c>
      <c r="B149" s="74" t="s">
        <v>165</v>
      </c>
      <c r="C149" s="74" t="s">
        <v>568</v>
      </c>
      <c r="D149" s="80" t="s">
        <v>407</v>
      </c>
      <c r="E149" s="74" t="s">
        <v>181</v>
      </c>
      <c r="F149" s="81">
        <v>1.57</v>
      </c>
      <c r="G149" s="79" t="s">
        <v>125</v>
      </c>
      <c r="H149" s="79" t="s">
        <v>126</v>
      </c>
    </row>
    <row r="150" spans="1:8" ht="22.5">
      <c r="A150" s="74" t="s">
        <v>524</v>
      </c>
      <c r="B150" s="74" t="s">
        <v>165</v>
      </c>
      <c r="C150" s="74" t="s">
        <v>568</v>
      </c>
      <c r="D150" s="80" t="s">
        <v>525</v>
      </c>
      <c r="E150" s="74" t="s">
        <v>526</v>
      </c>
      <c r="F150" s="81">
        <v>869.47</v>
      </c>
      <c r="G150" s="79" t="s">
        <v>125</v>
      </c>
      <c r="H150" s="79" t="s">
        <v>126</v>
      </c>
    </row>
    <row r="151" spans="1:8" ht="22.5">
      <c r="A151" s="74" t="s">
        <v>528</v>
      </c>
      <c r="B151" s="74" t="s">
        <v>165</v>
      </c>
      <c r="C151" s="74" t="s">
        <v>568</v>
      </c>
      <c r="D151" s="80" t="s">
        <v>529</v>
      </c>
      <c r="E151" s="74" t="s">
        <v>530</v>
      </c>
      <c r="F151" s="81">
        <v>1.79</v>
      </c>
      <c r="G151" s="79" t="s">
        <v>125</v>
      </c>
      <c r="H151" s="79" t="s">
        <v>126</v>
      </c>
    </row>
    <row r="152" spans="1:8" ht="33.75">
      <c r="A152" s="74" t="s">
        <v>386</v>
      </c>
      <c r="B152" s="74" t="s">
        <v>165</v>
      </c>
      <c r="C152" s="74" t="s">
        <v>568</v>
      </c>
      <c r="D152" s="80" t="s">
        <v>387</v>
      </c>
      <c r="E152" s="74" t="s">
        <v>181</v>
      </c>
      <c r="F152" s="81">
        <v>20.34</v>
      </c>
      <c r="G152" s="79"/>
      <c r="H152" s="79"/>
    </row>
    <row r="153" spans="1:8" ht="45">
      <c r="A153" s="74" t="s">
        <v>591</v>
      </c>
      <c r="B153" s="74" t="s">
        <v>165</v>
      </c>
      <c r="C153" s="74" t="s">
        <v>568</v>
      </c>
      <c r="D153" s="80" t="s">
        <v>590</v>
      </c>
      <c r="E153" s="74" t="s">
        <v>181</v>
      </c>
      <c r="F153" s="81">
        <v>22.64</v>
      </c>
      <c r="G153" s="79"/>
      <c r="H153" s="79"/>
    </row>
    <row r="154" spans="1:8" ht="45">
      <c r="A154" s="74" t="s">
        <v>383</v>
      </c>
      <c r="B154" s="74" t="s">
        <v>165</v>
      </c>
      <c r="C154" s="74" t="s">
        <v>568</v>
      </c>
      <c r="D154" s="80" t="s">
        <v>384</v>
      </c>
      <c r="E154" s="74" t="s">
        <v>181</v>
      </c>
      <c r="F154" s="81">
        <v>41.49</v>
      </c>
      <c r="G154" s="79"/>
      <c r="H154" s="79"/>
    </row>
    <row r="155" spans="1:8" ht="33.75">
      <c r="A155" s="74" t="s">
        <v>301</v>
      </c>
      <c r="B155" s="74" t="s">
        <v>165</v>
      </c>
      <c r="C155" s="74" t="s">
        <v>568</v>
      </c>
      <c r="D155" s="80" t="s">
        <v>302</v>
      </c>
      <c r="E155" s="74" t="s">
        <v>181</v>
      </c>
      <c r="F155" s="81">
        <v>127.6</v>
      </c>
      <c r="G155" s="79" t="s">
        <v>125</v>
      </c>
      <c r="H155" s="79" t="s">
        <v>126</v>
      </c>
    </row>
    <row r="156" spans="1:8" ht="22.5">
      <c r="A156" s="74" t="s">
        <v>358</v>
      </c>
      <c r="B156" s="74" t="s">
        <v>165</v>
      </c>
      <c r="C156" s="74" t="s">
        <v>568</v>
      </c>
      <c r="D156" s="80" t="s">
        <v>359</v>
      </c>
      <c r="E156" s="74" t="s">
        <v>181</v>
      </c>
      <c r="F156" s="81">
        <v>37.32</v>
      </c>
      <c r="G156" s="79" t="s">
        <v>125</v>
      </c>
      <c r="H156" s="79" t="s">
        <v>126</v>
      </c>
    </row>
    <row r="157" spans="1:8">
      <c r="A157" s="74" t="s">
        <v>226</v>
      </c>
      <c r="B157" s="74" t="s">
        <v>165</v>
      </c>
      <c r="C157" s="74" t="s">
        <v>568</v>
      </c>
      <c r="D157" s="80" t="s">
        <v>227</v>
      </c>
      <c r="E157" s="74" t="s">
        <v>181</v>
      </c>
      <c r="F157" s="81">
        <v>13.67</v>
      </c>
      <c r="G157" s="79" t="s">
        <v>125</v>
      </c>
      <c r="H157" s="79" t="s">
        <v>126</v>
      </c>
    </row>
    <row r="158" spans="1:8" ht="22.5">
      <c r="A158" s="74" t="s">
        <v>389</v>
      </c>
      <c r="B158" s="74" t="s">
        <v>165</v>
      </c>
      <c r="C158" s="74" t="s">
        <v>568</v>
      </c>
      <c r="D158" s="80" t="s">
        <v>390</v>
      </c>
      <c r="E158" s="74" t="s">
        <v>181</v>
      </c>
      <c r="F158" s="81">
        <v>16.440000000000001</v>
      </c>
      <c r="G158" s="79"/>
      <c r="H158" s="79"/>
    </row>
    <row r="159" spans="1:8">
      <c r="A159" s="74" t="s">
        <v>671</v>
      </c>
      <c r="B159" s="74" t="s">
        <v>148</v>
      </c>
      <c r="C159" s="74" t="s">
        <v>566</v>
      </c>
      <c r="D159" s="80" t="s">
        <v>670</v>
      </c>
      <c r="E159" s="74" t="s">
        <v>321</v>
      </c>
      <c r="F159" s="81">
        <v>21.32</v>
      </c>
      <c r="G159" s="79" t="s">
        <v>125</v>
      </c>
      <c r="H159" s="79" t="s">
        <v>126</v>
      </c>
    </row>
    <row r="160" spans="1:8" ht="22.5">
      <c r="A160" s="74" t="s">
        <v>667</v>
      </c>
      <c r="B160" s="74" t="s">
        <v>148</v>
      </c>
      <c r="C160" s="74" t="s">
        <v>566</v>
      </c>
      <c r="D160" s="80" t="s">
        <v>666</v>
      </c>
      <c r="E160" s="74" t="s">
        <v>665</v>
      </c>
      <c r="F160" s="81">
        <v>39.82</v>
      </c>
      <c r="G160" s="79"/>
      <c r="H160" s="79"/>
    </row>
    <row r="161" spans="1:8">
      <c r="A161" s="74" t="s">
        <v>789</v>
      </c>
      <c r="B161" s="74" t="s">
        <v>148</v>
      </c>
      <c r="C161" s="74" t="s">
        <v>566</v>
      </c>
      <c r="D161" s="80" t="s">
        <v>788</v>
      </c>
      <c r="E161" s="74" t="s">
        <v>156</v>
      </c>
      <c r="F161" s="81">
        <v>233.94</v>
      </c>
      <c r="G161" s="79" t="s">
        <v>125</v>
      </c>
      <c r="H161" s="79" t="s">
        <v>126</v>
      </c>
    </row>
    <row r="162" spans="1:8">
      <c r="A162" s="74" t="s">
        <v>669</v>
      </c>
      <c r="B162" s="74" t="s">
        <v>148</v>
      </c>
      <c r="C162" s="74" t="s">
        <v>566</v>
      </c>
      <c r="D162" s="80" t="s">
        <v>668</v>
      </c>
      <c r="E162" s="74" t="s">
        <v>321</v>
      </c>
      <c r="F162" s="81">
        <v>5.33</v>
      </c>
      <c r="G162" s="79" t="s">
        <v>125</v>
      </c>
      <c r="H162" s="79" t="s">
        <v>126</v>
      </c>
    </row>
    <row r="163" spans="1:8" ht="22.5">
      <c r="A163" s="74" t="s">
        <v>706</v>
      </c>
      <c r="B163" s="74" t="s">
        <v>148</v>
      </c>
      <c r="C163" s="74" t="s">
        <v>566</v>
      </c>
      <c r="D163" s="80" t="s">
        <v>705</v>
      </c>
      <c r="E163" s="74" t="s">
        <v>181</v>
      </c>
      <c r="F163" s="81">
        <v>69.08</v>
      </c>
      <c r="G163" s="79"/>
      <c r="H163" s="79"/>
    </row>
    <row r="164" spans="1:8" ht="33.75">
      <c r="A164" s="74" t="s">
        <v>723</v>
      </c>
      <c r="B164" s="74" t="s">
        <v>148</v>
      </c>
      <c r="C164" s="74" t="s">
        <v>566</v>
      </c>
      <c r="D164" s="80" t="s">
        <v>722</v>
      </c>
      <c r="E164" s="74" t="s">
        <v>181</v>
      </c>
      <c r="F164" s="81">
        <v>264.86</v>
      </c>
      <c r="G164" s="79"/>
      <c r="H164" s="79"/>
    </row>
    <row r="165" spans="1:8">
      <c r="A165" s="74" t="s">
        <v>677</v>
      </c>
      <c r="B165" s="74" t="s">
        <v>148</v>
      </c>
      <c r="C165" s="74" t="s">
        <v>566</v>
      </c>
      <c r="D165" s="80" t="s">
        <v>676</v>
      </c>
      <c r="E165" s="74" t="s">
        <v>181</v>
      </c>
      <c r="F165" s="81">
        <v>60.39</v>
      </c>
      <c r="G165" s="79"/>
      <c r="H165" s="79"/>
    </row>
    <row r="166" spans="1:8" ht="33.75">
      <c r="A166" s="74" t="s">
        <v>735</v>
      </c>
      <c r="B166" s="74" t="s">
        <v>148</v>
      </c>
      <c r="C166" s="74" t="s">
        <v>566</v>
      </c>
      <c r="D166" s="80" t="s">
        <v>734</v>
      </c>
      <c r="E166" s="74" t="s">
        <v>150</v>
      </c>
      <c r="F166" s="81">
        <v>790</v>
      </c>
      <c r="G166" s="79" t="s">
        <v>125</v>
      </c>
      <c r="H166" s="79" t="s">
        <v>126</v>
      </c>
    </row>
    <row r="167" spans="1:8" ht="22.5">
      <c r="A167" s="74" t="s">
        <v>791</v>
      </c>
      <c r="B167" s="74" t="s">
        <v>148</v>
      </c>
      <c r="C167" s="74" t="s">
        <v>566</v>
      </c>
      <c r="D167" s="80" t="s">
        <v>790</v>
      </c>
      <c r="E167" s="74" t="s">
        <v>150</v>
      </c>
      <c r="F167" s="81">
        <v>576.66999999999996</v>
      </c>
      <c r="G167" s="79" t="s">
        <v>125</v>
      </c>
      <c r="H167" s="79" t="s">
        <v>126</v>
      </c>
    </row>
    <row r="168" spans="1:8" ht="22.5">
      <c r="A168" s="74" t="s">
        <v>719</v>
      </c>
      <c r="B168" s="74" t="s">
        <v>148</v>
      </c>
      <c r="C168" s="74" t="s">
        <v>566</v>
      </c>
      <c r="D168" s="80" t="s">
        <v>342</v>
      </c>
      <c r="E168" s="74" t="s">
        <v>321</v>
      </c>
      <c r="F168" s="81">
        <v>89.11</v>
      </c>
      <c r="G168" s="79"/>
      <c r="H168" s="79"/>
    </row>
    <row r="169" spans="1:8" ht="22.5">
      <c r="A169" s="74" t="s">
        <v>714</v>
      </c>
      <c r="B169" s="74" t="s">
        <v>148</v>
      </c>
      <c r="C169" s="74" t="s">
        <v>566</v>
      </c>
      <c r="D169" s="80" t="s">
        <v>713</v>
      </c>
      <c r="E169" s="74" t="s">
        <v>150</v>
      </c>
      <c r="F169" s="81">
        <v>14.91</v>
      </c>
      <c r="G169" s="79"/>
      <c r="H169" s="79"/>
    </row>
    <row r="170" spans="1:8">
      <c r="A170" s="74" t="s">
        <v>621</v>
      </c>
      <c r="B170" s="74" t="s">
        <v>148</v>
      </c>
      <c r="C170" s="74" t="s">
        <v>566</v>
      </c>
      <c r="D170" s="80" t="s">
        <v>620</v>
      </c>
      <c r="E170" s="74" t="s">
        <v>150</v>
      </c>
      <c r="F170" s="81">
        <v>77.8</v>
      </c>
      <c r="G170" s="79"/>
      <c r="H170" s="79"/>
    </row>
    <row r="171" spans="1:8" ht="22.5">
      <c r="A171" s="74" t="s">
        <v>729</v>
      </c>
      <c r="B171" s="74" t="s">
        <v>148</v>
      </c>
      <c r="C171" s="74" t="s">
        <v>566</v>
      </c>
      <c r="D171" s="80" t="s">
        <v>728</v>
      </c>
      <c r="E171" s="74" t="s">
        <v>321</v>
      </c>
      <c r="F171" s="81">
        <v>2.54</v>
      </c>
      <c r="G171" s="79" t="s">
        <v>125</v>
      </c>
      <c r="H171" s="79" t="s">
        <v>126</v>
      </c>
    </row>
    <row r="172" spans="1:8" ht="22.5">
      <c r="A172" s="74" t="s">
        <v>733</v>
      </c>
      <c r="B172" s="74" t="s">
        <v>148</v>
      </c>
      <c r="C172" s="74" t="s">
        <v>566</v>
      </c>
      <c r="D172" s="80" t="s">
        <v>732</v>
      </c>
      <c r="E172" s="74" t="s">
        <v>321</v>
      </c>
      <c r="F172" s="81">
        <v>1.44</v>
      </c>
      <c r="G172" s="79" t="s">
        <v>125</v>
      </c>
      <c r="H172" s="79" t="s">
        <v>126</v>
      </c>
    </row>
    <row r="173" spans="1:8" ht="56.25">
      <c r="A173" s="74" t="s">
        <v>749</v>
      </c>
      <c r="B173" s="74" t="s">
        <v>148</v>
      </c>
      <c r="C173" s="74" t="s">
        <v>566</v>
      </c>
      <c r="D173" s="80" t="s">
        <v>748</v>
      </c>
      <c r="E173" s="74" t="s">
        <v>181</v>
      </c>
      <c r="F173" s="81">
        <v>485.91</v>
      </c>
      <c r="G173" s="79"/>
      <c r="H173" s="79"/>
    </row>
    <row r="174" spans="1:8">
      <c r="A174" s="74" t="s">
        <v>725</v>
      </c>
      <c r="B174" s="74" t="s">
        <v>148</v>
      </c>
      <c r="C174" s="74" t="s">
        <v>566</v>
      </c>
      <c r="D174" s="80" t="s">
        <v>724</v>
      </c>
      <c r="E174" s="74" t="s">
        <v>321</v>
      </c>
      <c r="F174" s="81">
        <v>0.48</v>
      </c>
      <c r="G174" s="79" t="s">
        <v>125</v>
      </c>
      <c r="H174" s="79" t="s">
        <v>126</v>
      </c>
    </row>
    <row r="175" spans="1:8">
      <c r="A175" s="74" t="s">
        <v>631</v>
      </c>
      <c r="B175" s="74" t="s">
        <v>148</v>
      </c>
      <c r="C175" s="74" t="s">
        <v>566</v>
      </c>
      <c r="D175" s="80" t="s">
        <v>630</v>
      </c>
      <c r="E175" s="74" t="s">
        <v>150</v>
      </c>
      <c r="F175" s="81">
        <v>240.97</v>
      </c>
      <c r="G175" s="79"/>
      <c r="H175" s="79"/>
    </row>
    <row r="176" spans="1:8">
      <c r="A176" s="74" t="s">
        <v>617</v>
      </c>
      <c r="B176" s="74" t="s">
        <v>148</v>
      </c>
      <c r="C176" s="74" t="s">
        <v>566</v>
      </c>
      <c r="D176" s="80" t="s">
        <v>616</v>
      </c>
      <c r="E176" s="74" t="s">
        <v>150</v>
      </c>
      <c r="F176" s="81">
        <v>46.93</v>
      </c>
      <c r="G176" s="79" t="s">
        <v>125</v>
      </c>
      <c r="H176" s="79" t="s">
        <v>126</v>
      </c>
    </row>
  </sheetData>
  <mergeCells count="13">
    <mergeCell ref="G1:H1"/>
    <mergeCell ref="A2:B2"/>
    <mergeCell ref="E2:F2"/>
    <mergeCell ref="G2:H2"/>
    <mergeCell ref="A7:H7"/>
    <mergeCell ref="A6:B6"/>
    <mergeCell ref="C6:D6"/>
    <mergeCell ref="E6:F6"/>
    <mergeCell ref="G6:H6"/>
    <mergeCell ref="A4:B4"/>
    <mergeCell ref="C4:D4"/>
    <mergeCell ref="E4:F4"/>
    <mergeCell ref="G4:H4"/>
  </mergeCells>
  <phoneticPr fontId="21" type="noConversion"/>
  <printOptions horizontalCentered="1"/>
  <pageMargins left="0.59055118110236227" right="0.59055118110236227" top="0.59055118110236227" bottom="0.59055118110236227" header="0.19685039370078741" footer="0.19685039370078741"/>
  <pageSetup paperSize="9" scale="69" fitToHeight="0" orientation="portrait" r:id="rId1"/>
  <headerFooter>
    <oddHeader>&amp;L &amp;C &amp;R</oddHeader>
    <oddFooter>&amp;L &amp;C
 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showGridLines="0" zoomScaleSheetLayoutView="100" workbookViewId="0"/>
  </sheetViews>
  <sheetFormatPr defaultRowHeight="11.25"/>
  <cols>
    <col min="1" max="2" width="10.625" style="26" customWidth="1"/>
    <col min="3" max="3" width="58.625" style="26" customWidth="1"/>
    <col min="4" max="4" width="18.625" style="26" customWidth="1"/>
    <col min="5" max="16384" width="9" style="26"/>
  </cols>
  <sheetData>
    <row r="1" spans="1:4" ht="15" customHeight="1">
      <c r="A1" s="22" t="str">
        <f ca="1">'Orçamento Sintético'!A1</f>
        <v>P. Execução:</v>
      </c>
      <c r="B1" s="23"/>
      <c r="C1" s="24" t="str">
        <f ca="1">'Orçamento Sintético'!D1</f>
        <v>Objeto: Impermeabilização de lajes, substituição de cobertura de vidro,  substituição de revestimento das fachadas e pintura</v>
      </c>
      <c r="D1" s="25" t="str">
        <f ca="1">'Orçamento Sintético'!C1</f>
        <v>Licitação:</v>
      </c>
    </row>
    <row r="2" spans="1:4" ht="15" customHeight="1">
      <c r="A2" s="170" t="str">
        <f ca="1">'Orçamento Sintético'!A2:B2</f>
        <v>A</v>
      </c>
      <c r="B2" s="171"/>
      <c r="C2" s="27" t="str">
        <f ca="1">'Orçamento Sintético'!D2</f>
        <v>Local: QR 211 Conjunto A, Lote 14 - Santa Maria / DF</v>
      </c>
      <c r="D2" s="28" t="str">
        <f ca="1">'Orçamento Sintético'!C2</f>
        <v>B</v>
      </c>
    </row>
    <row r="3" spans="1:4" ht="15" customHeight="1">
      <c r="A3" s="29" t="str">
        <f ca="1">'Orçamento Sintético'!A3</f>
        <v>P. Validade:</v>
      </c>
      <c r="B3" s="23"/>
      <c r="C3" s="29" t="str">
        <f ca="1">'Orçamento Sintético'!C3</f>
        <v>Razão Social:</v>
      </c>
      <c r="D3" s="25" t="str">
        <f ca="1">'Orçamento Sintético'!E1</f>
        <v>Data:</v>
      </c>
    </row>
    <row r="4" spans="1:4" ht="15" customHeight="1">
      <c r="A4" s="170" t="str">
        <f ca="1">'Orçamento Sintético'!A4:B4</f>
        <v>C</v>
      </c>
      <c r="B4" s="171"/>
      <c r="C4" s="30" t="str">
        <f ca="1">'Orçamento Sintético'!C4</f>
        <v>D</v>
      </c>
      <c r="D4" s="31">
        <f ca="1">'Orçamento Sintético'!E2</f>
        <v>1</v>
      </c>
    </row>
    <row r="5" spans="1:4" ht="15" customHeight="1">
      <c r="A5" s="22" t="str">
        <f ca="1">'Orçamento Sintético'!A5</f>
        <v>P. Garantia:</v>
      </c>
      <c r="B5" s="23"/>
      <c r="C5" s="29" t="str">
        <f ca="1">'Orçamento Sintético'!C5</f>
        <v>CNPJ:</v>
      </c>
      <c r="D5" s="25" t="str">
        <f ca="1">'Orçamento Sintético'!E3</f>
        <v>Telefone:</v>
      </c>
    </row>
    <row r="6" spans="1:4" ht="15" customHeight="1">
      <c r="A6" s="170" t="str">
        <f ca="1">'Orçamento Sintético'!A6:B6</f>
        <v>F</v>
      </c>
      <c r="B6" s="171"/>
      <c r="C6" s="30" t="str">
        <f ca="1">'Orçamento Sintético'!C6</f>
        <v>G</v>
      </c>
      <c r="D6" s="31" t="str">
        <f ca="1">'Orçamento Sintético'!E4</f>
        <v>E</v>
      </c>
    </row>
    <row r="7" spans="1:4" ht="15" customHeight="1">
      <c r="A7" s="195" t="s">
        <v>33</v>
      </c>
      <c r="B7" s="195"/>
      <c r="C7" s="195"/>
      <c r="D7" s="195"/>
    </row>
    <row r="8" spans="1:4" ht="14.25" customHeight="1">
      <c r="A8" s="32" t="s">
        <v>34</v>
      </c>
      <c r="B8" s="192" t="s">
        <v>35</v>
      </c>
      <c r="C8" s="193"/>
      <c r="D8" s="32" t="s">
        <v>36</v>
      </c>
    </row>
    <row r="9" spans="1:4" ht="14.25" customHeight="1">
      <c r="A9" s="33" t="s">
        <v>37</v>
      </c>
      <c r="B9" s="194" t="s">
        <v>38</v>
      </c>
      <c r="C9" s="194"/>
      <c r="D9" s="34"/>
    </row>
    <row r="10" spans="1:4" ht="14.25" customHeight="1">
      <c r="A10" s="35" t="s">
        <v>819</v>
      </c>
      <c r="B10" s="196" t="s">
        <v>39</v>
      </c>
      <c r="C10" s="196"/>
      <c r="D10" s="36">
        <f>ROUND(SUM(D11:D15),4)</f>
        <v>0.15740000000000001</v>
      </c>
    </row>
    <row r="11" spans="1:4" ht="14.25" customHeight="1">
      <c r="A11" s="37" t="s">
        <v>40</v>
      </c>
      <c r="B11" s="38" t="s">
        <v>41</v>
      </c>
      <c r="C11" s="39"/>
      <c r="D11" s="40">
        <v>0.04</v>
      </c>
    </row>
    <row r="12" spans="1:4" ht="14.25" customHeight="1">
      <c r="A12" s="37" t="s">
        <v>42</v>
      </c>
      <c r="B12" s="38" t="s">
        <v>43</v>
      </c>
      <c r="C12" s="39"/>
      <c r="D12" s="40">
        <v>8.0000000000000002E-3</v>
      </c>
    </row>
    <row r="13" spans="1:4" ht="14.25" customHeight="1">
      <c r="A13" s="37" t="s">
        <v>44</v>
      </c>
      <c r="B13" s="38" t="s">
        <v>45</v>
      </c>
      <c r="C13" s="39"/>
      <c r="D13" s="40">
        <v>1.2699999999999999E-2</v>
      </c>
    </row>
    <row r="14" spans="1:4" ht="14.25" customHeight="1">
      <c r="A14" s="37" t="s">
        <v>46</v>
      </c>
      <c r="B14" s="38" t="s">
        <v>47</v>
      </c>
      <c r="C14" s="39"/>
      <c r="D14" s="40">
        <v>1.23E-2</v>
      </c>
    </row>
    <row r="15" spans="1:4" ht="14.25" customHeight="1">
      <c r="A15" s="37" t="s">
        <v>48</v>
      </c>
      <c r="B15" s="38" t="s">
        <v>49</v>
      </c>
      <c r="C15" s="39"/>
      <c r="D15" s="40">
        <v>8.4400000000000003E-2</v>
      </c>
    </row>
    <row r="16" spans="1:4" ht="14.25" customHeight="1">
      <c r="A16" s="41"/>
      <c r="B16" s="38"/>
      <c r="C16" s="39"/>
      <c r="D16" s="40"/>
    </row>
    <row r="17" spans="1:4" ht="14.25" customHeight="1">
      <c r="A17" s="33" t="s">
        <v>50</v>
      </c>
      <c r="B17" s="194" t="s">
        <v>51</v>
      </c>
      <c r="C17" s="194"/>
      <c r="D17" s="34"/>
    </row>
    <row r="18" spans="1:4" ht="14.25" customHeight="1">
      <c r="A18" s="35" t="s">
        <v>825</v>
      </c>
      <c r="B18" s="196" t="s">
        <v>52</v>
      </c>
      <c r="C18" s="196"/>
      <c r="D18" s="36">
        <f>D19+D20+D21</f>
        <v>4.65E-2</v>
      </c>
    </row>
    <row r="19" spans="1:4" ht="14.25" customHeight="1">
      <c r="A19" s="37"/>
      <c r="B19" s="38" t="s">
        <v>53</v>
      </c>
      <c r="C19" s="39"/>
      <c r="D19" s="40">
        <v>6.5000000000000006E-3</v>
      </c>
    </row>
    <row r="20" spans="1:4" ht="14.25" customHeight="1">
      <c r="A20" s="37"/>
      <c r="B20" s="38" t="s">
        <v>54</v>
      </c>
      <c r="C20" s="39"/>
      <c r="D20" s="40">
        <v>0.03</v>
      </c>
    </row>
    <row r="21" spans="1:4" ht="14.25" customHeight="1">
      <c r="A21" s="37"/>
      <c r="B21" s="38" t="s">
        <v>55</v>
      </c>
      <c r="C21" s="39"/>
      <c r="D21" s="40">
        <f ca="1">TRUNC(2%*'Orçamento Sintético'!B157,4)</f>
        <v>0.01</v>
      </c>
    </row>
    <row r="22" spans="1:4" ht="14.25" customHeight="1">
      <c r="A22" s="37"/>
      <c r="B22" s="38"/>
      <c r="C22" s="39"/>
      <c r="D22" s="40"/>
    </row>
    <row r="23" spans="1:4" ht="14.25" customHeight="1">
      <c r="A23" s="42" t="s">
        <v>56</v>
      </c>
      <c r="B23" s="197" t="s">
        <v>57</v>
      </c>
      <c r="C23" s="197"/>
      <c r="D23" s="43">
        <f>ROUND((((1+(D11+D12+D13))*(1+D14)*(1+D15))/(1-D18)-1),4)</f>
        <v>0.22120000000000001</v>
      </c>
    </row>
  </sheetData>
  <mergeCells count="10">
    <mergeCell ref="B10:C10"/>
    <mergeCell ref="B17:C17"/>
    <mergeCell ref="B18:C18"/>
    <mergeCell ref="B23:C23"/>
    <mergeCell ref="B8:C8"/>
    <mergeCell ref="B9:C9"/>
    <mergeCell ref="A2:B2"/>
    <mergeCell ref="A4:B4"/>
    <mergeCell ref="A6:B6"/>
    <mergeCell ref="A7:D7"/>
  </mergeCells>
  <phoneticPr fontId="21" type="noConversion"/>
  <printOptions horizontalCentered="1"/>
  <pageMargins left="0.59055118110236227" right="0.59055118110236227" top="0.59055118110236227" bottom="0.59055118110236227" header="0.19685039370078741" footer="0.19685039370078741"/>
  <pageSetup paperSize="9" scale="84" fitToHeight="0" orientation="portrait" r:id="rId1"/>
  <headerFooter>
    <oddHeader>&amp;L &amp;C &amp;R</oddHeader>
    <oddFooter>&amp;L &amp;C &amp;R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D44"/>
  <sheetViews>
    <sheetView showGridLines="0" zoomScaleSheetLayoutView="100" workbookViewId="0"/>
  </sheetViews>
  <sheetFormatPr defaultRowHeight="14.25"/>
  <cols>
    <col min="1" max="1" width="10.625" style="63" customWidth="1"/>
    <col min="2" max="2" width="10.625" style="64" customWidth="1"/>
    <col min="3" max="3" width="58.625" style="64" customWidth="1"/>
    <col min="4" max="4" width="18.625" style="65" customWidth="1"/>
    <col min="5" max="16384" width="9" style="66"/>
  </cols>
  <sheetData>
    <row r="1" spans="1:4" s="44" customFormat="1" ht="15" customHeight="1">
      <c r="A1" s="22" t="str">
        <f ca="1">'Orçamento Sintético'!A1</f>
        <v>P. Execução:</v>
      </c>
      <c r="B1" s="23"/>
      <c r="C1" s="24" t="str">
        <f ca="1">'Orçamento Sintético'!D1</f>
        <v>Objeto: Impermeabilização de lajes, substituição de cobertura de vidro,  substituição de revestimento das fachadas e pintura</v>
      </c>
      <c r="D1" s="25" t="str">
        <f ca="1">'Orçamento Sintético'!C1</f>
        <v>Licitação:</v>
      </c>
    </row>
    <row r="2" spans="1:4" s="44" customFormat="1" ht="15" customHeight="1">
      <c r="A2" s="170" t="str">
        <f ca="1">'Orçamento Sintético'!A2:B2</f>
        <v>A</v>
      </c>
      <c r="B2" s="171"/>
      <c r="C2" s="27" t="str">
        <f ca="1">'Orçamento Sintético'!D2</f>
        <v>Local: QR 211 Conjunto A, Lote 14 - Santa Maria / DF</v>
      </c>
      <c r="D2" s="28" t="str">
        <f ca="1">'Orçamento Sintético'!C2</f>
        <v>B</v>
      </c>
    </row>
    <row r="3" spans="1:4" s="44" customFormat="1" ht="15" customHeight="1">
      <c r="A3" s="29" t="str">
        <f ca="1">'Orçamento Sintético'!A3</f>
        <v>P. Validade:</v>
      </c>
      <c r="B3" s="23"/>
      <c r="C3" s="29" t="str">
        <f ca="1">'Orçamento Sintético'!C3</f>
        <v>Razão Social:</v>
      </c>
      <c r="D3" s="25" t="str">
        <f ca="1">'Orçamento Sintético'!E1</f>
        <v>Data:</v>
      </c>
    </row>
    <row r="4" spans="1:4" s="44" customFormat="1" ht="15" customHeight="1">
      <c r="A4" s="170" t="str">
        <f ca="1">'Orçamento Sintético'!A4:B4</f>
        <v>C</v>
      </c>
      <c r="B4" s="171"/>
      <c r="C4" s="30" t="str">
        <f ca="1">'Orçamento Sintético'!C4</f>
        <v>D</v>
      </c>
      <c r="D4" s="31">
        <f ca="1">'Orçamento Sintético'!E2</f>
        <v>1</v>
      </c>
    </row>
    <row r="5" spans="1:4" s="44" customFormat="1" ht="15" customHeight="1">
      <c r="A5" s="22" t="str">
        <f ca="1">'Orçamento Sintético'!A5</f>
        <v>P. Garantia:</v>
      </c>
      <c r="B5" s="23"/>
      <c r="C5" s="29" t="str">
        <f ca="1">'Orçamento Sintético'!C5</f>
        <v>CNPJ:</v>
      </c>
      <c r="D5" s="25" t="str">
        <f ca="1">'Orçamento Sintético'!E3</f>
        <v>Telefone:</v>
      </c>
    </row>
    <row r="6" spans="1:4" s="45" customFormat="1" ht="15" customHeight="1">
      <c r="A6" s="170" t="str">
        <f ca="1">'Orçamento Sintético'!A6:B6</f>
        <v>F</v>
      </c>
      <c r="B6" s="171"/>
      <c r="C6" s="30" t="str">
        <f ca="1">'Orçamento Sintético'!C6</f>
        <v>G</v>
      </c>
      <c r="D6" s="31" t="str">
        <f ca="1">'Orçamento Sintético'!E4</f>
        <v>E</v>
      </c>
    </row>
    <row r="7" spans="1:4" customFormat="1" ht="15" customHeight="1">
      <c r="A7" s="201" t="s">
        <v>58</v>
      </c>
      <c r="B7" s="201"/>
      <c r="C7" s="201"/>
      <c r="D7" s="201"/>
    </row>
    <row r="8" spans="1:4" s="46" customFormat="1" ht="12.75">
      <c r="A8" s="32" t="s">
        <v>134</v>
      </c>
      <c r="B8" s="192" t="s">
        <v>59</v>
      </c>
      <c r="C8" s="193"/>
      <c r="D8" s="32" t="s">
        <v>36</v>
      </c>
    </row>
    <row r="9" spans="1:4" s="46" customFormat="1" ht="13.15" customHeight="1">
      <c r="A9" s="198" t="s">
        <v>60</v>
      </c>
      <c r="B9" s="199"/>
      <c r="C9" s="199"/>
      <c r="D9" s="200"/>
    </row>
    <row r="10" spans="1:4" s="46" customFormat="1" ht="12.75">
      <c r="A10" s="47" t="s">
        <v>819</v>
      </c>
      <c r="B10" s="48" t="s">
        <v>61</v>
      </c>
      <c r="C10" s="49"/>
      <c r="D10" s="50">
        <v>0.2</v>
      </c>
    </row>
    <row r="11" spans="1:4" s="46" customFormat="1" ht="12.75">
      <c r="A11" s="47" t="s">
        <v>821</v>
      </c>
      <c r="B11" s="48" t="s">
        <v>62</v>
      </c>
      <c r="C11" s="49"/>
      <c r="D11" s="50">
        <v>1.4999999999999999E-2</v>
      </c>
    </row>
    <row r="12" spans="1:4" s="46" customFormat="1" ht="12.75">
      <c r="A12" s="47" t="s">
        <v>63</v>
      </c>
      <c r="B12" s="48" t="s">
        <v>64</v>
      </c>
      <c r="C12" s="49"/>
      <c r="D12" s="50">
        <v>0.01</v>
      </c>
    </row>
    <row r="13" spans="1:4" s="46" customFormat="1" ht="12.75">
      <c r="A13" s="47" t="s">
        <v>65</v>
      </c>
      <c r="B13" s="48" t="s">
        <v>66</v>
      </c>
      <c r="C13" s="49"/>
      <c r="D13" s="50">
        <v>2E-3</v>
      </c>
    </row>
    <row r="14" spans="1:4" s="46" customFormat="1" ht="12.75">
      <c r="A14" s="47" t="s">
        <v>67</v>
      </c>
      <c r="B14" s="48" t="s">
        <v>68</v>
      </c>
      <c r="C14" s="49"/>
      <c r="D14" s="50">
        <v>6.0000000000000001E-3</v>
      </c>
    </row>
    <row r="15" spans="1:4" s="46" customFormat="1" ht="12.75">
      <c r="A15" s="47" t="s">
        <v>69</v>
      </c>
      <c r="B15" s="48" t="s">
        <v>70</v>
      </c>
      <c r="C15" s="49"/>
      <c r="D15" s="50">
        <v>2.5000000000000001E-2</v>
      </c>
    </row>
    <row r="16" spans="1:4" s="46" customFormat="1" ht="12.75">
      <c r="A16" s="47" t="s">
        <v>71</v>
      </c>
      <c r="B16" s="48" t="s">
        <v>72</v>
      </c>
      <c r="C16" s="49"/>
      <c r="D16" s="50">
        <v>0.03</v>
      </c>
    </row>
    <row r="17" spans="1:4" s="46" customFormat="1" ht="12.75">
      <c r="A17" s="47" t="s">
        <v>73</v>
      </c>
      <c r="B17" s="48" t="s">
        <v>74</v>
      </c>
      <c r="C17" s="49"/>
      <c r="D17" s="50">
        <v>0.08</v>
      </c>
    </row>
    <row r="18" spans="1:4" s="46" customFormat="1" ht="12.75">
      <c r="A18" s="47" t="s">
        <v>75</v>
      </c>
      <c r="B18" s="48" t="s">
        <v>76</v>
      </c>
      <c r="C18" s="49"/>
      <c r="D18" s="50">
        <v>0.01</v>
      </c>
    </row>
    <row r="19" spans="1:4" s="46" customFormat="1" ht="12.75">
      <c r="A19" s="51" t="s">
        <v>817</v>
      </c>
      <c r="B19" s="52" t="s">
        <v>77</v>
      </c>
      <c r="C19" s="53"/>
      <c r="D19" s="54">
        <f>SUM(D10:D18)</f>
        <v>0.37800000000000006</v>
      </c>
    </row>
    <row r="20" spans="1:4" s="46" customFormat="1" ht="13.15" customHeight="1">
      <c r="A20" s="198" t="s">
        <v>78</v>
      </c>
      <c r="B20" s="199"/>
      <c r="C20" s="199"/>
      <c r="D20" s="200"/>
    </row>
    <row r="21" spans="1:4" s="46" customFormat="1" ht="12.75">
      <c r="A21" s="47" t="s">
        <v>825</v>
      </c>
      <c r="B21" s="48" t="s">
        <v>79</v>
      </c>
      <c r="C21" s="49"/>
      <c r="D21" s="50">
        <v>0.17749999999999999</v>
      </c>
    </row>
    <row r="22" spans="1:4" s="46" customFormat="1" ht="12.75">
      <c r="A22" s="47" t="s">
        <v>827</v>
      </c>
      <c r="B22" s="48" t="s">
        <v>80</v>
      </c>
      <c r="C22" s="49"/>
      <c r="D22" s="50">
        <v>3.4099999999999998E-2</v>
      </c>
    </row>
    <row r="23" spans="1:4" s="46" customFormat="1" ht="12.75">
      <c r="A23" s="47" t="s">
        <v>1</v>
      </c>
      <c r="B23" s="48" t="s">
        <v>81</v>
      </c>
      <c r="C23" s="49"/>
      <c r="D23" s="50">
        <v>8.6E-3</v>
      </c>
    </row>
    <row r="24" spans="1:4" s="46" customFormat="1" ht="12.75">
      <c r="A24" s="47" t="s">
        <v>82</v>
      </c>
      <c r="B24" s="48" t="s">
        <v>83</v>
      </c>
      <c r="C24" s="49"/>
      <c r="D24" s="50">
        <v>0.1062</v>
      </c>
    </row>
    <row r="25" spans="1:4" s="46" customFormat="1" ht="12.75">
      <c r="A25" s="47" t="s">
        <v>84</v>
      </c>
      <c r="B25" s="48" t="s">
        <v>85</v>
      </c>
      <c r="C25" s="49"/>
      <c r="D25" s="50">
        <v>6.9999999999999999E-4</v>
      </c>
    </row>
    <row r="26" spans="1:4" s="46" customFormat="1" ht="12.75">
      <c r="A26" s="47" t="s">
        <v>86</v>
      </c>
      <c r="B26" s="48" t="s">
        <v>87</v>
      </c>
      <c r="C26" s="49"/>
      <c r="D26" s="50">
        <v>7.1000000000000004E-3</v>
      </c>
    </row>
    <row r="27" spans="1:4" s="46" customFormat="1" ht="12.75">
      <c r="A27" s="47" t="s">
        <v>88</v>
      </c>
      <c r="B27" s="48" t="s">
        <v>89</v>
      </c>
      <c r="C27" s="49"/>
      <c r="D27" s="50">
        <v>1.3100000000000001E-2</v>
      </c>
    </row>
    <row r="28" spans="1:4" s="46" customFormat="1" ht="12.75">
      <c r="A28" s="47" t="s">
        <v>90</v>
      </c>
      <c r="B28" s="48" t="s">
        <v>91</v>
      </c>
      <c r="C28" s="49"/>
      <c r="D28" s="50">
        <v>1.1000000000000001E-3</v>
      </c>
    </row>
    <row r="29" spans="1:4" s="46" customFormat="1" ht="12.75">
      <c r="A29" s="47" t="s">
        <v>92</v>
      </c>
      <c r="B29" s="48" t="s">
        <v>93</v>
      </c>
      <c r="C29" s="49"/>
      <c r="D29" s="50">
        <v>0.13550000000000001</v>
      </c>
    </row>
    <row r="30" spans="1:4" s="46" customFormat="1" ht="12.75">
      <c r="A30" s="47" t="s">
        <v>94</v>
      </c>
      <c r="B30" s="48" t="s">
        <v>95</v>
      </c>
      <c r="C30" s="49"/>
      <c r="D30" s="50">
        <v>2.9999999999999997E-4</v>
      </c>
    </row>
    <row r="31" spans="1:4" s="46" customFormat="1" ht="12.75">
      <c r="A31" s="51" t="s">
        <v>823</v>
      </c>
      <c r="B31" s="52" t="s">
        <v>96</v>
      </c>
      <c r="C31" s="53"/>
      <c r="D31" s="54">
        <f>SUM(D21:D30)</f>
        <v>0.48419999999999996</v>
      </c>
    </row>
    <row r="32" spans="1:4" s="46" customFormat="1" ht="13.15" customHeight="1">
      <c r="A32" s="198" t="s">
        <v>97</v>
      </c>
      <c r="B32" s="199"/>
      <c r="C32" s="199"/>
      <c r="D32" s="200"/>
    </row>
    <row r="33" spans="1:4" s="46" customFormat="1" ht="12.75">
      <c r="A33" s="55" t="s">
        <v>5</v>
      </c>
      <c r="B33" s="56" t="s">
        <v>98</v>
      </c>
      <c r="C33" s="57"/>
      <c r="D33" s="50">
        <v>4.1200000000000001E-2</v>
      </c>
    </row>
    <row r="34" spans="1:4" s="46" customFormat="1" ht="12.75">
      <c r="A34" s="55" t="s">
        <v>7</v>
      </c>
      <c r="B34" s="56" t="s">
        <v>99</v>
      </c>
      <c r="C34" s="57"/>
      <c r="D34" s="50">
        <v>1E-3</v>
      </c>
    </row>
    <row r="35" spans="1:4" s="46" customFormat="1" ht="12.75">
      <c r="A35" s="55" t="s">
        <v>9</v>
      </c>
      <c r="B35" s="56" t="s">
        <v>100</v>
      </c>
      <c r="C35" s="57"/>
      <c r="D35" s="50">
        <v>4.5999999999999999E-3</v>
      </c>
    </row>
    <row r="36" spans="1:4" s="46" customFormat="1" ht="12.75">
      <c r="A36" s="55" t="s">
        <v>11</v>
      </c>
      <c r="B36" s="56" t="s">
        <v>101</v>
      </c>
      <c r="C36" s="57"/>
      <c r="D36" s="50">
        <v>3.7699999999999997E-2</v>
      </c>
    </row>
    <row r="37" spans="1:4" s="46" customFormat="1" ht="12.75">
      <c r="A37" s="55" t="s">
        <v>102</v>
      </c>
      <c r="B37" s="56" t="s">
        <v>103</v>
      </c>
      <c r="C37" s="57"/>
      <c r="D37" s="50">
        <v>3.5000000000000001E-3</v>
      </c>
    </row>
    <row r="38" spans="1:4" s="46" customFormat="1" ht="12.75">
      <c r="A38" s="58" t="s">
        <v>3</v>
      </c>
      <c r="B38" s="59" t="s">
        <v>96</v>
      </c>
      <c r="C38" s="60"/>
      <c r="D38" s="54">
        <f>SUM(D33:D37)</f>
        <v>8.7999999999999995E-2</v>
      </c>
    </row>
    <row r="39" spans="1:4" s="46" customFormat="1" ht="13.15" customHeight="1">
      <c r="A39" s="198" t="s">
        <v>104</v>
      </c>
      <c r="B39" s="199"/>
      <c r="C39" s="199"/>
      <c r="D39" s="200"/>
    </row>
    <row r="40" spans="1:4" s="46" customFormat="1" ht="12.75">
      <c r="A40" s="55" t="s">
        <v>15</v>
      </c>
      <c r="B40" s="56" t="s">
        <v>105</v>
      </c>
      <c r="C40" s="57"/>
      <c r="D40" s="61">
        <f>ROUND(D19*D31,4)</f>
        <v>0.183</v>
      </c>
    </row>
    <row r="41" spans="1:4" s="46" customFormat="1" ht="12.75">
      <c r="A41" s="55" t="s">
        <v>17</v>
      </c>
      <c r="B41" s="56" t="s">
        <v>106</v>
      </c>
      <c r="C41" s="57"/>
      <c r="D41" s="61">
        <f>ROUND(D17*D33+D19*D34,4)</f>
        <v>3.7000000000000002E-3</v>
      </c>
    </row>
    <row r="42" spans="1:4" s="46" customFormat="1" ht="12.75">
      <c r="A42" s="58" t="s">
        <v>107</v>
      </c>
      <c r="B42" s="59" t="s">
        <v>108</v>
      </c>
      <c r="C42" s="60"/>
      <c r="D42" s="62">
        <f>SUM(D40:D41)</f>
        <v>0.1867</v>
      </c>
    </row>
    <row r="43" spans="1:4" s="46" customFormat="1" ht="12.75">
      <c r="A43" s="55"/>
      <c r="B43" s="56"/>
      <c r="C43" s="57"/>
      <c r="D43" s="61"/>
    </row>
    <row r="44" spans="1:4" s="46" customFormat="1" ht="13.15" customHeight="1">
      <c r="A44" s="202" t="s">
        <v>109</v>
      </c>
      <c r="B44" s="203"/>
      <c r="C44" s="203"/>
      <c r="D44" s="43">
        <f>D19+D31+D38+D42</f>
        <v>1.1369</v>
      </c>
    </row>
  </sheetData>
  <sheetProtection selectLockedCells="1" selectUnlockedCells="1"/>
  <mergeCells count="10">
    <mergeCell ref="A20:D20"/>
    <mergeCell ref="A32:D32"/>
    <mergeCell ref="A39:D39"/>
    <mergeCell ref="A44:C44"/>
    <mergeCell ref="B8:C8"/>
    <mergeCell ref="A9:D9"/>
    <mergeCell ref="A2:B2"/>
    <mergeCell ref="A4:B4"/>
    <mergeCell ref="A6:B6"/>
    <mergeCell ref="A7:D7"/>
  </mergeCells>
  <phoneticPr fontId="21" type="noConversion"/>
  <printOptions horizontalCentered="1"/>
  <pageMargins left="0.59055118110236227" right="0.59055118110236227" top="0.59055118110236227" bottom="0.59055118110236227" header="0.19685039370078741" footer="0.19685039370078741"/>
  <pageSetup paperSize="9" scale="84" firstPageNumber="0" fitToHeight="0" orientation="portrait" r:id="rId1"/>
  <headerFooter>
    <oddHeader>&amp;L &amp;C &amp;R</oddHeader>
    <oddFooter>&amp;L &amp;C &amp;R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7"/>
  <sheetViews>
    <sheetView showGridLines="0" showOutlineSymbols="0" showWhiteSpace="0" workbookViewId="0"/>
  </sheetViews>
  <sheetFormatPr defaultRowHeight="14.25"/>
  <cols>
    <col min="1" max="1" width="20" bestFit="1" customWidth="1"/>
    <col min="2" max="2" width="60" bestFit="1" customWidth="1"/>
    <col min="3" max="3" width="20" bestFit="1" customWidth="1"/>
    <col min="4" max="30" width="12" bestFit="1" customWidth="1"/>
  </cols>
  <sheetData>
    <row r="1" spans="1:7">
      <c r="A1" s="29" t="str">
        <f ca="1">'Orçamento Sintético'!A1</f>
        <v>P. Execução:</v>
      </c>
      <c r="B1" s="24" t="str">
        <f ca="1">'Orçamento Sintético'!D1</f>
        <v>Objeto: Impermeabilização de lajes, substituição de cobertura de vidro,  substituição de revestimento das fachadas e pintura</v>
      </c>
      <c r="C1" s="25" t="str">
        <f ca="1">'Orçamento Sintético'!C1</f>
        <v>Licitação:</v>
      </c>
      <c r="D1" s="131"/>
      <c r="E1" s="132"/>
      <c r="F1" s="132"/>
      <c r="G1" s="133"/>
    </row>
    <row r="2" spans="1:7">
      <c r="A2" s="30" t="str">
        <f ca="1">'Orçamento Sintético'!A2</f>
        <v>A</v>
      </c>
      <c r="B2" s="27" t="str">
        <f ca="1">'Orçamento Sintético'!D2</f>
        <v>Local: QR 211 Conjunto A, Lote 14 - Santa Maria / DF</v>
      </c>
      <c r="C2" s="28" t="str">
        <f ca="1">'Orçamento Sintético'!C2</f>
        <v>B</v>
      </c>
      <c r="D2" s="134"/>
      <c r="G2" s="135"/>
    </row>
    <row r="3" spans="1:7">
      <c r="A3" s="29" t="str">
        <f ca="1">'Orçamento Sintético'!A3</f>
        <v>P. Validade:</v>
      </c>
      <c r="B3" s="29" t="str">
        <f ca="1">'Orçamento Sintético'!C3</f>
        <v>Razão Social:</v>
      </c>
      <c r="C3" s="22" t="str">
        <f ca="1">'Orçamento Sintético'!E1</f>
        <v>Data:</v>
      </c>
      <c r="D3" s="134"/>
      <c r="G3" s="135"/>
    </row>
    <row r="4" spans="1:7">
      <c r="A4" s="30" t="str">
        <f ca="1">'Orçamento Sintético'!A4</f>
        <v>C</v>
      </c>
      <c r="B4" s="136" t="str">
        <f ca="1">'Orçamento Sintético'!C4</f>
        <v>D</v>
      </c>
      <c r="C4" s="78">
        <f ca="1">'Orçamento Sintético'!E2</f>
        <v>1</v>
      </c>
      <c r="D4" s="134"/>
      <c r="G4" s="135"/>
    </row>
    <row r="5" spans="1:7" ht="15">
      <c r="A5" s="22" t="str">
        <f ca="1">'Orçamento Sintético'!A5</f>
        <v>P. Garantia:</v>
      </c>
      <c r="B5" s="29" t="str">
        <f ca="1">'Orçamento Sintético'!C5</f>
        <v>CNPJ:</v>
      </c>
      <c r="C5" s="22" t="str">
        <f ca="1">'Orçamento Sintético'!E3</f>
        <v>Telefone:</v>
      </c>
      <c r="D5" s="137"/>
      <c r="E5" s="138"/>
      <c r="F5" s="138"/>
      <c r="G5" s="139"/>
    </row>
    <row r="6" spans="1:7">
      <c r="A6" s="30" t="str">
        <f ca="1">'Orçamento Sintético'!A6</f>
        <v>F</v>
      </c>
      <c r="B6" s="136" t="str">
        <f ca="1">'Orçamento Sintético'!C6</f>
        <v>G</v>
      </c>
      <c r="C6" s="78" t="str">
        <f ca="1">'Orçamento Sintético'!E4</f>
        <v>E</v>
      </c>
      <c r="D6" s="140"/>
      <c r="E6" s="141"/>
      <c r="F6" s="141"/>
      <c r="G6" s="142"/>
    </row>
    <row r="7" spans="1:7" ht="15">
      <c r="A7" s="165" t="s">
        <v>803</v>
      </c>
      <c r="B7" s="166"/>
      <c r="C7" s="166"/>
      <c r="D7" s="166"/>
      <c r="E7" s="166"/>
      <c r="F7" s="166"/>
      <c r="G7" s="166"/>
    </row>
    <row r="8" spans="1:7">
      <c r="A8" s="32" t="s">
        <v>134</v>
      </c>
      <c r="B8" s="32" t="s">
        <v>137</v>
      </c>
      <c r="C8" s="32" t="s">
        <v>802</v>
      </c>
      <c r="D8" s="32" t="s">
        <v>801</v>
      </c>
      <c r="E8" s="32" t="s">
        <v>800</v>
      </c>
      <c r="F8" s="32" t="s">
        <v>799</v>
      </c>
      <c r="G8" s="32" t="s">
        <v>798</v>
      </c>
    </row>
    <row r="9" spans="1:7">
      <c r="A9" s="213" t="s">
        <v>142</v>
      </c>
      <c r="B9" s="207" t="str">
        <f ca="1">VLOOKUP($A9,'Orçamento Sintético'!$A:$H,4,0)</f>
        <v>SERVIÇOS TÉCNICO - PROFISSIONAIS</v>
      </c>
      <c r="C9" s="143">
        <f ca="1">ROUND(C10/$G$306,4)</f>
        <v>4.4000000000000003E-3</v>
      </c>
      <c r="D9" s="144">
        <f>ROUND(D10/$C10,4)</f>
        <v>6.3299999999999995E-2</v>
      </c>
      <c r="E9" s="144">
        <f>ROUND(E10/$C10,4)</f>
        <v>0</v>
      </c>
      <c r="F9" s="144">
        <f>ROUND(F10/$C10,4)</f>
        <v>0.93669999999999998</v>
      </c>
      <c r="G9" s="144">
        <f>ROUND(G10/$C10,4)</f>
        <v>0</v>
      </c>
    </row>
    <row r="10" spans="1:7">
      <c r="A10" s="213"/>
      <c r="B10" s="207"/>
      <c r="C10" s="145">
        <f ca="1">VLOOKUP($A9,'Orçamento Sintético'!$A:$H,8,0)</f>
        <v>3693.96</v>
      </c>
      <c r="D10" s="146">
        <f>D12+D16</f>
        <v>233.94</v>
      </c>
      <c r="E10" s="146">
        <f>E12+E16</f>
        <v>0</v>
      </c>
      <c r="F10" s="146">
        <f>F12+F16</f>
        <v>3460.02</v>
      </c>
      <c r="G10" s="146">
        <f>G12+G16</f>
        <v>0</v>
      </c>
    </row>
    <row r="11" spans="1:7">
      <c r="A11" s="212" t="s">
        <v>144</v>
      </c>
      <c r="B11" s="206" t="str">
        <f ca="1">VLOOKUP($A11,'Orçamento Sintético'!$A:$H,4,0)</f>
        <v>ESTUDOS E PROJETOS</v>
      </c>
      <c r="C11" s="147">
        <f ca="1">ROUND(C12/$G$306,4)</f>
        <v>4.1000000000000003E-3</v>
      </c>
      <c r="D11" s="147">
        <f>ROUND(D12/$C12,4)</f>
        <v>0</v>
      </c>
      <c r="E11" s="147">
        <f>ROUND(E12/$C12,4)</f>
        <v>0</v>
      </c>
      <c r="F11" s="147">
        <f>ROUND(F12/$C12,4)</f>
        <v>1</v>
      </c>
      <c r="G11" s="147">
        <f>ROUND(G12/$C12,4)</f>
        <v>0</v>
      </c>
    </row>
    <row r="12" spans="1:7">
      <c r="A12" s="212"/>
      <c r="B12" s="206"/>
      <c r="C12" s="148">
        <f ca="1">VLOOKUP($A11,'Orçamento Sintético'!$A:$H,8,0)</f>
        <v>3460.02</v>
      </c>
      <c r="D12" s="148">
        <f>D14</f>
        <v>0</v>
      </c>
      <c r="E12" s="148">
        <f>E14</f>
        <v>0</v>
      </c>
      <c r="F12" s="148">
        <f>F14</f>
        <v>3460.02</v>
      </c>
      <c r="G12" s="148">
        <f>G14</f>
        <v>0</v>
      </c>
    </row>
    <row r="13" spans="1:7">
      <c r="A13" s="211" t="s">
        <v>146</v>
      </c>
      <c r="B13" s="204" t="str">
        <f ca="1">VLOOKUP($A13,'Orçamento Sintético'!$A:$H,4,0)</f>
        <v>Teste de arrancamento de argamassa (com 12 amostras) - determinação de resistência de aderência à tração</v>
      </c>
      <c r="C13" s="149">
        <f ca="1">ROUND(C14/$G$306,4)</f>
        <v>4.1000000000000003E-3</v>
      </c>
      <c r="D13" s="149"/>
      <c r="E13" s="149"/>
      <c r="F13" s="149">
        <v>1</v>
      </c>
      <c r="G13" s="149">
        <f>ROUND(G14/$C14,4)</f>
        <v>0</v>
      </c>
    </row>
    <row r="14" spans="1:7">
      <c r="A14" s="211"/>
      <c r="B14" s="205"/>
      <c r="C14" s="150">
        <f ca="1">VLOOKUP($A13,'Orçamento Sintético'!$A:$H,8,0)</f>
        <v>3460.02</v>
      </c>
      <c r="D14" s="150">
        <f>ROUND($C14*D13,2)</f>
        <v>0</v>
      </c>
      <c r="E14" s="150">
        <f>ROUND($C14*E13,2)</f>
        <v>0</v>
      </c>
      <c r="F14" s="150">
        <f>ROUND($C14*F13,2)</f>
        <v>3460.02</v>
      </c>
      <c r="G14" s="150">
        <f>$C14-SUM(D14:F14)</f>
        <v>0</v>
      </c>
    </row>
    <row r="15" spans="1:7">
      <c r="A15" s="212" t="s">
        <v>151</v>
      </c>
      <c r="B15" s="209" t="str">
        <f ca="1">VLOOKUP($A15,'Orçamento Sintético'!$A:$H,4,0)</f>
        <v>TAXAS E EMOLUMENTOS</v>
      </c>
      <c r="C15" s="147">
        <f ca="1">ROUND(C16/$G$306,4)</f>
        <v>2.9999999999999997E-4</v>
      </c>
      <c r="D15" s="147">
        <f>ROUND(D16/$C16,4)</f>
        <v>1</v>
      </c>
      <c r="E15" s="147">
        <f>ROUND(E16/$C16,4)</f>
        <v>0</v>
      </c>
      <c r="F15" s="147">
        <f>ROUND(F16/$C16,4)</f>
        <v>0</v>
      </c>
      <c r="G15" s="147">
        <f>ROUND(G16/$C16,4)</f>
        <v>0</v>
      </c>
    </row>
    <row r="16" spans="1:7">
      <c r="A16" s="212"/>
      <c r="B16" s="210"/>
      <c r="C16" s="148">
        <f ca="1">VLOOKUP($A15,'Orçamento Sintético'!$A:$H,8,0)</f>
        <v>233.94</v>
      </c>
      <c r="D16" s="148">
        <f>D18</f>
        <v>233.94</v>
      </c>
      <c r="E16" s="148">
        <f>E18</f>
        <v>0</v>
      </c>
      <c r="F16" s="148">
        <f>F18</f>
        <v>0</v>
      </c>
      <c r="G16" s="148">
        <f>G18</f>
        <v>0</v>
      </c>
    </row>
    <row r="17" spans="1:7">
      <c r="A17" s="211" t="s">
        <v>153</v>
      </c>
      <c r="B17" s="204" t="str">
        <f ca="1">VLOOKUP($A17,'Orçamento Sintético'!$A:$H,4,0)</f>
        <v>Registro do contrato junto ao conselho de classe (ART)</v>
      </c>
      <c r="C17" s="149">
        <f ca="1">ROUND(C18/$G$306,4)</f>
        <v>2.9999999999999997E-4</v>
      </c>
      <c r="D17" s="149">
        <v>1</v>
      </c>
      <c r="E17" s="149"/>
      <c r="F17" s="149"/>
      <c r="G17" s="149">
        <f>ROUND(G18/$C18,4)</f>
        <v>0</v>
      </c>
    </row>
    <row r="18" spans="1:7">
      <c r="A18" s="211"/>
      <c r="B18" s="205"/>
      <c r="C18" s="150">
        <f ca="1">VLOOKUP($A17,'Orçamento Sintético'!$A:$H,8,0)</f>
        <v>233.94</v>
      </c>
      <c r="D18" s="150">
        <f>ROUND($C18*D17,2)</f>
        <v>233.94</v>
      </c>
      <c r="E18" s="150">
        <f>ROUND($C18*E17,2)</f>
        <v>0</v>
      </c>
      <c r="F18" s="150">
        <f>ROUND($C18*F17,2)</f>
        <v>0</v>
      </c>
      <c r="G18" s="150">
        <f>$C18-SUM(D18:F18)</f>
        <v>0</v>
      </c>
    </row>
    <row r="19" spans="1:7">
      <c r="A19" s="213" t="s">
        <v>157</v>
      </c>
      <c r="B19" s="207" t="str">
        <f ca="1">VLOOKUP($A19,'Orçamento Sintético'!$A:$H,4,0)</f>
        <v>SERVIÇOS PRELIMINARES</v>
      </c>
      <c r="C19" s="143">
        <f ca="1">ROUND(C20/$G$306,4)</f>
        <v>0.12759999999999999</v>
      </c>
      <c r="D19" s="144">
        <f>ROUND(D20/$C20,4)</f>
        <v>0.77139999999999997</v>
      </c>
      <c r="E19" s="144">
        <f>ROUND(E20/$C20,4)</f>
        <v>7.9000000000000001E-2</v>
      </c>
      <c r="F19" s="144">
        <f>ROUND(F20/$C20,4)</f>
        <v>8.2199999999999995E-2</v>
      </c>
      <c r="G19" s="144">
        <f>ROUND(G20/$C20,4)</f>
        <v>6.7299999999999999E-2</v>
      </c>
    </row>
    <row r="20" spans="1:7">
      <c r="A20" s="213"/>
      <c r="B20" s="207"/>
      <c r="C20" s="145">
        <f ca="1">VLOOKUP($A19,'Orçamento Sintético'!$A:$H,8,0)</f>
        <v>108285.98000000001</v>
      </c>
      <c r="D20" s="146">
        <f>D22+D48</f>
        <v>83533.549999999988</v>
      </c>
      <c r="E20" s="146">
        <f>E22+E48</f>
        <v>8558.34</v>
      </c>
      <c r="F20" s="146">
        <f>F22+F48</f>
        <v>8902.59</v>
      </c>
      <c r="G20" s="146">
        <f>G22+G48</f>
        <v>7291.5</v>
      </c>
    </row>
    <row r="21" spans="1:7">
      <c r="A21" s="212" t="s">
        <v>159</v>
      </c>
      <c r="B21" s="206" t="str">
        <f ca="1">VLOOKUP($A21,'Orçamento Sintético'!$A:$H,4,0)</f>
        <v>CANTEIRO DE OBRAS</v>
      </c>
      <c r="C21" s="147">
        <f ca="1">ROUND(C22/$G$306,4)</f>
        <v>8.6300000000000002E-2</v>
      </c>
      <c r="D21" s="147">
        <f>ROUND(D22/$C22,4)</f>
        <v>0.66339999999999999</v>
      </c>
      <c r="E21" s="147">
        <f>ROUND(E22/$C22,4)</f>
        <v>0.1168</v>
      </c>
      <c r="F21" s="147">
        <f>ROUND(F22/$C22,4)</f>
        <v>0.1215</v>
      </c>
      <c r="G21" s="147">
        <f>ROUND(G22/$C22,4)</f>
        <v>9.8299999999999998E-2</v>
      </c>
    </row>
    <row r="22" spans="1:7">
      <c r="A22" s="212"/>
      <c r="B22" s="206"/>
      <c r="C22" s="148">
        <f ca="1">VLOOKUP($A21,'Orçamento Sintético'!$A:$H,8,0)</f>
        <v>73286.48000000001</v>
      </c>
      <c r="D22" s="148">
        <f>D24+D28</f>
        <v>48617.899999999994</v>
      </c>
      <c r="E22" s="148">
        <f>E24+E28</f>
        <v>8558.34</v>
      </c>
      <c r="F22" s="148">
        <f>F24+F28</f>
        <v>8902.59</v>
      </c>
      <c r="G22" s="148">
        <f>G24+G28</f>
        <v>7207.65</v>
      </c>
    </row>
    <row r="23" spans="1:7">
      <c r="A23" s="214" t="s">
        <v>161</v>
      </c>
      <c r="B23" s="208" t="str">
        <f ca="1">VLOOKUP($A23,'Orçamento Sintético'!$A:$H,4,0)</f>
        <v>Construções Provisórias</v>
      </c>
      <c r="C23" s="159">
        <f ca="1">ROUND(C24/$G$230,4)</f>
        <v>3.0598000000000001</v>
      </c>
      <c r="D23" s="160">
        <f>ROUND(D24/$C24,4)</f>
        <v>0.25</v>
      </c>
      <c r="E23" s="160">
        <f>ROUND(E24/$C24,4)</f>
        <v>0.25</v>
      </c>
      <c r="F23" s="160">
        <f>ROUND(F24/$C24,4)</f>
        <v>0.25</v>
      </c>
      <c r="G23" s="160">
        <f>ROUND(G24/$C24,4)</f>
        <v>0.25</v>
      </c>
    </row>
    <row r="24" spans="1:7">
      <c r="A24" s="214"/>
      <c r="B24" s="208"/>
      <c r="C24" s="161">
        <f ca="1">VLOOKUP($A23,'Orçamento Sintético'!$A:$H,8,0)</f>
        <v>2340</v>
      </c>
      <c r="D24" s="162">
        <f>D26</f>
        <v>585</v>
      </c>
      <c r="E24" s="162">
        <f>E26</f>
        <v>585</v>
      </c>
      <c r="F24" s="162">
        <f>F26</f>
        <v>585</v>
      </c>
      <c r="G24" s="162">
        <f>G26</f>
        <v>585</v>
      </c>
    </row>
    <row r="25" spans="1:7">
      <c r="A25" s="211" t="s">
        <v>163</v>
      </c>
      <c r="B25" s="204" t="str">
        <f ca="1">VLOOKUP($A25,'Orçamento Sintético'!$A:$H,4,0)</f>
        <v>LOCACAO DE CONTAINER 2,30  X  6,00 M, ALT. 2,50 M, COM 1 SANITARIO, PARA ESCRITORIO, COMPLETO, SEM DIVISORIAS INTERNAS</v>
      </c>
      <c r="C25" s="149">
        <f ca="1">ROUND(C26/$G$306,4)</f>
        <v>2.8E-3</v>
      </c>
      <c r="D25" s="149">
        <v>0.25</v>
      </c>
      <c r="E25" s="149">
        <v>0.25</v>
      </c>
      <c r="F25" s="149">
        <v>0.25</v>
      </c>
      <c r="G25" s="149">
        <f>ROUND(G26/$C26,4)</f>
        <v>0.25</v>
      </c>
    </row>
    <row r="26" spans="1:7">
      <c r="A26" s="211"/>
      <c r="B26" s="205"/>
      <c r="C26" s="150">
        <f ca="1">VLOOKUP($A25,'Orçamento Sintético'!$A:$H,8,0)</f>
        <v>2340</v>
      </c>
      <c r="D26" s="150">
        <f>ROUND($C26*D25,2)</f>
        <v>585</v>
      </c>
      <c r="E26" s="150">
        <f>ROUND($C26*E25,2)</f>
        <v>585</v>
      </c>
      <c r="F26" s="150">
        <f>ROUND($C26*F25,2)</f>
        <v>585</v>
      </c>
      <c r="G26" s="150">
        <f>$C26-SUM(D26:F26)</f>
        <v>585</v>
      </c>
    </row>
    <row r="27" spans="1:7">
      <c r="A27" s="214" t="s">
        <v>168</v>
      </c>
      <c r="B27" s="208" t="str">
        <f ca="1">VLOOKUP($A27,'Orçamento Sintético'!$A:$H,4,0)</f>
        <v>Proteção e Sinalização</v>
      </c>
      <c r="C27" s="159">
        <f ca="1">ROUND(C28/$G$230,4)</f>
        <v>92.769599999999997</v>
      </c>
      <c r="D27" s="160">
        <f>ROUND(D28/$C28,4)</f>
        <v>0.67700000000000005</v>
      </c>
      <c r="E27" s="160">
        <f>ROUND(E28/$C28,4)</f>
        <v>0.1124</v>
      </c>
      <c r="F27" s="160">
        <f>ROUND(F28/$C28,4)</f>
        <v>0.1172</v>
      </c>
      <c r="G27" s="160">
        <f>ROUND(G28/$C28,4)</f>
        <v>9.3299999999999994E-2</v>
      </c>
    </row>
    <row r="28" spans="1:7">
      <c r="A28" s="214"/>
      <c r="B28" s="208"/>
      <c r="C28" s="161">
        <f ca="1">VLOOKUP($A27,'Orçamento Sintético'!$A:$H,8,0)</f>
        <v>70946.48000000001</v>
      </c>
      <c r="D28" s="162">
        <f>D30+D32+D34+D36+D38+D40+D42+D44+D46</f>
        <v>48032.899999999994</v>
      </c>
      <c r="E28" s="162">
        <f>E30+E32+E34+E36+E38+E40+E42+E44+E46</f>
        <v>7973.34</v>
      </c>
      <c r="F28" s="162">
        <f>F30+F32+F34+F36+F38+F40+F42+F44+F46</f>
        <v>8317.59</v>
      </c>
      <c r="G28" s="162">
        <f>G30+G32+G34+G36+G38+G40+G42+G44+G46</f>
        <v>6622.65</v>
      </c>
    </row>
    <row r="29" spans="1:7" ht="14.25" customHeight="1">
      <c r="A29" s="211" t="s">
        <v>170</v>
      </c>
      <c r="B29" s="204" t="str">
        <f ca="1">VLOOKUP($A29,'Orçamento Sintético'!$A:$H,4,0)</f>
        <v>LOCACAO DE ANDAIME METALICO TUBULAR DE ENCAIXE, TIPO DE TORRE, COM LARGURA DE 1 ATE 1,5 M E ALTURA DE *1,00* M (INCLUSO SAPATAS FIXAS OU RODIZIOS)</v>
      </c>
      <c r="C29" s="149">
        <f ca="1">ROUND(C30/$G$306,4)</f>
        <v>8.0000000000000004E-4</v>
      </c>
      <c r="D29" s="149"/>
      <c r="E29" s="149"/>
      <c r="F29" s="149">
        <v>0.5</v>
      </c>
      <c r="G29" s="149">
        <f>ROUND(G30/$C30,4)</f>
        <v>0.5</v>
      </c>
    </row>
    <row r="30" spans="1:7">
      <c r="A30" s="211"/>
      <c r="B30" s="205"/>
      <c r="C30" s="150">
        <f ca="1">VLOOKUP($A29,'Orçamento Sintético'!$A:$H,8,0)</f>
        <v>688.5</v>
      </c>
      <c r="D30" s="150">
        <f>ROUND($C30*D29,2)</f>
        <v>0</v>
      </c>
      <c r="E30" s="150">
        <f>ROUND($C30*E29,2)</f>
        <v>0</v>
      </c>
      <c r="F30" s="150">
        <f>ROUND($C30*F29,2)</f>
        <v>344.25</v>
      </c>
      <c r="G30" s="150">
        <f>$C30-SUM(D30:F30)</f>
        <v>344.25</v>
      </c>
    </row>
    <row r="31" spans="1:7">
      <c r="A31" s="211" t="s">
        <v>174</v>
      </c>
      <c r="B31" s="204" t="str">
        <f ca="1">VLOOKUP($A31,'Orçamento Sintético'!$A:$H,4,0)</f>
        <v>LOCACAO DE ANDAIME METALICO TIPO FACHADEIRO, LARGURA DE 1,20 M, ALTURA POR PECA DE 2,0 M, INCLUINDO SAPATAS E ITENS NECESSARIOS A INSTALACAO</v>
      </c>
      <c r="C31" s="149">
        <f ca="1">ROUND(C32/$G$306,4)</f>
        <v>2.0299999999999999E-2</v>
      </c>
      <c r="D31" s="149">
        <v>0.25</v>
      </c>
      <c r="E31" s="149">
        <v>0.25</v>
      </c>
      <c r="F31" s="149">
        <v>0.25</v>
      </c>
      <c r="G31" s="149">
        <f>ROUND(G32/$C32,4)</f>
        <v>0.25</v>
      </c>
    </row>
    <row r="32" spans="1:7">
      <c r="A32" s="211"/>
      <c r="B32" s="205"/>
      <c r="C32" s="150">
        <f ca="1">VLOOKUP($A31,'Orçamento Sintético'!$A:$H,8,0)</f>
        <v>17241.599999999999</v>
      </c>
      <c r="D32" s="150">
        <f>ROUND($C32*D31,2)</f>
        <v>4310.3999999999996</v>
      </c>
      <c r="E32" s="150">
        <f>ROUND($C32*E31,2)</f>
        <v>4310.3999999999996</v>
      </c>
      <c r="F32" s="150">
        <f>ROUND($C32*F31,2)</f>
        <v>4310.3999999999996</v>
      </c>
      <c r="G32" s="150">
        <f>$C32-SUM(D32:F32)</f>
        <v>4310.3999999999996</v>
      </c>
    </row>
    <row r="33" spans="1:7">
      <c r="A33" s="211" t="s">
        <v>178</v>
      </c>
      <c r="B33" s="204" t="str">
        <f ca="1">VLOOKUP($A33,'Orçamento Sintético'!$A:$H,4,0)</f>
        <v>MONTAGEM E DESMONTAGEM DE ANDAIME MODULAR FACHADEIRO, COM PISO METÁLICO, PARA EDIFICAÇÕES COM MÚLTIPLOS PAVIMENTOS (EXCLUSIVE ANDAIME E LIMPEZA). AF_11/2017</v>
      </c>
      <c r="C33" s="149">
        <f ca="1">ROUND(C34/$G$306,4)</f>
        <v>9.2999999999999992E-3</v>
      </c>
      <c r="D33" s="149">
        <v>0.25</v>
      </c>
      <c r="E33" s="149">
        <v>0.25</v>
      </c>
      <c r="F33" s="149">
        <v>0.25</v>
      </c>
      <c r="G33" s="149">
        <f>ROUND(G34/$C34,4)</f>
        <v>0.25</v>
      </c>
    </row>
    <row r="34" spans="1:7">
      <c r="A34" s="211"/>
      <c r="B34" s="205"/>
      <c r="C34" s="150">
        <f ca="1">VLOOKUP($A33,'Orçamento Sintético'!$A:$H,8,0)</f>
        <v>7872</v>
      </c>
      <c r="D34" s="150">
        <f>ROUND($C34*D33,2)</f>
        <v>1968</v>
      </c>
      <c r="E34" s="150">
        <f>ROUND($C34*E33,2)</f>
        <v>1968</v>
      </c>
      <c r="F34" s="150">
        <f>ROUND($C34*F33,2)</f>
        <v>1968</v>
      </c>
      <c r="G34" s="150">
        <f>$C34-SUM(D34:F34)</f>
        <v>1968</v>
      </c>
    </row>
    <row r="35" spans="1:7">
      <c r="A35" s="211" t="s">
        <v>182</v>
      </c>
      <c r="B35" s="204" t="str">
        <f ca="1">VLOOKUP($A35,'Orçamento Sintético'!$A:$H,4,0)</f>
        <v>Copia da SINAPI (97062) - Telas de proteção (galvanizada + polietileno) em andaime fachadeiro</v>
      </c>
      <c r="C35" s="149">
        <f ca="1">ROUND(C36/$G$306,4)</f>
        <v>2.3599999999999999E-2</v>
      </c>
      <c r="D35" s="149">
        <v>1</v>
      </c>
      <c r="E35" s="149"/>
      <c r="F35" s="149"/>
      <c r="G35" s="149">
        <f>ROUND(G36/$C36,4)</f>
        <v>0</v>
      </c>
    </row>
    <row r="36" spans="1:7">
      <c r="A36" s="211"/>
      <c r="B36" s="205"/>
      <c r="C36" s="150">
        <f ca="1">VLOOKUP($A35,'Orçamento Sintético'!$A:$H,8,0)</f>
        <v>20035.2</v>
      </c>
      <c r="D36" s="150">
        <f>ROUND($C36*D35,2)</f>
        <v>20035.2</v>
      </c>
      <c r="E36" s="150">
        <f>ROUND($C36*E35,2)</f>
        <v>0</v>
      </c>
      <c r="F36" s="150">
        <f>ROUND($C36*F35,2)</f>
        <v>0</v>
      </c>
      <c r="G36" s="150">
        <f>$C36-SUM(D36:F36)</f>
        <v>0</v>
      </c>
    </row>
    <row r="37" spans="1:7">
      <c r="A37" s="211" t="s">
        <v>185</v>
      </c>
      <c r="B37" s="204" t="str">
        <f ca="1">VLOOKUP($A37,'Orçamento Sintético'!$A:$H,4,0)</f>
        <v>Isolamento de obra com tela plástica com malha de 5mm</v>
      </c>
      <c r="C37" s="149">
        <f ca="1">ROUND(C38/$G$306,4)</f>
        <v>4.0000000000000002E-4</v>
      </c>
      <c r="D37" s="149">
        <v>1</v>
      </c>
      <c r="E37" s="149"/>
      <c r="F37" s="149"/>
      <c r="G37" s="149">
        <f>ROUND(G38/$C38,4)</f>
        <v>0</v>
      </c>
    </row>
    <row r="38" spans="1:7">
      <c r="A38" s="211"/>
      <c r="B38" s="205"/>
      <c r="C38" s="150">
        <f ca="1">VLOOKUP($A37,'Orçamento Sintético'!$A:$H,8,0)</f>
        <v>320.8</v>
      </c>
      <c r="D38" s="150">
        <f>ROUND($C38*D37,2)</f>
        <v>320.8</v>
      </c>
      <c r="E38" s="150">
        <f>ROUND($C38*E37,2)</f>
        <v>0</v>
      </c>
      <c r="F38" s="150">
        <f>ROUND($C38*F37,2)</f>
        <v>0</v>
      </c>
      <c r="G38" s="150">
        <f>$C38-SUM(D38:F38)</f>
        <v>0</v>
      </c>
    </row>
    <row r="39" spans="1:7">
      <c r="A39" s="211" t="s">
        <v>188</v>
      </c>
      <c r="B39" s="204" t="str">
        <f ca="1">VLOOKUP($A39,'Orçamento Sintético'!$A:$H,4,0)</f>
        <v>Passarela coberta para abrigo de pedestres. DM 1,60 x 2,20 x 2,00 m (L x A x P)</v>
      </c>
      <c r="C39" s="149">
        <f ca="1">ROUND(C40/$G$306,4)</f>
        <v>3.5000000000000001E-3</v>
      </c>
      <c r="D39" s="149">
        <v>1</v>
      </c>
      <c r="E39" s="149"/>
      <c r="F39" s="149"/>
      <c r="G39" s="149">
        <f>ROUND(G40/$C40,4)</f>
        <v>0</v>
      </c>
    </row>
    <row r="40" spans="1:7">
      <c r="A40" s="211"/>
      <c r="B40" s="205"/>
      <c r="C40" s="150">
        <f ca="1">VLOOKUP($A39,'Orçamento Sintético'!$A:$H,8,0)</f>
        <v>2960.16</v>
      </c>
      <c r="D40" s="150">
        <f>ROUND($C40*D39,2)</f>
        <v>2960.16</v>
      </c>
      <c r="E40" s="150">
        <f>ROUND($C40*E39,2)</f>
        <v>0</v>
      </c>
      <c r="F40" s="150">
        <f>ROUND($C40*F39,2)</f>
        <v>0</v>
      </c>
      <c r="G40" s="150">
        <f>$C40-SUM(D40:F40)</f>
        <v>0</v>
      </c>
    </row>
    <row r="41" spans="1:7">
      <c r="A41" s="211" t="s">
        <v>191</v>
      </c>
      <c r="B41" s="204" t="str">
        <f ca="1">VLOOKUP($A41,'Orçamento Sintético'!$A:$H,4,0)</f>
        <v>TAPUME COM COMPENSADO DE MADEIRA. AF_05/2018</v>
      </c>
      <c r="C41" s="149">
        <f ca="1">ROUND(C42/$G$306,4)</f>
        <v>9.7000000000000003E-3</v>
      </c>
      <c r="D41" s="149">
        <v>1</v>
      </c>
      <c r="E41" s="149"/>
      <c r="F41" s="149"/>
      <c r="G41" s="149">
        <f>ROUND(G42/$C42,4)</f>
        <v>0</v>
      </c>
    </row>
    <row r="42" spans="1:7">
      <c r="A42" s="211"/>
      <c r="B42" s="205"/>
      <c r="C42" s="150">
        <f ca="1">VLOOKUP($A41,'Orçamento Sintético'!$A:$H,8,0)</f>
        <v>8263.7800000000007</v>
      </c>
      <c r="D42" s="150">
        <f>ROUND($C42*D41,2)</f>
        <v>8263.7800000000007</v>
      </c>
      <c r="E42" s="150">
        <f>ROUND($C42*E41,2)</f>
        <v>0</v>
      </c>
      <c r="F42" s="150">
        <f>ROUND($C42*F41,2)</f>
        <v>0</v>
      </c>
      <c r="G42" s="150">
        <f>$C42-SUM(D42:F42)</f>
        <v>0</v>
      </c>
    </row>
    <row r="43" spans="1:7">
      <c r="A43" s="211" t="s">
        <v>194</v>
      </c>
      <c r="B43" s="204" t="str">
        <f ca="1">VLOOKUP($A43,'Orçamento Sintético'!$A:$H,4,0)</f>
        <v>Tapume de proteção / isolamento de esquadrias de vidro em chapa de madeira compensada, e=6mm e reaproveitamento de 2X</v>
      </c>
      <c r="C43" s="149">
        <f ca="1">ROUND(C44/$G$306,4)</f>
        <v>1.2E-2</v>
      </c>
      <c r="D43" s="149">
        <v>1</v>
      </c>
      <c r="E43" s="149"/>
      <c r="F43" s="149"/>
      <c r="G43" s="149">
        <f>ROUND(G44/$C44,4)</f>
        <v>0</v>
      </c>
    </row>
    <row r="44" spans="1:7">
      <c r="A44" s="211"/>
      <c r="B44" s="205"/>
      <c r="C44" s="150">
        <f ca="1">VLOOKUP($A43,'Orçamento Sintético'!$A:$H,8,0)</f>
        <v>10174.56</v>
      </c>
      <c r="D44" s="150">
        <f>ROUND($C44*D43,2)</f>
        <v>10174.56</v>
      </c>
      <c r="E44" s="150">
        <f>ROUND($C44*E43,2)</f>
        <v>0</v>
      </c>
      <c r="F44" s="150">
        <f>ROUND($C44*F43,2)</f>
        <v>0</v>
      </c>
      <c r="G44" s="150">
        <f>$C44-SUM(D44:F44)</f>
        <v>0</v>
      </c>
    </row>
    <row r="45" spans="1:7">
      <c r="A45" s="211" t="s">
        <v>197</v>
      </c>
      <c r="B45" s="204" t="str">
        <f ca="1">VLOOKUP($A45,'Orçamento Sintético'!$A:$H,4,0)</f>
        <v>Movimentação de tapume de proteção / isolamento de esquadrias de vidro</v>
      </c>
      <c r="C45" s="149">
        <f ca="1">ROUND(C46/$G$306,4)</f>
        <v>4.0000000000000001E-3</v>
      </c>
      <c r="D45" s="149"/>
      <c r="E45" s="149">
        <v>0.5</v>
      </c>
      <c r="F45" s="149">
        <v>0.5</v>
      </c>
      <c r="G45" s="149">
        <f>ROUND(G46/$C46,4)</f>
        <v>0</v>
      </c>
    </row>
    <row r="46" spans="1:7">
      <c r="A46" s="211"/>
      <c r="B46" s="205"/>
      <c r="C46" s="150">
        <f ca="1">VLOOKUP($A45,'Orçamento Sintético'!$A:$H,8,0)</f>
        <v>3389.88</v>
      </c>
      <c r="D46" s="150">
        <f>ROUND($C46*D45,2)</f>
        <v>0</v>
      </c>
      <c r="E46" s="150">
        <f>ROUND($C46*E45,2)</f>
        <v>1694.94</v>
      </c>
      <c r="F46" s="150">
        <f>ROUND($C46*F45,2)</f>
        <v>1694.94</v>
      </c>
      <c r="G46" s="150">
        <f>$C46-SUM(D46:F46)</f>
        <v>0</v>
      </c>
    </row>
    <row r="47" spans="1:7">
      <c r="A47" s="212" t="s">
        <v>200</v>
      </c>
      <c r="B47" s="206" t="str">
        <f ca="1">VLOOKUP($A47,'Orçamento Sintético'!$A:$H,4,0)</f>
        <v>DEMOLIÇÃO</v>
      </c>
      <c r="C47" s="147">
        <f ca="1">ROUND(C48/$G$306,4)</f>
        <v>4.1200000000000001E-2</v>
      </c>
      <c r="D47" s="147">
        <f>ROUND(D48/$C48,4)</f>
        <v>0.99760000000000004</v>
      </c>
      <c r="E47" s="147">
        <f>ROUND(E48/$C48,4)</f>
        <v>0</v>
      </c>
      <c r="F47" s="147">
        <f>ROUND(F48/$C48,4)</f>
        <v>0</v>
      </c>
      <c r="G47" s="147">
        <f>ROUND(G48/$C48,4)</f>
        <v>2.3999999999999998E-3</v>
      </c>
    </row>
    <row r="48" spans="1:7">
      <c r="A48" s="212"/>
      <c r="B48" s="206"/>
      <c r="C48" s="148">
        <f ca="1">VLOOKUP($A47,'Orçamento Sintético'!$A:$H,8,0)</f>
        <v>34999.5</v>
      </c>
      <c r="D48" s="148">
        <f>D50+D62</f>
        <v>34915.649999999994</v>
      </c>
      <c r="E48" s="148">
        <f>E50+E62</f>
        <v>0</v>
      </c>
      <c r="F48" s="148">
        <f>F50+F62</f>
        <v>0</v>
      </c>
      <c r="G48" s="148">
        <f>G50+G62</f>
        <v>83.85</v>
      </c>
    </row>
    <row r="49" spans="1:7">
      <c r="A49" s="214" t="s">
        <v>202</v>
      </c>
      <c r="B49" s="208" t="str">
        <f ca="1">VLOOKUP($A49,'Orçamento Sintético'!$A:$H,4,0)</f>
        <v>Demolição convencional</v>
      </c>
      <c r="C49" s="159">
        <f ca="1">ROUND(C50/$G$230,4)</f>
        <v>25.723600000000001</v>
      </c>
      <c r="D49" s="160">
        <f>ROUND(D50/$C50,4)</f>
        <v>1</v>
      </c>
      <c r="E49" s="160">
        <f>ROUND(E50/$C50,4)</f>
        <v>0</v>
      </c>
      <c r="F49" s="160">
        <f>ROUND(F50/$C50,4)</f>
        <v>0</v>
      </c>
      <c r="G49" s="160">
        <f>ROUND(G50/$C50,4)</f>
        <v>0</v>
      </c>
    </row>
    <row r="50" spans="1:7">
      <c r="A50" s="214"/>
      <c r="B50" s="208"/>
      <c r="C50" s="161">
        <f ca="1">VLOOKUP($A49,'Orçamento Sintético'!$A:$H,8,0)</f>
        <v>19672.379999999997</v>
      </c>
      <c r="D50" s="162">
        <f>D52+D54+D56+D58+D60</f>
        <v>19672.379999999997</v>
      </c>
      <c r="E50" s="162">
        <f>E52+E54+E56+E58+E60</f>
        <v>0</v>
      </c>
      <c r="F50" s="162">
        <f>F52+F54+F56+F58+F60</f>
        <v>0</v>
      </c>
      <c r="G50" s="162">
        <f>G52+G54+G56+G58+G60</f>
        <v>0</v>
      </c>
    </row>
    <row r="51" spans="1:7">
      <c r="A51" s="211" t="s">
        <v>204</v>
      </c>
      <c r="B51" s="204" t="str">
        <f ca="1">VLOOKUP($A51,'Orçamento Sintético'!$A:$H,4,0)</f>
        <v>Copia da SINAPI (97634) - DEMOLIÇÃO DE PISO, DE FORMA MECANIZADA COM MARTELETE, SEM REAPROVEITAMENTO. AF_12/2017</v>
      </c>
      <c r="C51" s="149">
        <f ca="1">ROUND(C52/$G$306,4)</f>
        <v>5.9999999999999995E-4</v>
      </c>
      <c r="D51" s="149">
        <v>1</v>
      </c>
      <c r="E51" s="149"/>
      <c r="F51" s="149"/>
      <c r="G51" s="149">
        <f>ROUND(G52/$C52,4)</f>
        <v>0</v>
      </c>
    </row>
    <row r="52" spans="1:7">
      <c r="A52" s="211"/>
      <c r="B52" s="205"/>
      <c r="C52" s="150">
        <f ca="1">VLOOKUP($A51,'Orçamento Sintético'!$A:$H,8,0)</f>
        <v>482.22</v>
      </c>
      <c r="D52" s="150">
        <f>ROUND($C52*D51,2)</f>
        <v>482.22</v>
      </c>
      <c r="E52" s="150">
        <f>ROUND($C52*E51,2)</f>
        <v>0</v>
      </c>
      <c r="F52" s="150">
        <f>ROUND($C52*F51,2)</f>
        <v>0</v>
      </c>
      <c r="G52" s="150">
        <f>$C52-SUM(D52:F52)</f>
        <v>0</v>
      </c>
    </row>
    <row r="53" spans="1:7">
      <c r="A53" s="211" t="s">
        <v>207</v>
      </c>
      <c r="B53" s="204" t="str">
        <f ca="1">VLOOKUP($A53,'Orçamento Sintético'!$A:$H,4,0)</f>
        <v>DEMOLIÇÃO DE REVESTIMENTO CERÂMICO, DE FORMA MECANIZADA COM MARTELETE, SEM REAPROVEITAMENTO. AF_12/2017</v>
      </c>
      <c r="C53" s="149">
        <f ca="1">ROUND(C54/$G$306,4)</f>
        <v>8.5000000000000006E-3</v>
      </c>
      <c r="D53" s="149">
        <v>1</v>
      </c>
      <c r="E53" s="149"/>
      <c r="F53" s="149"/>
      <c r="G53" s="149">
        <f>ROUND(G54/$C54,4)</f>
        <v>0</v>
      </c>
    </row>
    <row r="54" spans="1:7">
      <c r="A54" s="211"/>
      <c r="B54" s="205"/>
      <c r="C54" s="150">
        <f ca="1">VLOOKUP($A53,'Orçamento Sintético'!$A:$H,8,0)</f>
        <v>7212.78</v>
      </c>
      <c r="D54" s="150">
        <f>ROUND($C54*D53,2)</f>
        <v>7212.78</v>
      </c>
      <c r="E54" s="150">
        <f>ROUND($C54*E53,2)</f>
        <v>0</v>
      </c>
      <c r="F54" s="150">
        <f>ROUND($C54*F53,2)</f>
        <v>0</v>
      </c>
      <c r="G54" s="150">
        <f>$C54-SUM(D54:F54)</f>
        <v>0</v>
      </c>
    </row>
    <row r="55" spans="1:7">
      <c r="A55" s="211" t="s">
        <v>210</v>
      </c>
      <c r="B55" s="204" t="str">
        <f ca="1">VLOOKUP($A55,'Orçamento Sintético'!$A:$H,4,0)</f>
        <v>DEMOLIÇÃO DE ARGAMASSAS, DE FORMA MANUAL, SEM REAPROVEITAMENTO. AF_12/2017</v>
      </c>
      <c r="C55" s="149">
        <f ca="1">ROUND(C56/$G$306,4)</f>
        <v>2.3E-3</v>
      </c>
      <c r="D55" s="149">
        <v>1</v>
      </c>
      <c r="E55" s="149"/>
      <c r="F55" s="149"/>
      <c r="G55" s="149">
        <f>ROUND(G56/$C56,4)</f>
        <v>0</v>
      </c>
    </row>
    <row r="56" spans="1:7">
      <c r="A56" s="211"/>
      <c r="B56" s="205"/>
      <c r="C56" s="150">
        <f ca="1">VLOOKUP($A55,'Orçamento Sintético'!$A:$H,8,0)</f>
        <v>1926.22</v>
      </c>
      <c r="D56" s="150">
        <f>ROUND($C56*D55,2)</f>
        <v>1926.22</v>
      </c>
      <c r="E56" s="150">
        <f>ROUND($C56*E55,2)</f>
        <v>0</v>
      </c>
      <c r="F56" s="150">
        <f>ROUND($C56*F55,2)</f>
        <v>0</v>
      </c>
      <c r="G56" s="150">
        <f>$C56-SUM(D56:F56)</f>
        <v>0</v>
      </c>
    </row>
    <row r="57" spans="1:7">
      <c r="A57" s="211" t="s">
        <v>213</v>
      </c>
      <c r="B57" s="204" t="str">
        <f ca="1">VLOOKUP($A57,'Orçamento Sintético'!$A:$H,4,0)</f>
        <v>DEMOLIÇÃO DE LAJES, DE FORMA MECANIZADA COM MARTELETE, SEM REAPROVEITAMENTO. AF_12/2017</v>
      </c>
      <c r="C57" s="149">
        <f ca="1">ROUND(C58/$G$306,4)</f>
        <v>1E-4</v>
      </c>
      <c r="D57" s="149">
        <v>1</v>
      </c>
      <c r="E57" s="149"/>
      <c r="F57" s="149"/>
      <c r="G57" s="149">
        <f>ROUND(G58/$C58,4)</f>
        <v>0</v>
      </c>
    </row>
    <row r="58" spans="1:7">
      <c r="A58" s="211"/>
      <c r="B58" s="205"/>
      <c r="C58" s="150">
        <f ca="1">VLOOKUP($A57,'Orçamento Sintético'!$A:$H,8,0)</f>
        <v>106.16</v>
      </c>
      <c r="D58" s="150">
        <f>ROUND($C58*D57,2)</f>
        <v>106.16</v>
      </c>
      <c r="E58" s="150">
        <f>ROUND($C58*E57,2)</f>
        <v>0</v>
      </c>
      <c r="F58" s="150">
        <f>ROUND($C58*F57,2)</f>
        <v>0</v>
      </c>
      <c r="G58" s="150">
        <f>$C58-SUM(D58:F58)</f>
        <v>0</v>
      </c>
    </row>
    <row r="59" spans="1:7">
      <c r="A59" s="211" t="s">
        <v>217</v>
      </c>
      <c r="B59" s="204" t="str">
        <f ca="1">VLOOKUP($A59,'Orçamento Sintético'!$A:$H,4,0)</f>
        <v>Demolição de camada de proteção mecânica, impermeabilização e regularização de base</v>
      </c>
      <c r="C59" s="149">
        <f ca="1">ROUND(C60/$G$306,4)</f>
        <v>1.17E-2</v>
      </c>
      <c r="D59" s="149">
        <v>1</v>
      </c>
      <c r="E59" s="149"/>
      <c r="F59" s="149"/>
      <c r="G59" s="149">
        <f>ROUND(G60/$C60,4)</f>
        <v>0</v>
      </c>
    </row>
    <row r="60" spans="1:7">
      <c r="A60" s="211"/>
      <c r="B60" s="205"/>
      <c r="C60" s="150">
        <f ca="1">VLOOKUP($A59,'Orçamento Sintético'!$A:$H,8,0)</f>
        <v>9945</v>
      </c>
      <c r="D60" s="150">
        <f>ROUND($C60*D59,2)</f>
        <v>9945</v>
      </c>
      <c r="E60" s="150">
        <f>ROUND($C60*E59,2)</f>
        <v>0</v>
      </c>
      <c r="F60" s="150">
        <f>ROUND($C60*F59,2)</f>
        <v>0</v>
      </c>
      <c r="G60" s="150">
        <f>$C60-SUM(D60:F60)</f>
        <v>0</v>
      </c>
    </row>
    <row r="61" spans="1:7">
      <c r="A61" s="214" t="s">
        <v>220</v>
      </c>
      <c r="B61" s="208" t="str">
        <f ca="1">VLOOKUP($A61,'Orçamento Sintético'!$A:$H,4,0)</f>
        <v>Remoções</v>
      </c>
      <c r="C61" s="159">
        <f ca="1">ROUND(C62/$G$230,4)</f>
        <v>20.041699999999999</v>
      </c>
      <c r="D61" s="160">
        <f>ROUND(D62/$C62,4)</f>
        <v>0.99450000000000005</v>
      </c>
      <c r="E61" s="160">
        <f>ROUND(E62/$C62,4)</f>
        <v>0</v>
      </c>
      <c r="F61" s="160">
        <f>ROUND(F62/$C62,4)</f>
        <v>0</v>
      </c>
      <c r="G61" s="160">
        <f>ROUND(G62/$C62,4)</f>
        <v>5.4999999999999997E-3</v>
      </c>
    </row>
    <row r="62" spans="1:7">
      <c r="A62" s="214"/>
      <c r="B62" s="208"/>
      <c r="C62" s="161">
        <f ca="1">VLOOKUP($A61,'Orçamento Sintético'!$A:$H,8,0)</f>
        <v>15327.119999999999</v>
      </c>
      <c r="D62" s="162">
        <f>D64+D66+D68+D70+D72+D74+D76+D78+D80</f>
        <v>15243.269999999999</v>
      </c>
      <c r="E62" s="162">
        <f>E64+E66+E68+E70+E72+E74+E76+E78+E80</f>
        <v>0</v>
      </c>
      <c r="F62" s="162">
        <f>F64+F66+F68+F70+F72+F74+F76+F78+F80</f>
        <v>0</v>
      </c>
      <c r="G62" s="162">
        <f>G64+G66+G68+G70+G72+G74+G76+G78+G80</f>
        <v>83.85</v>
      </c>
    </row>
    <row r="63" spans="1:7" ht="14.25" customHeight="1">
      <c r="A63" s="211" t="s">
        <v>222</v>
      </c>
      <c r="B63" s="204" t="str">
        <f ca="1">VLOOKUP($A63,'Orçamento Sintético'!$A:$H,4,0)</f>
        <v>Baseada da ORSE (8344) - Desmontagem de Estrutura Metálica com retirada de solda e corte de peças por meio de lixadeira</v>
      </c>
      <c r="C63" s="149">
        <f ca="1">ROUND(C64/$G$306,4)</f>
        <v>1E-3</v>
      </c>
      <c r="D63" s="149">
        <v>1</v>
      </c>
      <c r="E63" s="149"/>
      <c r="F63" s="149"/>
      <c r="G63" s="149">
        <f>ROUND(G64/$C64,4)</f>
        <v>0</v>
      </c>
    </row>
    <row r="64" spans="1:7">
      <c r="A64" s="211"/>
      <c r="B64" s="205"/>
      <c r="C64" s="150">
        <f ca="1">VLOOKUP($A63,'Orçamento Sintético'!$A:$H,8,0)</f>
        <v>840</v>
      </c>
      <c r="D64" s="150">
        <f>ROUND($C64*D63,2)</f>
        <v>840</v>
      </c>
      <c r="E64" s="150">
        <f>ROUND($C64*E63,2)</f>
        <v>0</v>
      </c>
      <c r="F64" s="150">
        <f>ROUND($C64*F63,2)</f>
        <v>0</v>
      </c>
      <c r="G64" s="150">
        <f>$C64-SUM(D64:F64)</f>
        <v>0</v>
      </c>
    </row>
    <row r="65" spans="1:7">
      <c r="A65" s="211" t="s">
        <v>225</v>
      </c>
      <c r="B65" s="204" t="str">
        <f ca="1">VLOOKUP($A65,'Orçamento Sintético'!$A:$H,4,0)</f>
        <v>REMOÇÃO DE VIDRO TEMPERADO FIXADO EM PERFIL U. AF_01/2021</v>
      </c>
      <c r="C65" s="149">
        <f ca="1">ROUND(C66/$G$306,4)</f>
        <v>3.8999999999999998E-3</v>
      </c>
      <c r="D65" s="149">
        <v>1</v>
      </c>
      <c r="E65" s="149"/>
      <c r="F65" s="149"/>
      <c r="G65" s="149">
        <f>ROUND(G66/$C66,4)</f>
        <v>0</v>
      </c>
    </row>
    <row r="66" spans="1:7">
      <c r="A66" s="211"/>
      <c r="B66" s="205"/>
      <c r="C66" s="150">
        <f ca="1">VLOOKUP($A65,'Orçamento Sintético'!$A:$H,8,0)</f>
        <v>3294.47</v>
      </c>
      <c r="D66" s="150">
        <f>ROUND($C66*D65,2)</f>
        <v>3294.47</v>
      </c>
      <c r="E66" s="150">
        <f>ROUND($C66*E65,2)</f>
        <v>0</v>
      </c>
      <c r="F66" s="150">
        <f>ROUND($C66*F65,2)</f>
        <v>0</v>
      </c>
      <c r="G66" s="150">
        <f>$C66-SUM(D66:F66)</f>
        <v>0</v>
      </c>
    </row>
    <row r="67" spans="1:7">
      <c r="A67" s="211" t="s">
        <v>228</v>
      </c>
      <c r="B67" s="204" t="str">
        <f ca="1">VLOOKUP($A67,'Orçamento Sintético'!$A:$H,4,0)</f>
        <v>REMOÇÃO DE LUMINÁRIAS, DE FORMA MANUAL, SEM REAPROVEITAMENTO. AF_12/2017</v>
      </c>
      <c r="C67" s="149">
        <f ca="1">ROUND(C68/$G$306,4)</f>
        <v>0</v>
      </c>
      <c r="D67" s="149">
        <v>1</v>
      </c>
      <c r="E67" s="149"/>
      <c r="F67" s="149"/>
      <c r="G67" s="149">
        <f>ROUND(G68/$C68,4)</f>
        <v>0</v>
      </c>
    </row>
    <row r="68" spans="1:7">
      <c r="A68" s="211"/>
      <c r="B68" s="205"/>
      <c r="C68" s="150">
        <f ca="1">VLOOKUP($A67,'Orçamento Sintético'!$A:$H,8,0)</f>
        <v>21.4</v>
      </c>
      <c r="D68" s="150">
        <f>ROUND($C68*D67,2)</f>
        <v>21.4</v>
      </c>
      <c r="E68" s="150">
        <f>ROUND($C68*E67,2)</f>
        <v>0</v>
      </c>
      <c r="F68" s="150">
        <f>ROUND($C68*F67,2)</f>
        <v>0</v>
      </c>
      <c r="G68" s="150">
        <f>$C68-SUM(D68:F68)</f>
        <v>0</v>
      </c>
    </row>
    <row r="69" spans="1:7">
      <c r="A69" s="211" t="s">
        <v>232</v>
      </c>
      <c r="B69" s="204" t="str">
        <f ca="1">VLOOKUP($A69,'Orçamento Sintético'!$A:$H,4,0)</f>
        <v>REMOÇÃO DE TELHAS DE FIBROCIMENTO, METÁLICA E CERÂMICA, DE FORMA MECANIZADA, COM USO DE GUINDASTE, SEM REAPROVEITAMENTO. AF_12/2017</v>
      </c>
      <c r="C69" s="149">
        <f ca="1">ROUND(C70/$G$306,4)</f>
        <v>1.8E-3</v>
      </c>
      <c r="D69" s="149">
        <v>1</v>
      </c>
      <c r="E69" s="149"/>
      <c r="F69" s="149"/>
      <c r="G69" s="149">
        <f>ROUND(G70/$C70,4)</f>
        <v>0</v>
      </c>
    </row>
    <row r="70" spans="1:7">
      <c r="A70" s="211"/>
      <c r="B70" s="205"/>
      <c r="C70" s="150">
        <f ca="1">VLOOKUP($A69,'Orçamento Sintético'!$A:$H,8,0)</f>
        <v>1553.49</v>
      </c>
      <c r="D70" s="150">
        <f>ROUND($C70*D69,2)</f>
        <v>1553.49</v>
      </c>
      <c r="E70" s="150">
        <f>ROUND($C70*E69,2)</f>
        <v>0</v>
      </c>
      <c r="F70" s="150">
        <f>ROUND($C70*F69,2)</f>
        <v>0</v>
      </c>
      <c r="G70" s="150">
        <f>$C70-SUM(D70:F70)</f>
        <v>0</v>
      </c>
    </row>
    <row r="71" spans="1:7">
      <c r="A71" s="211" t="s">
        <v>235</v>
      </c>
      <c r="B71" s="204" t="str">
        <f ca="1">VLOOKUP($A71,'Orçamento Sintético'!$A:$H,4,0)</f>
        <v>Baseado na Sinapi (97645) - Remoção de tampa / tampão metálico</v>
      </c>
      <c r="C71" s="149">
        <f ca="1">ROUND(C72/$G$306,4)</f>
        <v>1E-4</v>
      </c>
      <c r="D71" s="149">
        <v>1</v>
      </c>
      <c r="E71" s="149"/>
      <c r="F71" s="149"/>
      <c r="G71" s="149">
        <f>ROUND(G72/$C72,4)</f>
        <v>0</v>
      </c>
    </row>
    <row r="72" spans="1:7">
      <c r="A72" s="211"/>
      <c r="B72" s="205"/>
      <c r="C72" s="150">
        <f ca="1">VLOOKUP($A71,'Orçamento Sintético'!$A:$H,8,0)</f>
        <v>63.9</v>
      </c>
      <c r="D72" s="150">
        <f>ROUND($C72*D71,2)</f>
        <v>63.9</v>
      </c>
      <c r="E72" s="150">
        <f>ROUND($C72*E71,2)</f>
        <v>0</v>
      </c>
      <c r="F72" s="150">
        <f>ROUND($C72*F71,2)</f>
        <v>0</v>
      </c>
      <c r="G72" s="150">
        <f>$C72-SUM(D72:F72)</f>
        <v>0</v>
      </c>
    </row>
    <row r="73" spans="1:7">
      <c r="A73" s="211" t="s">
        <v>238</v>
      </c>
      <c r="B73" s="204" t="str">
        <f ca="1">VLOOKUP($A73,'Orçamento Sintético'!$A:$H,4,0)</f>
        <v>Remoção, com reaproveitamento, do sistema de proteção contra descargas atmosféricas</v>
      </c>
      <c r="C73" s="149">
        <f ca="1">ROUND(C74/$G$306,4)</f>
        <v>2E-3</v>
      </c>
      <c r="D73" s="149">
        <v>1</v>
      </c>
      <c r="E73" s="149"/>
      <c r="F73" s="149"/>
      <c r="G73" s="149">
        <f>ROUND(G74/$C74,4)</f>
        <v>0</v>
      </c>
    </row>
    <row r="74" spans="1:7">
      <c r="A74" s="211"/>
      <c r="B74" s="205"/>
      <c r="C74" s="150">
        <f ca="1">VLOOKUP($A73,'Orçamento Sintético'!$A:$H,8,0)</f>
        <v>1662.66</v>
      </c>
      <c r="D74" s="150">
        <f>ROUND($C74*D73,2)</f>
        <v>1662.66</v>
      </c>
      <c r="E74" s="150">
        <f>ROUND($C74*E73,2)</f>
        <v>0</v>
      </c>
      <c r="F74" s="150">
        <f>ROUND($C74*F73,2)</f>
        <v>0</v>
      </c>
      <c r="G74" s="150">
        <f>$C74-SUM(D74:F74)</f>
        <v>0</v>
      </c>
    </row>
    <row r="75" spans="1:7">
      <c r="A75" s="211" t="s">
        <v>242</v>
      </c>
      <c r="B75" s="204" t="str">
        <f ca="1">VLOOKUP($A75,'Orçamento Sintético'!$A:$H,4,0)</f>
        <v>REMOÇÃO DE TAPUME/ CHAPAS METÁLICAS E DE MADEIRA, DE FORMA MANUAL, SEM REAPROVEITAMENTO. AF_12/2017</v>
      </c>
      <c r="C75" s="149">
        <f ca="1">ROUND(C76/$G$306,4)</f>
        <v>1E-4</v>
      </c>
      <c r="D75" s="149"/>
      <c r="E75" s="149"/>
      <c r="F75" s="149"/>
      <c r="G75" s="149">
        <f>ROUND(G76/$C76,4)</f>
        <v>1</v>
      </c>
    </row>
    <row r="76" spans="1:7">
      <c r="A76" s="211"/>
      <c r="B76" s="205"/>
      <c r="C76" s="150">
        <f ca="1">VLOOKUP($A75,'Orçamento Sintético'!$A:$H,8,0)</f>
        <v>83.85</v>
      </c>
      <c r="D76" s="150">
        <f>ROUND($C76*D75,2)</f>
        <v>0</v>
      </c>
      <c r="E76" s="150">
        <f>ROUND($C76*E75,2)</f>
        <v>0</v>
      </c>
      <c r="F76" s="150">
        <f>ROUND($C76*F75,2)</f>
        <v>0</v>
      </c>
      <c r="G76" s="150">
        <f>$C76-SUM(D76:F76)</f>
        <v>83.85</v>
      </c>
    </row>
    <row r="77" spans="1:7">
      <c r="A77" s="211" t="s">
        <v>245</v>
      </c>
      <c r="B77" s="204" t="str">
        <f ca="1">VLOOKUP($A77,'Orçamento Sintético'!$A:$H,4,0)</f>
        <v>Remoção, com reaproveitamento, de escadas metálicas e antena</v>
      </c>
      <c r="C77" s="149">
        <f ca="1">ROUND(C78/$G$306,4)</f>
        <v>4.0000000000000002E-4</v>
      </c>
      <c r="D77" s="149">
        <v>1</v>
      </c>
      <c r="E77" s="149"/>
      <c r="F77" s="149"/>
      <c r="G77" s="149">
        <f>ROUND(G78/$C78,4)</f>
        <v>0</v>
      </c>
    </row>
    <row r="78" spans="1:7">
      <c r="A78" s="211"/>
      <c r="B78" s="205"/>
      <c r="C78" s="150">
        <f ca="1">VLOOKUP($A77,'Orçamento Sintético'!$A:$H,8,0)</f>
        <v>316.47000000000003</v>
      </c>
      <c r="D78" s="150">
        <f>ROUND($C78*D77,2)</f>
        <v>316.47000000000003</v>
      </c>
      <c r="E78" s="150">
        <f>ROUND($C78*E77,2)</f>
        <v>0</v>
      </c>
      <c r="F78" s="150">
        <f>ROUND($C78*F77,2)</f>
        <v>0</v>
      </c>
      <c r="G78" s="150">
        <f>$C78-SUM(D78:F78)</f>
        <v>0</v>
      </c>
    </row>
    <row r="79" spans="1:7">
      <c r="A79" s="211" t="s">
        <v>248</v>
      </c>
      <c r="B79" s="204" t="str">
        <f ca="1">VLOOKUP($A79,'Orçamento Sintético'!$A:$H,4,0)</f>
        <v>Copia da SBC (022412) - Remoção de pintura textura em paredes internas e externas</v>
      </c>
      <c r="C79" s="149">
        <f ca="1">ROUND(C80/$G$306,4)</f>
        <v>8.8000000000000005E-3</v>
      </c>
      <c r="D79" s="149">
        <v>1</v>
      </c>
      <c r="E79" s="149"/>
      <c r="F79" s="149"/>
      <c r="G79" s="149">
        <f>ROUND(G80/$C80,4)</f>
        <v>0</v>
      </c>
    </row>
    <row r="80" spans="1:7">
      <c r="A80" s="211"/>
      <c r="B80" s="205"/>
      <c r="C80" s="150">
        <f ca="1">VLOOKUP($A79,'Orçamento Sintético'!$A:$H,8,0)</f>
        <v>7490.88</v>
      </c>
      <c r="D80" s="150">
        <f>ROUND($C80*D79,2)</f>
        <v>7490.88</v>
      </c>
      <c r="E80" s="150">
        <f>ROUND($C80*E79,2)</f>
        <v>0</v>
      </c>
      <c r="F80" s="150">
        <f>ROUND($C80*F79,2)</f>
        <v>0</v>
      </c>
      <c r="G80" s="150">
        <f>$C80-SUM(D80:F80)</f>
        <v>0</v>
      </c>
    </row>
    <row r="81" spans="1:7">
      <c r="A81" s="213" t="s">
        <v>251</v>
      </c>
      <c r="B81" s="207" t="str">
        <f ca="1">VLOOKUP($A81,'Orçamento Sintético'!$A:$H,4,0)</f>
        <v>FUNDAÇÕES E ESTRUTURAS</v>
      </c>
      <c r="C81" s="143">
        <f ca="1">ROUND(C82/$G$306,4)</f>
        <v>3.2300000000000002E-2</v>
      </c>
      <c r="D81" s="144">
        <f>ROUND(D82/$C82,4)</f>
        <v>0.9627</v>
      </c>
      <c r="E81" s="144">
        <f>ROUND(E82/$C82,4)</f>
        <v>3.73E-2</v>
      </c>
      <c r="F81" s="144">
        <f>ROUND(F82/$C82,4)</f>
        <v>0</v>
      </c>
      <c r="G81" s="144">
        <f>ROUND(G82/$C82,4)</f>
        <v>0</v>
      </c>
    </row>
    <row r="82" spans="1:7">
      <c r="A82" s="213"/>
      <c r="B82" s="207"/>
      <c r="C82" s="145">
        <f ca="1">VLOOKUP($A81,'Orçamento Sintético'!$A:$H,8,0)</f>
        <v>27429.38</v>
      </c>
      <c r="D82" s="146">
        <f>D84</f>
        <v>26406.28</v>
      </c>
      <c r="E82" s="146">
        <f>E84</f>
        <v>1023.1</v>
      </c>
      <c r="F82" s="146">
        <f>F84</f>
        <v>0</v>
      </c>
      <c r="G82" s="146">
        <f>G84</f>
        <v>0</v>
      </c>
    </row>
    <row r="83" spans="1:7">
      <c r="A83" s="212" t="s">
        <v>253</v>
      </c>
      <c r="B83" s="206" t="str">
        <f ca="1">VLOOKUP($A83,'Orçamento Sintético'!$A:$H,4,0)</f>
        <v>ESTRUTURAS DE CONCRETO</v>
      </c>
      <c r="C83" s="147">
        <f ca="1">ROUND(C84/$G$306,4)</f>
        <v>3.2300000000000002E-2</v>
      </c>
      <c r="D83" s="147">
        <f>ROUND(D84/$C84,4)</f>
        <v>0.9627</v>
      </c>
      <c r="E83" s="147">
        <f>ROUND(E84/$C84,4)</f>
        <v>3.73E-2</v>
      </c>
      <c r="F83" s="147">
        <f>ROUND(F84/$C84,4)</f>
        <v>0</v>
      </c>
      <c r="G83" s="147">
        <f>ROUND(G84/$C84,4)</f>
        <v>0</v>
      </c>
    </row>
    <row r="84" spans="1:7">
      <c r="A84" s="212"/>
      <c r="B84" s="206"/>
      <c r="C84" s="148">
        <f ca="1">VLOOKUP($A83,'Orçamento Sintético'!$A:$H,8,0)</f>
        <v>27429.38</v>
      </c>
      <c r="D84" s="148">
        <f>D86</f>
        <v>26406.28</v>
      </c>
      <c r="E84" s="148">
        <f>E86</f>
        <v>1023.1</v>
      </c>
      <c r="F84" s="148">
        <f>F86</f>
        <v>0</v>
      </c>
      <c r="G84" s="148">
        <f>G86</f>
        <v>0</v>
      </c>
    </row>
    <row r="85" spans="1:7">
      <c r="A85" s="214" t="s">
        <v>255</v>
      </c>
      <c r="B85" s="208" t="str">
        <f ca="1">VLOOKUP($A85,'Orçamento Sintético'!$A:$H,4,0)</f>
        <v>Concreto Armado</v>
      </c>
      <c r="C85" s="159">
        <f ca="1">ROUND(C86/$G$230,4)</f>
        <v>35.866700000000002</v>
      </c>
      <c r="D85" s="160">
        <f>ROUND(D86/$C86,4)</f>
        <v>0.9627</v>
      </c>
      <c r="E85" s="160">
        <f>ROUND(E86/$C86,4)</f>
        <v>3.73E-2</v>
      </c>
      <c r="F85" s="160">
        <f>ROUND(F86/$C86,4)</f>
        <v>0</v>
      </c>
      <c r="G85" s="160">
        <f>ROUND(G86/$C86,4)</f>
        <v>0</v>
      </c>
    </row>
    <row r="86" spans="1:7">
      <c r="A86" s="214"/>
      <c r="B86" s="208"/>
      <c r="C86" s="161">
        <f ca="1">VLOOKUP($A85,'Orçamento Sintético'!$A:$H,8,0)</f>
        <v>27429.38</v>
      </c>
      <c r="D86" s="162">
        <f>D88+D90+D92+D94+D96+D98+D100+D102+D104+D106+D108</f>
        <v>26406.28</v>
      </c>
      <c r="E86" s="162">
        <f>E88+E90+E92+E94+E96+E98+E100+E102+E104+E106+E108</f>
        <v>1023.1</v>
      </c>
      <c r="F86" s="162">
        <f>F88+F90+F92+F94+F96+F98+F100+F102+F104+F106+F108</f>
        <v>0</v>
      </c>
      <c r="G86" s="162">
        <f>G88+G90+G92+G94+G96+G98+G100+G102+G104+G106+G108</f>
        <v>0</v>
      </c>
    </row>
    <row r="87" spans="1:7">
      <c r="A87" s="211" t="s">
        <v>257</v>
      </c>
      <c r="B87" s="204" t="str">
        <f ca="1">VLOOKUP($A87,'Orçamento Sintético'!$A:$H,4,0)</f>
        <v>ALVENARIA DE BLOCOS DE CONCRETO ESTRUTURAL 14X19X39 CM, (ESPESSURA 14 CM) FBK = 14,0 MPA, PARA PAREDES COM ÁREA LÍQUIDA MAIOR OU IGUAL A 6M², COM VÃOS, UTILIZANDO COLHER DE PEDREIRO. AF_12/2014</v>
      </c>
      <c r="C87" s="149">
        <f ca="1">ROUND(C88/$G$306,4)</f>
        <v>1.1999999999999999E-3</v>
      </c>
      <c r="D87" s="149"/>
      <c r="E87" s="149">
        <v>1</v>
      </c>
      <c r="F87" s="149"/>
      <c r="G87" s="149">
        <f>ROUND(G88/$C88,4)</f>
        <v>0</v>
      </c>
    </row>
    <row r="88" spans="1:7">
      <c r="A88" s="211"/>
      <c r="B88" s="205"/>
      <c r="C88" s="150">
        <f ca="1">VLOOKUP($A87,'Orçamento Sintético'!$A:$H,8,0)</f>
        <v>1023.1</v>
      </c>
      <c r="D88" s="150">
        <f>ROUND($C88*D87,2)</f>
        <v>0</v>
      </c>
      <c r="E88" s="150">
        <f>ROUND($C88*E87,2)</f>
        <v>1023.1</v>
      </c>
      <c r="F88" s="150">
        <f>ROUND($C88*F87,2)</f>
        <v>0</v>
      </c>
      <c r="G88" s="150">
        <f>$C88-SUM(D88:F88)</f>
        <v>0</v>
      </c>
    </row>
    <row r="89" spans="1:7">
      <c r="A89" s="211" t="s">
        <v>260</v>
      </c>
      <c r="B89" s="204" t="str">
        <f ca="1">VLOOKUP($A89,'Orçamento Sintético'!$A:$H,4,0)</f>
        <v>Cópia da SINAPI (89460) - alvenaria de blocos de concreto estrutural 19x19x39 cm, (espessura 19 cm) FBK = 14,0 MPa, para paredes com área líquida maior ou igual a 6m², com vãos, utilizando palheta</v>
      </c>
      <c r="C89" s="149">
        <f ca="1">ROUND(C90/$G$306,4)</f>
        <v>1.15E-2</v>
      </c>
      <c r="D89" s="149">
        <v>1</v>
      </c>
      <c r="E89" s="149"/>
      <c r="F89" s="149"/>
      <c r="G89" s="149">
        <f>ROUND(G90/$C90,4)</f>
        <v>0</v>
      </c>
    </row>
    <row r="90" spans="1:7">
      <c r="A90" s="211"/>
      <c r="B90" s="205"/>
      <c r="C90" s="150">
        <f ca="1">VLOOKUP($A89,'Orçamento Sintético'!$A:$H,8,0)</f>
        <v>9787.9599999999991</v>
      </c>
      <c r="D90" s="150">
        <f>ROUND($C90*D89,2)</f>
        <v>9787.9599999999991</v>
      </c>
      <c r="E90" s="150">
        <f>ROUND($C90*E89,2)</f>
        <v>0</v>
      </c>
      <c r="F90" s="150">
        <f>ROUND($C90*F89,2)</f>
        <v>0</v>
      </c>
      <c r="G90" s="150">
        <f>$C90-SUM(D90:F90)</f>
        <v>0</v>
      </c>
    </row>
    <row r="91" spans="1:7">
      <c r="A91" s="211" t="s">
        <v>263</v>
      </c>
      <c r="B91" s="204" t="str">
        <f ca="1">VLOOKUP($A91,'Orçamento Sintético'!$A:$H,4,0)</f>
        <v>ARMAÇÃO DE PILAR OU VIGA DE UMA ESTRUTURA CONVENCIONAL DE CONCRETO ARMADO EM UMA EDIFICAÇÃO TÉRREA OU SOBRADO UTILIZANDO AÇO CA-50 DE 10,0 MM - MONTAGEM. AF_12/2015</v>
      </c>
      <c r="C91" s="149">
        <f ca="1">ROUND(C92/$G$306,4)</f>
        <v>8.9999999999999998E-4</v>
      </c>
      <c r="D91" s="149">
        <v>1</v>
      </c>
      <c r="E91" s="149"/>
      <c r="F91" s="149"/>
      <c r="G91" s="149">
        <f>ROUND(G92/$C92,4)</f>
        <v>0</v>
      </c>
    </row>
    <row r="92" spans="1:7">
      <c r="A92" s="211"/>
      <c r="B92" s="205"/>
      <c r="C92" s="150">
        <f ca="1">VLOOKUP($A91,'Orçamento Sintético'!$A:$H,8,0)</f>
        <v>788.15</v>
      </c>
      <c r="D92" s="150">
        <f>ROUND($C92*D91,2)</f>
        <v>788.15</v>
      </c>
      <c r="E92" s="150">
        <f>ROUND($C92*E91,2)</f>
        <v>0</v>
      </c>
      <c r="F92" s="150">
        <f>ROUND($C92*F91,2)</f>
        <v>0</v>
      </c>
      <c r="G92" s="150">
        <f>$C92-SUM(D92:F92)</f>
        <v>0</v>
      </c>
    </row>
    <row r="93" spans="1:7">
      <c r="A93" s="211" t="s">
        <v>267</v>
      </c>
      <c r="B93" s="204" t="str">
        <f ca="1">VLOOKUP($A93,'Orçamento Sintético'!$A:$H,4,0)</f>
        <v>ARMAÇÃO DE PILAR OU VIGA DE UMA ESTRUTURA CONVENCIONAL DE CONCRETO ARMADO EM UMA EDIFICAÇÃO TÉRREA OU SOBRADO UTILIZANDO AÇO CA-50 DE 8,0 MM - MONTAGEM. AF_12/2015</v>
      </c>
      <c r="C93" s="149">
        <f ca="1">ROUND(C94/$G$306,4)</f>
        <v>1.1000000000000001E-3</v>
      </c>
      <c r="D93" s="149">
        <v>1</v>
      </c>
      <c r="E93" s="149"/>
      <c r="F93" s="149"/>
      <c r="G93" s="149">
        <f>ROUND(G94/$C94,4)</f>
        <v>0</v>
      </c>
    </row>
    <row r="94" spans="1:7">
      <c r="A94" s="211"/>
      <c r="B94" s="205"/>
      <c r="C94" s="150">
        <f ca="1">VLOOKUP($A93,'Orçamento Sintético'!$A:$H,8,0)</f>
        <v>936.12</v>
      </c>
      <c r="D94" s="150">
        <f>ROUND($C94*D93,2)</f>
        <v>936.12</v>
      </c>
      <c r="E94" s="150">
        <f>ROUND($C94*E93,2)</f>
        <v>0</v>
      </c>
      <c r="F94" s="150">
        <f>ROUND($C94*F93,2)</f>
        <v>0</v>
      </c>
      <c r="G94" s="150">
        <f>$C94-SUM(D94:F94)</f>
        <v>0</v>
      </c>
    </row>
    <row r="95" spans="1:7">
      <c r="A95" s="211" t="s">
        <v>270</v>
      </c>
      <c r="B95" s="204" t="str">
        <f ca="1">VLOOKUP($A95,'Orçamento Sintético'!$A:$H,4,0)</f>
        <v>CONCRETO FCK = 25MPA, TRAÇO 1:2,3:2,7 (EM MASSA SECA DE CIMENTO/ AREIA MÉDIA/ BRITA 1) - PREPARO MECÂNICO COM BETONEIRA 400 L. AF_05/2021</v>
      </c>
      <c r="C95" s="149">
        <f ca="1">ROUND(C96/$G$306,4)</f>
        <v>5.0000000000000001E-4</v>
      </c>
      <c r="D95" s="149">
        <v>1</v>
      </c>
      <c r="E95" s="149"/>
      <c r="F95" s="149"/>
      <c r="G95" s="149">
        <f>ROUND(G96/$C96,4)</f>
        <v>0</v>
      </c>
    </row>
    <row r="96" spans="1:7">
      <c r="A96" s="211"/>
      <c r="B96" s="205"/>
      <c r="C96" s="150">
        <f ca="1">VLOOKUP($A95,'Orçamento Sintético'!$A:$H,8,0)</f>
        <v>402.84</v>
      </c>
      <c r="D96" s="150">
        <f>ROUND($C96*D95,2)</f>
        <v>402.84</v>
      </c>
      <c r="E96" s="150">
        <f>ROUND($C96*E95,2)</f>
        <v>0</v>
      </c>
      <c r="F96" s="150">
        <f>ROUND($C96*F95,2)</f>
        <v>0</v>
      </c>
      <c r="G96" s="150">
        <f>$C96-SUM(D96:F96)</f>
        <v>0</v>
      </c>
    </row>
    <row r="97" spans="1:7">
      <c r="A97" s="211" t="s">
        <v>273</v>
      </c>
      <c r="B97" s="204" t="str">
        <f ca="1">VLOOKUP($A97,'Orçamento Sintético'!$A:$H,4,0)</f>
        <v>MONTAGEM E DESMONTAGEM DE FÔRMA DE VIGA, ESCORAMENTO METÁLICO, PÉ-DIREITO DUPLO, EM CHAPA DE MADEIRA RESINADA, 2 UTILIZAÇÕES. AF_09/2020</v>
      </c>
      <c r="C97" s="149">
        <f ca="1">ROUND(C98/$G$306,4)</f>
        <v>2E-3</v>
      </c>
      <c r="D97" s="149">
        <v>1</v>
      </c>
      <c r="E97" s="149"/>
      <c r="F97" s="149"/>
      <c r="G97" s="149">
        <f>ROUND(G98/$C98,4)</f>
        <v>0</v>
      </c>
    </row>
    <row r="98" spans="1:7">
      <c r="A98" s="211"/>
      <c r="B98" s="205"/>
      <c r="C98" s="150">
        <f ca="1">VLOOKUP($A97,'Orçamento Sintético'!$A:$H,8,0)</f>
        <v>1724.1</v>
      </c>
      <c r="D98" s="150">
        <f>ROUND($C98*D97,2)</f>
        <v>1724.1</v>
      </c>
      <c r="E98" s="150">
        <f>ROUND($C98*E97,2)</f>
        <v>0</v>
      </c>
      <c r="F98" s="150">
        <f>ROUND($C98*F97,2)</f>
        <v>0</v>
      </c>
      <c r="G98" s="150">
        <f>$C98-SUM(D98:F98)</f>
        <v>0</v>
      </c>
    </row>
    <row r="99" spans="1:7">
      <c r="A99" s="211" t="s">
        <v>276</v>
      </c>
      <c r="B99" s="204" t="str">
        <f ca="1">VLOOKUP($A99,'Orçamento Sintético'!$A:$H,4,0)</f>
        <v>GRAUTEAMENTO VERTICAL EM ALVENARIA ESTRUTURAL. AF_01/2015</v>
      </c>
      <c r="C99" s="149">
        <f ca="1">ROUND(C100/$G$306,4)</f>
        <v>6.6E-3</v>
      </c>
      <c r="D99" s="149">
        <v>1</v>
      </c>
      <c r="E99" s="149"/>
      <c r="F99" s="149"/>
      <c r="G99" s="149">
        <f>ROUND(G100/$C100,4)</f>
        <v>0</v>
      </c>
    </row>
    <row r="100" spans="1:7">
      <c r="A100" s="211"/>
      <c r="B100" s="205"/>
      <c r="C100" s="150">
        <f ca="1">VLOOKUP($A99,'Orçamento Sintético'!$A:$H,8,0)</f>
        <v>5565.49</v>
      </c>
      <c r="D100" s="150">
        <f>ROUND($C100*D99,2)</f>
        <v>5565.49</v>
      </c>
      <c r="E100" s="150">
        <f>ROUND($C100*E99,2)</f>
        <v>0</v>
      </c>
      <c r="F100" s="150">
        <f>ROUND($C100*F99,2)</f>
        <v>0</v>
      </c>
      <c r="G100" s="150">
        <f>$C100-SUM(D100:F100)</f>
        <v>0</v>
      </c>
    </row>
    <row r="101" spans="1:7">
      <c r="A101" s="211" t="s">
        <v>279</v>
      </c>
      <c r="B101" s="204" t="str">
        <f ca="1">VLOOKUP($A101,'Orçamento Sintético'!$A:$H,4,0)</f>
        <v>ARMAÇÃO VERTICAL DE ALVENARIA ESTRUTURAL; DIÂMETRO DE 12,5 MM. AF_01/2015</v>
      </c>
      <c r="C101" s="149">
        <f ca="1">ROUND(C102/$G$306,4)</f>
        <v>1.4E-3</v>
      </c>
      <c r="D101" s="149">
        <v>1</v>
      </c>
      <c r="E101" s="149"/>
      <c r="F101" s="149"/>
      <c r="G101" s="149">
        <f>ROUND(G102/$C102,4)</f>
        <v>0</v>
      </c>
    </row>
    <row r="102" spans="1:7">
      <c r="A102" s="211"/>
      <c r="B102" s="205"/>
      <c r="C102" s="150">
        <f ca="1">VLOOKUP($A101,'Orçamento Sintético'!$A:$H,8,0)</f>
        <v>1210.24</v>
      </c>
      <c r="D102" s="150">
        <f>ROUND($C102*D101,2)</f>
        <v>1210.24</v>
      </c>
      <c r="E102" s="150">
        <f>ROUND($C102*E101,2)</f>
        <v>0</v>
      </c>
      <c r="F102" s="150">
        <f>ROUND($C102*F101,2)</f>
        <v>0</v>
      </c>
      <c r="G102" s="150">
        <f>$C102-SUM(D102:F102)</f>
        <v>0</v>
      </c>
    </row>
    <row r="103" spans="1:7">
      <c r="A103" s="211" t="s">
        <v>282</v>
      </c>
      <c r="B103" s="204" t="str">
        <f ca="1">VLOOKUP($A103,'Orçamento Sintético'!$A:$H,4,0)</f>
        <v>ARMAÇÃO VERTICAL DE ALVENARIA ESTRUTURAL; DIÂMETRO DE 10,0 MM. AF_01/2015</v>
      </c>
      <c r="C103" s="149">
        <f ca="1">ROUND(C104/$G$306,4)</f>
        <v>4.7999999999999996E-3</v>
      </c>
      <c r="D103" s="149">
        <v>1</v>
      </c>
      <c r="E103" s="149"/>
      <c r="F103" s="149"/>
      <c r="G103" s="149">
        <f>ROUND(G104/$C104,4)</f>
        <v>0</v>
      </c>
    </row>
    <row r="104" spans="1:7">
      <c r="A104" s="211"/>
      <c r="B104" s="205"/>
      <c r="C104" s="150">
        <f ca="1">VLOOKUP($A103,'Orçamento Sintético'!$A:$H,8,0)</f>
        <v>4093.6</v>
      </c>
      <c r="D104" s="150">
        <f>ROUND($C104*D103,2)</f>
        <v>4093.6</v>
      </c>
      <c r="E104" s="150">
        <f>ROUND($C104*E103,2)</f>
        <v>0</v>
      </c>
      <c r="F104" s="150">
        <f>ROUND($C104*F103,2)</f>
        <v>0</v>
      </c>
      <c r="G104" s="150">
        <f>$C104-SUM(D104:F104)</f>
        <v>0</v>
      </c>
    </row>
    <row r="105" spans="1:7">
      <c r="A105" s="211" t="s">
        <v>285</v>
      </c>
      <c r="B105" s="204" t="str">
        <f ca="1">VLOOKUP($A105,'Orçamento Sintético'!$A:$H,4,0)</f>
        <v>Copia da SEINFRA (C0098) - Aplicação de adesivo estrutural base epoxi</v>
      </c>
      <c r="C105" s="149">
        <f ca="1">ROUND(C106/$G$306,4)</f>
        <v>2.9999999999999997E-4</v>
      </c>
      <c r="D105" s="149">
        <v>1</v>
      </c>
      <c r="E105" s="149"/>
      <c r="F105" s="149"/>
      <c r="G105" s="149">
        <f>ROUND(G106/$C106,4)</f>
        <v>0</v>
      </c>
    </row>
    <row r="106" spans="1:7">
      <c r="A106" s="211"/>
      <c r="B106" s="205"/>
      <c r="C106" s="150">
        <f ca="1">VLOOKUP($A105,'Orçamento Sintético'!$A:$H,8,0)</f>
        <v>273.32</v>
      </c>
      <c r="D106" s="150">
        <f>ROUND($C106*D105,2)</f>
        <v>273.32</v>
      </c>
      <c r="E106" s="150">
        <f>ROUND($C106*E105,2)</f>
        <v>0</v>
      </c>
      <c r="F106" s="150">
        <f>ROUND($C106*F105,2)</f>
        <v>0</v>
      </c>
      <c r="G106" s="150">
        <f>$C106-SUM(D106:F106)</f>
        <v>0</v>
      </c>
    </row>
    <row r="107" spans="1:7">
      <c r="A107" s="211" t="s">
        <v>289</v>
      </c>
      <c r="B107" s="204" t="str">
        <f ca="1">VLOOKUP($A107,'Orçamento Sintético'!$A:$H,4,0)</f>
        <v>Recomposição de laje, utilizando graute (Sikagrout-250) e colagem de ferragem com Sikadur-32</v>
      </c>
      <c r="C107" s="149">
        <f ca="1">ROUND(C108/$G$306,4)</f>
        <v>1.9E-3</v>
      </c>
      <c r="D107" s="149">
        <v>1</v>
      </c>
      <c r="E107" s="149"/>
      <c r="F107" s="149"/>
      <c r="G107" s="149">
        <f>ROUND(G108/$C108,4)</f>
        <v>0</v>
      </c>
    </row>
    <row r="108" spans="1:7">
      <c r="A108" s="211"/>
      <c r="B108" s="205"/>
      <c r="C108" s="150">
        <f ca="1">VLOOKUP($A107,'Orçamento Sintético'!$A:$H,8,0)</f>
        <v>1624.46</v>
      </c>
      <c r="D108" s="150">
        <f>ROUND($C108*D107,2)</f>
        <v>1624.46</v>
      </c>
      <c r="E108" s="150">
        <f>ROUND($C108*E107,2)</f>
        <v>0</v>
      </c>
      <c r="F108" s="150">
        <f>ROUND($C108*F107,2)</f>
        <v>0</v>
      </c>
      <c r="G108" s="150">
        <f>$C108-SUM(D108:F108)</f>
        <v>0</v>
      </c>
    </row>
    <row r="109" spans="1:7">
      <c r="A109" s="213" t="s">
        <v>292</v>
      </c>
      <c r="B109" s="207" t="str">
        <f ca="1">VLOOKUP($A109,'Orçamento Sintético'!$A:$H,4,0)</f>
        <v>ARQUITETURA E ELEMENTOS DE URBANISMO</v>
      </c>
      <c r="C109" s="143">
        <f ca="1">ROUND(C110/$G$306,4)</f>
        <v>0.77029999999999998</v>
      </c>
      <c r="D109" s="144">
        <f>ROUND(D110/$C110,4)</f>
        <v>0.16020000000000001</v>
      </c>
      <c r="E109" s="144">
        <f>ROUND(E110/$C110,4)</f>
        <v>0.3135</v>
      </c>
      <c r="F109" s="144">
        <f>ROUND(F110/$C110,4)</f>
        <v>0.28499999999999998</v>
      </c>
      <c r="G109" s="144">
        <f>ROUND(G110/$C110,4)</f>
        <v>0.24129999999999999</v>
      </c>
    </row>
    <row r="110" spans="1:7">
      <c r="A110" s="213"/>
      <c r="B110" s="207"/>
      <c r="C110" s="145">
        <f ca="1">VLOOKUP($A109,'Orçamento Sintético'!$A:$H,8,0)</f>
        <v>653802.02999999991</v>
      </c>
      <c r="D110" s="146">
        <f>D112+D218</f>
        <v>104743.22000000002</v>
      </c>
      <c r="E110" s="146">
        <f>E112+E218</f>
        <v>204949.25</v>
      </c>
      <c r="F110" s="146">
        <f>F112+F218</f>
        <v>186324.79</v>
      </c>
      <c r="G110" s="146">
        <f>G112+G218</f>
        <v>157784.76999999999</v>
      </c>
    </row>
    <row r="111" spans="1:7">
      <c r="A111" s="212" t="s">
        <v>294</v>
      </c>
      <c r="B111" s="206" t="str">
        <f ca="1">VLOOKUP($A111,'Orçamento Sintético'!$A:$H,4,0)</f>
        <v>ARQUITETURA</v>
      </c>
      <c r="C111" s="147">
        <f ca="1">ROUND(C112/$G$306,4)</f>
        <v>0.76419999999999999</v>
      </c>
      <c r="D111" s="147">
        <f>ROUND(D112/$C112,4)</f>
        <v>0.15609999999999999</v>
      </c>
      <c r="E111" s="147">
        <f>ROUND(E112/$C112,4)</f>
        <v>0.316</v>
      </c>
      <c r="F111" s="147">
        <f>ROUND(F112/$C112,4)</f>
        <v>0.28470000000000001</v>
      </c>
      <c r="G111" s="147">
        <f>ROUND(G112/$C112,4)</f>
        <v>0.24329999999999999</v>
      </c>
    </row>
    <row r="112" spans="1:7">
      <c r="A112" s="212"/>
      <c r="B112" s="206"/>
      <c r="C112" s="148">
        <f ca="1">VLOOKUP($A111,'Orçamento Sintético'!$A:$H,8,0)</f>
        <v>648606.69999999995</v>
      </c>
      <c r="D112" s="148">
        <f>D114+D124+D140+D154+D160+D170+D190+D206</f>
        <v>101228.92000000001</v>
      </c>
      <c r="E112" s="148">
        <f>E114+E124+E140+E154+E160+E170+E190+E206</f>
        <v>204949.25</v>
      </c>
      <c r="F112" s="148">
        <f>F114+F124+F140+F154+F160+F170+F190+F206</f>
        <v>184643.76</v>
      </c>
      <c r="G112" s="148">
        <f>G114+G124+G140+G154+G160+G170+G190+G206</f>
        <v>157784.76999999999</v>
      </c>
    </row>
    <row r="113" spans="1:7">
      <c r="A113" s="214" t="s">
        <v>296</v>
      </c>
      <c r="B113" s="208" t="str">
        <f ca="1">VLOOKUP($A113,'Orçamento Sintético'!$A:$H,4,0)</f>
        <v>Paredes</v>
      </c>
      <c r="C113" s="159">
        <f ca="1">ROUND(C114/$G$230,4)</f>
        <v>10.164899999999999</v>
      </c>
      <c r="D113" s="160">
        <f>ROUND(D114/$C114,4)</f>
        <v>0</v>
      </c>
      <c r="E113" s="160">
        <f>ROUND(E114/$C114,4)</f>
        <v>0</v>
      </c>
      <c r="F113" s="160">
        <f>ROUND(F114/$C114,4)</f>
        <v>0.84540000000000004</v>
      </c>
      <c r="G113" s="160">
        <f>ROUND(G114/$C114,4)</f>
        <v>0.15459999999999999</v>
      </c>
    </row>
    <row r="114" spans="1:7">
      <c r="A114" s="214"/>
      <c r="B114" s="208"/>
      <c r="C114" s="161">
        <f ca="1">VLOOKUP($A113,'Orçamento Sintético'!$A:$H,8,0)</f>
        <v>7773.7199999999993</v>
      </c>
      <c r="D114" s="162">
        <f>D116+D118+D120+D122</f>
        <v>0</v>
      </c>
      <c r="E114" s="162">
        <f>E116+E118+E120+E122</f>
        <v>0</v>
      </c>
      <c r="F114" s="162">
        <f>F116+F118+F120+F122</f>
        <v>6572.03</v>
      </c>
      <c r="G114" s="162">
        <f>G116+G118+G120+G122</f>
        <v>1201.69</v>
      </c>
    </row>
    <row r="115" spans="1:7">
      <c r="A115" s="211" t="s">
        <v>298</v>
      </c>
      <c r="B115" s="204" t="str">
        <f ca="1">VLOOKUP($A115,'Orçamento Sintético'!$A:$H,4,0)</f>
        <v>FORRO EM DRYWALL, PARA AMBIENTES COMERCIAIS, INCLUSIVE ESTRUTURA DE FIXAÇÃO. AF_05/2017_P</v>
      </c>
      <c r="C115" s="149">
        <f ca="1">ROUND(C116/$G$306,4)</f>
        <v>1.1000000000000001E-3</v>
      </c>
      <c r="D115" s="149"/>
      <c r="E115" s="149"/>
      <c r="F115" s="149"/>
      <c r="G115" s="149">
        <f>ROUND(G116/$C116,4)</f>
        <v>1</v>
      </c>
    </row>
    <row r="116" spans="1:7">
      <c r="A116" s="211"/>
      <c r="B116" s="205"/>
      <c r="C116" s="150">
        <f ca="1">VLOOKUP($A115,'Orçamento Sintético'!$A:$H,8,0)</f>
        <v>948.16</v>
      </c>
      <c r="D116" s="150">
        <f>ROUND($C116*D115,2)</f>
        <v>0</v>
      </c>
      <c r="E116" s="150">
        <f>ROUND($C116*E115,2)</f>
        <v>0</v>
      </c>
      <c r="F116" s="150">
        <f>ROUND($C116*F115,2)</f>
        <v>0</v>
      </c>
      <c r="G116" s="150">
        <f>$C116-SUM(D116:F116)</f>
        <v>948.16</v>
      </c>
    </row>
    <row r="117" spans="1:7">
      <c r="A117" s="211" t="s">
        <v>303</v>
      </c>
      <c r="B117" s="204" t="str">
        <f ca="1">VLOOKUP($A117,'Orçamento Sintético'!$A:$H,4,0)</f>
        <v>ALVENARIA DE VEDAÇÃO DE BLOCOS CERÂMICOS MACIÇOS DE 5X10X20CM (ESPESSURA 10CM) E ARGAMASSA DE ASSENTAMENTO COM PREPARO EM BETONEIRA. AF_05/2020</v>
      </c>
      <c r="C117" s="149">
        <f ca="1">ROUND(C118/$G$306,4)</f>
        <v>2.9999999999999997E-4</v>
      </c>
      <c r="D117" s="149"/>
      <c r="E117" s="149"/>
      <c r="F117" s="149">
        <v>1</v>
      </c>
      <c r="G117" s="149">
        <f>ROUND(G118/$C118,4)</f>
        <v>0</v>
      </c>
    </row>
    <row r="118" spans="1:7">
      <c r="A118" s="211"/>
      <c r="B118" s="205"/>
      <c r="C118" s="150">
        <f ca="1">VLOOKUP($A117,'Orçamento Sintético'!$A:$H,8,0)</f>
        <v>255.2</v>
      </c>
      <c r="D118" s="150">
        <f>ROUND($C118*D117,2)</f>
        <v>0</v>
      </c>
      <c r="E118" s="150">
        <f>ROUND($C118*E117,2)</f>
        <v>0</v>
      </c>
      <c r="F118" s="150">
        <f>ROUND($C118*F117,2)</f>
        <v>255.2</v>
      </c>
      <c r="G118" s="150">
        <f>$C118-SUM(D118:F118)</f>
        <v>0</v>
      </c>
    </row>
    <row r="119" spans="1:7">
      <c r="A119" s="211" t="s">
        <v>307</v>
      </c>
      <c r="B119" s="204" t="str">
        <f ca="1">VLOOKUP($A119,'Orçamento Sintético'!$A:$H,4,0)</f>
        <v>ACABAMENTOS PARA FORRO (MOLDURA EM DRYWALL, COM LARGURA DE 15 CM). AF_05/2017_P</v>
      </c>
      <c r="C119" s="149">
        <f ca="1">ROUND(C120/$G$306,4)</f>
        <v>2.9999999999999997E-4</v>
      </c>
      <c r="D119" s="149"/>
      <c r="E119" s="149"/>
      <c r="F119" s="149"/>
      <c r="G119" s="149">
        <f>ROUND(G120/$C120,4)</f>
        <v>1</v>
      </c>
    </row>
    <row r="120" spans="1:7">
      <c r="A120" s="211"/>
      <c r="B120" s="205"/>
      <c r="C120" s="150">
        <f ca="1">VLOOKUP($A119,'Orçamento Sintético'!$A:$H,8,0)</f>
        <v>253.53</v>
      </c>
      <c r="D120" s="150">
        <f>ROUND($C120*D119,2)</f>
        <v>0</v>
      </c>
      <c r="E120" s="150">
        <f>ROUND($C120*E119,2)</f>
        <v>0</v>
      </c>
      <c r="F120" s="150">
        <f>ROUND($C120*F119,2)</f>
        <v>0</v>
      </c>
      <c r="G120" s="150">
        <f>$C120-SUM(D120:F120)</f>
        <v>253.53</v>
      </c>
    </row>
    <row r="121" spans="1:7">
      <c r="A121" s="211" t="s">
        <v>133</v>
      </c>
      <c r="B121" s="204" t="str">
        <f ca="1">VLOOKUP($A121,'Orçamento Sintético'!$A:$H,4,0)</f>
        <v>Fechamento em sistema misto de steel frame não estrutural, inclusive tratamento de juntas, espessura final de aproximadamente  de 12 cm. Internamente com chapa de gesso acartonado e=12,5mm; externamente com placa cimentícia e=12,5 mm; membrana hidrófuga; e massa basecoat.</v>
      </c>
      <c r="C121" s="149">
        <f ca="1">ROUND(C122/$G$306,4)</f>
        <v>7.4000000000000003E-3</v>
      </c>
      <c r="D121" s="149"/>
      <c r="E121" s="149"/>
      <c r="F121" s="149">
        <v>1</v>
      </c>
      <c r="G121" s="149">
        <f>ROUND(G122/$C122,4)</f>
        <v>0</v>
      </c>
    </row>
    <row r="122" spans="1:7">
      <c r="A122" s="211"/>
      <c r="B122" s="205"/>
      <c r="C122" s="150">
        <f ca="1">VLOOKUP($A121,'Orçamento Sintético'!$A:$H,8,0)</f>
        <v>6316.83</v>
      </c>
      <c r="D122" s="150">
        <f>ROUND($C122*D121,2)</f>
        <v>0</v>
      </c>
      <c r="E122" s="150">
        <f>ROUND($C122*E121,2)</f>
        <v>0</v>
      </c>
      <c r="F122" s="150">
        <f>ROUND($C122*F121,2)</f>
        <v>6316.83</v>
      </c>
      <c r="G122" s="150">
        <f>$C122-SUM(D122:F122)</f>
        <v>0</v>
      </c>
    </row>
    <row r="123" spans="1:7">
      <c r="A123" s="214" t="s">
        <v>310</v>
      </c>
      <c r="B123" s="208" t="str">
        <f ca="1">VLOOKUP($A123,'Orçamento Sintético'!$A:$H,4,0)</f>
        <v>Esquadria de alumínio</v>
      </c>
      <c r="C123" s="159">
        <f ca="1">ROUND(C124/$G$230,4)</f>
        <v>83.942400000000006</v>
      </c>
      <c r="D123" s="160">
        <f>ROUND(D124/$C124,4)</f>
        <v>0</v>
      </c>
      <c r="E123" s="160">
        <f>ROUND(E124/$C124,4)</f>
        <v>0.55689999999999995</v>
      </c>
      <c r="F123" s="160">
        <f>ROUND(F124/$C124,4)</f>
        <v>0.44309999999999999</v>
      </c>
      <c r="G123" s="160">
        <f>ROUND(G124/$C124,4)</f>
        <v>0</v>
      </c>
    </row>
    <row r="124" spans="1:7">
      <c r="A124" s="214"/>
      <c r="B124" s="208"/>
      <c r="C124" s="161">
        <f ca="1">VLOOKUP($A123,'Orçamento Sintético'!$A:$H,8,0)</f>
        <v>64195.770000000004</v>
      </c>
      <c r="D124" s="162">
        <f>D126+D128+D130+D132+D134+D136+D138</f>
        <v>0</v>
      </c>
      <c r="E124" s="162">
        <f>E126+E128+E130+E132+E134+E136+E138</f>
        <v>35747.67</v>
      </c>
      <c r="F124" s="162">
        <f>F126+F128+F130+F132+F134+F136+F138</f>
        <v>28448.11</v>
      </c>
      <c r="G124" s="162">
        <f>G126+G128+G130+G132+G134+G136+G138</f>
        <v>-1.0000000000218279E-2</v>
      </c>
    </row>
    <row r="125" spans="1:7">
      <c r="A125" s="211" t="s">
        <v>312</v>
      </c>
      <c r="B125" s="204" t="str">
        <f ca="1">VLOOKUP($A125,'Orçamento Sintético'!$A:$H,4,0)</f>
        <v>Alçapão em alumínio - tampa em chapa dobrada xadrez antiderrapante, DM 60x60 cm - incluso  batente e dobradiças em alumínio, borracha de vedação, cadeado e mureta de bordo (h=15cm) em alvenaria maciça - acab. Natural, modelo Inova marca Prolider</v>
      </c>
      <c r="C125" s="149">
        <f ca="1">ROUND(C126/$G$306,4)</f>
        <v>1.6000000000000001E-3</v>
      </c>
      <c r="D125" s="149"/>
      <c r="E125" s="149"/>
      <c r="F125" s="149">
        <v>1</v>
      </c>
      <c r="G125" s="149">
        <f>ROUND(G126/$C126,4)</f>
        <v>0</v>
      </c>
    </row>
    <row r="126" spans="1:7">
      <c r="A126" s="211"/>
      <c r="B126" s="205"/>
      <c r="C126" s="150">
        <f ca="1">VLOOKUP($A125,'Orçamento Sintético'!$A:$H,8,0)</f>
        <v>1386.36</v>
      </c>
      <c r="D126" s="150">
        <f>ROUND($C126*D125,2)</f>
        <v>0</v>
      </c>
      <c r="E126" s="150">
        <f>ROUND($C126*E125,2)</f>
        <v>0</v>
      </c>
      <c r="F126" s="150">
        <f>ROUND($C126*F125,2)</f>
        <v>1386.36</v>
      </c>
      <c r="G126" s="150">
        <f>$C126-SUM(D126:F126)</f>
        <v>0</v>
      </c>
    </row>
    <row r="127" spans="1:7">
      <c r="A127" s="211" t="s">
        <v>315</v>
      </c>
      <c r="B127" s="204" t="str">
        <f ca="1">VLOOKUP($A127,'Orçamento Sintético'!$A:$H,4,0)</f>
        <v>Copia da SINAPI (98114) - Tampa para reservatório em alumínio naval xadrez, dobrada, antiderrapante, com borracha de vedação entre a base de apoio e tampa. Dimensões: 70 x 70cm Prolider</v>
      </c>
      <c r="C127" s="149">
        <f ca="1">ROUND(C128/$G$306,4)</f>
        <v>1E-3</v>
      </c>
      <c r="D127" s="149"/>
      <c r="E127" s="149"/>
      <c r="F127" s="149">
        <v>1</v>
      </c>
      <c r="G127" s="149">
        <f>ROUND(G128/$C128,4)</f>
        <v>0</v>
      </c>
    </row>
    <row r="128" spans="1:7">
      <c r="A128" s="211"/>
      <c r="B128" s="205"/>
      <c r="C128" s="150">
        <f ca="1">VLOOKUP($A127,'Orçamento Sintético'!$A:$H,8,0)</f>
        <v>858.94</v>
      </c>
      <c r="D128" s="150">
        <f>ROUND($C128*D127,2)</f>
        <v>0</v>
      </c>
      <c r="E128" s="150">
        <f>ROUND($C128*E127,2)</f>
        <v>0</v>
      </c>
      <c r="F128" s="150">
        <f>ROUND($C128*F127,2)</f>
        <v>858.94</v>
      </c>
      <c r="G128" s="150">
        <f>$C128-SUM(D128:F128)</f>
        <v>0</v>
      </c>
    </row>
    <row r="129" spans="1:7">
      <c r="A129" s="211" t="s">
        <v>318</v>
      </c>
      <c r="B129" s="204" t="str">
        <f ca="1">VLOOKUP($A129,'Orçamento Sintético'!$A:$H,4,0)</f>
        <v>Copia da IOPES (040705) - Junta de dilatação com selante elástico monocomponente a base de poliuretano, dimensões 15x35mm, inclusive delimitador de profundidade</v>
      </c>
      <c r="C129" s="149">
        <f ca="1">ROUND(C130/$G$306,4)</f>
        <v>7.1000000000000004E-3</v>
      </c>
      <c r="D129" s="149"/>
      <c r="E129" s="149">
        <v>0.5</v>
      </c>
      <c r="F129" s="149">
        <v>0.5</v>
      </c>
      <c r="G129" s="149">
        <f>ROUND(G130/$C130,4)</f>
        <v>0</v>
      </c>
    </row>
    <row r="130" spans="1:7">
      <c r="A130" s="211"/>
      <c r="B130" s="205"/>
      <c r="C130" s="150">
        <f ca="1">VLOOKUP($A129,'Orçamento Sintético'!$A:$H,8,0)</f>
        <v>6043.95</v>
      </c>
      <c r="D130" s="150">
        <f>ROUND($C130*D129,2)</f>
        <v>0</v>
      </c>
      <c r="E130" s="150">
        <f>ROUND($C130*E129,2)</f>
        <v>3021.98</v>
      </c>
      <c r="F130" s="150">
        <f>ROUND($C130*F129,2)</f>
        <v>3021.98</v>
      </c>
      <c r="G130" s="150">
        <f>$C130-SUM(D130:F130)</f>
        <v>-1.0000000000218279E-2</v>
      </c>
    </row>
    <row r="131" spans="1:7">
      <c r="A131" s="211" t="s">
        <v>322</v>
      </c>
      <c r="B131" s="204" t="str">
        <f ca="1">VLOOKUP($A131,'Orçamento Sintético'!$A:$H,4,0)</f>
        <v>JANELA DE ALUMÍNIO TIPO MAXIM-AR, COM VIDROS, BATENTE E FERRAGENS. EXCLUSIVE ALIZAR, ACABAMENTO E CONTRAMARCO. FORNECIMENTO E INSTALAÇÃO. AF_12/2019</v>
      </c>
      <c r="C131" s="149">
        <f ca="1">ROUND(C132/$G$306,4)</f>
        <v>1.12E-2</v>
      </c>
      <c r="D131" s="149"/>
      <c r="E131" s="149">
        <v>1</v>
      </c>
      <c r="F131" s="149"/>
      <c r="G131" s="149">
        <f>ROUND(G132/$C132,4)</f>
        <v>0</v>
      </c>
    </row>
    <row r="132" spans="1:7">
      <c r="A132" s="211"/>
      <c r="B132" s="205"/>
      <c r="C132" s="150">
        <f ca="1">VLOOKUP($A131,'Orçamento Sintético'!$A:$H,8,0)</f>
        <v>9544.86</v>
      </c>
      <c r="D132" s="150">
        <f>ROUND($C132*D131,2)</f>
        <v>0</v>
      </c>
      <c r="E132" s="150">
        <f>ROUND($C132*E131,2)</f>
        <v>9544.86</v>
      </c>
      <c r="F132" s="150">
        <f>ROUND($C132*F131,2)</f>
        <v>0</v>
      </c>
      <c r="G132" s="150">
        <f>$C132-SUM(D132:F132)</f>
        <v>0</v>
      </c>
    </row>
    <row r="133" spans="1:7">
      <c r="A133" s="211" t="s">
        <v>325</v>
      </c>
      <c r="B133" s="204" t="str">
        <f ca="1">VLOOKUP($A133,'Orçamento Sintético'!$A:$H,4,0)</f>
        <v>Substituição de borracha de vedação tipo gaxeta em EPDM, FAA-250 (GUA 2250 – GAXETA EXTERNA FLAP) - Belmetal-Atlanta</v>
      </c>
      <c r="C133" s="149">
        <f ca="1">ROUND(C134/$G$306,4)</f>
        <v>2.76E-2</v>
      </c>
      <c r="D133" s="149"/>
      <c r="E133" s="149">
        <v>0.5</v>
      </c>
      <c r="F133" s="149">
        <v>0.5</v>
      </c>
      <c r="G133" s="149">
        <f>ROUND(G134/$C134,4)</f>
        <v>0</v>
      </c>
    </row>
    <row r="134" spans="1:7">
      <c r="A134" s="211"/>
      <c r="B134" s="205"/>
      <c r="C134" s="150">
        <f ca="1">VLOOKUP($A133,'Orçamento Sintético'!$A:$H,8,0)</f>
        <v>23424.74</v>
      </c>
      <c r="D134" s="150">
        <f>ROUND($C134*D133,2)</f>
        <v>0</v>
      </c>
      <c r="E134" s="150">
        <f>ROUND($C134*E133,2)</f>
        <v>11712.37</v>
      </c>
      <c r="F134" s="150">
        <f>ROUND($C134*F133,2)</f>
        <v>11712.37</v>
      </c>
      <c r="G134" s="150">
        <f>$C134-SUM(D134:F134)</f>
        <v>0</v>
      </c>
    </row>
    <row r="135" spans="1:7">
      <c r="A135" s="211" t="s">
        <v>328</v>
      </c>
      <c r="B135" s="204" t="str">
        <f ca="1">VLOOKUP($A135,'Orçamento Sintético'!$A:$H,4,0)</f>
        <v>Substituição de borracha de vedação tipo gaxeta em EPDM, ref FAA-218 (GUA 2218 – pingadeira) - Belmetal-Atlanta</v>
      </c>
      <c r="C135" s="149">
        <f ca="1">ROUND(C136/$G$306,4)</f>
        <v>1.6000000000000001E-3</v>
      </c>
      <c r="D135" s="149"/>
      <c r="E135" s="149">
        <v>0.5</v>
      </c>
      <c r="F135" s="149">
        <v>0.5</v>
      </c>
      <c r="G135" s="149">
        <f>ROUND(G136/$C136,4)</f>
        <v>0</v>
      </c>
    </row>
    <row r="136" spans="1:7">
      <c r="A136" s="211"/>
      <c r="B136" s="205"/>
      <c r="C136" s="150">
        <f ca="1">VLOOKUP($A135,'Orçamento Sintético'!$A:$H,8,0)</f>
        <v>1374.72</v>
      </c>
      <c r="D136" s="150">
        <f>ROUND($C136*D135,2)</f>
        <v>0</v>
      </c>
      <c r="E136" s="150">
        <f>ROUND($C136*E135,2)</f>
        <v>687.36</v>
      </c>
      <c r="F136" s="150">
        <f>ROUND($C136*F135,2)</f>
        <v>687.36</v>
      </c>
      <c r="G136" s="150">
        <f>$C136-SUM(D136:F136)</f>
        <v>0</v>
      </c>
    </row>
    <row r="137" spans="1:7">
      <c r="A137" s="211" t="s">
        <v>331</v>
      </c>
      <c r="B137" s="204" t="str">
        <f ca="1">VLOOKUP($A137,'Orçamento Sintético'!$A:$H,4,0)</f>
        <v>Copia da IOPES (040705) - Junta de dilatação com selante elástico monocomponente a base de poliuretano, dimensões 15x35mm, inclusive delimitador de profundidade</v>
      </c>
      <c r="C137" s="149">
        <f ca="1">ROUND(C138/$G$306,4)</f>
        <v>2.5399999999999999E-2</v>
      </c>
      <c r="D137" s="149"/>
      <c r="E137" s="149">
        <v>0.5</v>
      </c>
      <c r="F137" s="149">
        <v>0.5</v>
      </c>
      <c r="G137" s="149">
        <f>ROUND(G138/$C138,4)</f>
        <v>0</v>
      </c>
    </row>
    <row r="138" spans="1:7">
      <c r="A138" s="211"/>
      <c r="B138" s="205"/>
      <c r="C138" s="150">
        <f ca="1">VLOOKUP($A137,'Orçamento Sintético'!$A:$H,8,0)</f>
        <v>21562.2</v>
      </c>
      <c r="D138" s="150">
        <f>ROUND($C138*D137,2)</f>
        <v>0</v>
      </c>
      <c r="E138" s="150">
        <f>ROUND($C138*E137,2)</f>
        <v>10781.1</v>
      </c>
      <c r="F138" s="150">
        <f>ROUND($C138*F137,2)</f>
        <v>10781.1</v>
      </c>
      <c r="G138" s="150">
        <f>$C138-SUM(D138:F138)</f>
        <v>0</v>
      </c>
    </row>
    <row r="139" spans="1:7">
      <c r="A139" s="214" t="s">
        <v>332</v>
      </c>
      <c r="B139" s="208" t="str">
        <f ca="1">VLOOKUP($A139,'Orçamento Sintético'!$A:$H,4,0)</f>
        <v>Cobertura e Fechamento Lateral</v>
      </c>
      <c r="C139" s="159">
        <f ca="1">ROUND(C140/$G$230,4)</f>
        <v>220.8014</v>
      </c>
      <c r="D139" s="160">
        <f>ROUND(D140/$C140,4)</f>
        <v>0</v>
      </c>
      <c r="E139" s="160">
        <f>ROUND(E140/$C140,4)</f>
        <v>0.28560000000000002</v>
      </c>
      <c r="F139" s="160">
        <f>ROUND(F140/$C140,4)</f>
        <v>0.29299999999999998</v>
      </c>
      <c r="G139" s="160">
        <f>ROUND(G140/$C140,4)</f>
        <v>0.42149999999999999</v>
      </c>
    </row>
    <row r="140" spans="1:7">
      <c r="A140" s="214"/>
      <c r="B140" s="208"/>
      <c r="C140" s="161">
        <f ca="1">VLOOKUP($A139,'Orçamento Sintético'!$A:$H,8,0)</f>
        <v>168860.06</v>
      </c>
      <c r="D140" s="162">
        <f>D142+D144+D146+D148+D150+D152</f>
        <v>0</v>
      </c>
      <c r="E140" s="162">
        <f>E142+E144+E146+E148+E150+E152</f>
        <v>48223</v>
      </c>
      <c r="F140" s="162">
        <f>F142+F144+F146+F148+F150+F152</f>
        <v>49468.86</v>
      </c>
      <c r="G140" s="162">
        <f>G142+G144+G146+G148+G150+G152</f>
        <v>71168.200000000012</v>
      </c>
    </row>
    <row r="141" spans="1:7">
      <c r="A141" s="211" t="s">
        <v>334</v>
      </c>
      <c r="B141" s="204" t="str">
        <f ca="1">VLOOKUP($A141,'Orçamento Sintético'!$A:$H,4,0)</f>
        <v>Copia da SINAPI (94216) - Telha termoacústica, tipo trapezoidal com núcleo isolante em PIR com espessura de 50mm, revestimento externo e interno de aço (0,50 / 0,43), pré printado na cor marrom.</v>
      </c>
      <c r="C141" s="149">
        <f ca="1">ROUND(C142/$G$306,4)</f>
        <v>0.189</v>
      </c>
      <c r="D141" s="149"/>
      <c r="E141" s="149">
        <v>0.3</v>
      </c>
      <c r="F141" s="149">
        <v>0.3</v>
      </c>
      <c r="G141" s="149">
        <f>ROUND(G142/$C142,4)</f>
        <v>0.4</v>
      </c>
    </row>
    <row r="142" spans="1:7">
      <c r="A142" s="211"/>
      <c r="B142" s="205"/>
      <c r="C142" s="150">
        <f ca="1">VLOOKUP($A141,'Orçamento Sintético'!$A:$H,8,0)</f>
        <v>160370.20000000001</v>
      </c>
      <c r="D142" s="150">
        <f>ROUND($C142*D141,2)</f>
        <v>0</v>
      </c>
      <c r="E142" s="150">
        <f>ROUND($C142*E141,2)</f>
        <v>48111.06</v>
      </c>
      <c r="F142" s="150">
        <f>ROUND($C142*F141,2)</f>
        <v>48111.06</v>
      </c>
      <c r="G142" s="150">
        <f>$C142-SUM(D142:F142)</f>
        <v>64148.080000000016</v>
      </c>
    </row>
    <row r="143" spans="1:7">
      <c r="A143" s="211" t="s">
        <v>337</v>
      </c>
      <c r="B143" s="204" t="str">
        <f ca="1">VLOOKUP($A143,'Orçamento Sintético'!$A:$H,4,0)</f>
        <v>Copia da SINAPI (94229) - CALHA EM CHAPA DE AÇO GALVANIZADO NÚMERO 24, DESENVOLVIMENTO DE 110 CM, INCLUSO TRANSPORTE VERTICAL</v>
      </c>
      <c r="C143" s="149">
        <f ca="1">ROUND(C144/$G$306,4)</f>
        <v>2.3999999999999998E-3</v>
      </c>
      <c r="D143" s="149"/>
      <c r="E143" s="149"/>
      <c r="F143" s="149"/>
      <c r="G143" s="149">
        <f>ROUND(G144/$C144,4)</f>
        <v>1</v>
      </c>
    </row>
    <row r="144" spans="1:7">
      <c r="A144" s="211"/>
      <c r="B144" s="205"/>
      <c r="C144" s="150">
        <f ca="1">VLOOKUP($A143,'Orçamento Sintético'!$A:$H,8,0)</f>
        <v>1997.16</v>
      </c>
      <c r="D144" s="150">
        <f>ROUND($C144*D143,2)</f>
        <v>0</v>
      </c>
      <c r="E144" s="150">
        <f>ROUND($C144*E143,2)</f>
        <v>0</v>
      </c>
      <c r="F144" s="150">
        <f>ROUND($C144*F143,2)</f>
        <v>0</v>
      </c>
      <c r="G144" s="150">
        <f>$C144-SUM(D144:F144)</f>
        <v>1997.16</v>
      </c>
    </row>
    <row r="145" spans="1:7">
      <c r="A145" s="211" t="s">
        <v>340</v>
      </c>
      <c r="B145" s="204" t="str">
        <f ca="1">VLOOKUP($A145,'Orçamento Sintético'!$A:$H,4,0)</f>
        <v>Cumeeira marrom l=60cm para telha termoacústica, incluso acessórios de fixação e içamento</v>
      </c>
      <c r="C145" s="149">
        <f ca="1">ROUND(C146/$G$306,4)</f>
        <v>5.7000000000000002E-3</v>
      </c>
      <c r="D145" s="149"/>
      <c r="E145" s="149"/>
      <c r="F145" s="149"/>
      <c r="G145" s="149">
        <f>ROUND(G146/$C146,4)</f>
        <v>1</v>
      </c>
    </row>
    <row r="146" spans="1:7">
      <c r="A146" s="211"/>
      <c r="B146" s="205"/>
      <c r="C146" s="150">
        <f ca="1">VLOOKUP($A145,'Orçamento Sintético'!$A:$H,8,0)</f>
        <v>4803.18</v>
      </c>
      <c r="D146" s="150">
        <f>ROUND($C146*D145,2)</f>
        <v>0</v>
      </c>
      <c r="E146" s="150">
        <f>ROUND($C146*E145,2)</f>
        <v>0</v>
      </c>
      <c r="F146" s="150">
        <f>ROUND($C146*F145,2)</f>
        <v>0</v>
      </c>
      <c r="G146" s="150">
        <f>$C146-SUM(D146:F146)</f>
        <v>4803.18</v>
      </c>
    </row>
    <row r="147" spans="1:7">
      <c r="A147" s="211" t="s">
        <v>343</v>
      </c>
      <c r="B147" s="204" t="str">
        <f ca="1">VLOOKUP($A147,'Orçamento Sintético'!$A:$H,4,0)</f>
        <v>TRAMA DE AÇO COMPOSTA POR TERÇAS PARA TELHADOS DE ATÉ 2 ÁGUAS PARA TELHA ONDULADA DE FIBROCIMENTO, METÁLICA, PLÁSTICA OU TERMOACÚSTICA, INCLUSO TRANSPORTE VERTICAL. AF_07/2019</v>
      </c>
      <c r="C147" s="149">
        <f ca="1">ROUND(C148/$G$306,4)</f>
        <v>1E-4</v>
      </c>
      <c r="D147" s="149"/>
      <c r="E147" s="149">
        <v>1</v>
      </c>
      <c r="F147" s="149"/>
      <c r="G147" s="149">
        <f>ROUND(G148/$C148,4)</f>
        <v>0</v>
      </c>
    </row>
    <row r="148" spans="1:7">
      <c r="A148" s="211"/>
      <c r="B148" s="205"/>
      <c r="C148" s="150">
        <f ca="1">VLOOKUP($A147,'Orçamento Sintético'!$A:$H,8,0)</f>
        <v>111.94</v>
      </c>
      <c r="D148" s="150">
        <f>ROUND($C148*D147,2)</f>
        <v>0</v>
      </c>
      <c r="E148" s="150">
        <f>ROUND($C148*E147,2)</f>
        <v>111.94</v>
      </c>
      <c r="F148" s="150">
        <f>ROUND($C148*F147,2)</f>
        <v>0</v>
      </c>
      <c r="G148" s="150">
        <f>$C148-SUM(D148:F148)</f>
        <v>0</v>
      </c>
    </row>
    <row r="149" spans="1:7">
      <c r="A149" s="211" t="s">
        <v>346</v>
      </c>
      <c r="B149" s="204" t="str">
        <f ca="1">VLOOKUP($A149,'Orçamento Sintético'!$A:$H,4,0)</f>
        <v>FURO EM CONCRETO PARA DIÂMETROS MAIORES QUE 75 MM. AF_05/2015</v>
      </c>
      <c r="C149" s="149">
        <f ca="1">ROUND(C150/$G$306,4)</f>
        <v>1.6000000000000001E-3</v>
      </c>
      <c r="D149" s="149"/>
      <c r="E149" s="149"/>
      <c r="F149" s="149">
        <v>1</v>
      </c>
      <c r="G149" s="149">
        <f>ROUND(G150/$C150,4)</f>
        <v>0</v>
      </c>
    </row>
    <row r="150" spans="1:7">
      <c r="A150" s="211"/>
      <c r="B150" s="205"/>
      <c r="C150" s="150">
        <f ca="1">VLOOKUP($A149,'Orçamento Sintético'!$A:$H,8,0)</f>
        <v>1357.8</v>
      </c>
      <c r="D150" s="150">
        <f>ROUND($C150*D149,2)</f>
        <v>0</v>
      </c>
      <c r="E150" s="150">
        <f>ROUND($C150*E149,2)</f>
        <v>0</v>
      </c>
      <c r="F150" s="150">
        <f>ROUND($C150*F149,2)</f>
        <v>1357.8</v>
      </c>
      <c r="G150" s="150">
        <f>$C150-SUM(D150:F150)</f>
        <v>0</v>
      </c>
    </row>
    <row r="151" spans="1:7">
      <c r="A151" s="211" t="s">
        <v>349</v>
      </c>
      <c r="B151" s="204" t="str">
        <f ca="1">VLOOKUP($A151,'Orçamento Sintético'!$A:$H,4,0)</f>
        <v>Arremate de fechamento frontal marrom para telha termoacústica</v>
      </c>
      <c r="C151" s="149">
        <f ca="1">ROUND(C152/$G$306,4)</f>
        <v>2.9999999999999997E-4</v>
      </c>
      <c r="D151" s="149"/>
      <c r="E151" s="149"/>
      <c r="F151" s="149"/>
      <c r="G151" s="149">
        <f>ROUND(G152/$C152,4)</f>
        <v>1</v>
      </c>
    </row>
    <row r="152" spans="1:7">
      <c r="A152" s="211"/>
      <c r="B152" s="205"/>
      <c r="C152" s="150">
        <f ca="1">VLOOKUP($A151,'Orçamento Sintético'!$A:$H,8,0)</f>
        <v>219.78</v>
      </c>
      <c r="D152" s="150">
        <f>ROUND($C152*D151,2)</f>
        <v>0</v>
      </c>
      <c r="E152" s="150">
        <f>ROUND($C152*E151,2)</f>
        <v>0</v>
      </c>
      <c r="F152" s="150">
        <f>ROUND($C152*F151,2)</f>
        <v>0</v>
      </c>
      <c r="G152" s="150">
        <f>$C152-SUM(D152:F152)</f>
        <v>219.78</v>
      </c>
    </row>
    <row r="153" spans="1:7">
      <c r="A153" s="214" t="s">
        <v>352</v>
      </c>
      <c r="B153" s="208" t="str">
        <f ca="1">VLOOKUP($A153,'Orçamento Sintético'!$A:$H,4,0)</f>
        <v>Revestimentos de pisos</v>
      </c>
      <c r="C153" s="159">
        <f ca="1">ROUND(C154/$G$230,4)</f>
        <v>4.7441000000000004</v>
      </c>
      <c r="D153" s="160">
        <f>ROUND(D154/$C154,4)</f>
        <v>0</v>
      </c>
      <c r="E153" s="160">
        <f>ROUND(E154/$C154,4)</f>
        <v>0</v>
      </c>
      <c r="F153" s="160">
        <f>ROUND(F154/$C154,4)</f>
        <v>0.48349999999999999</v>
      </c>
      <c r="G153" s="160">
        <f>ROUND(G154/$C154,4)</f>
        <v>0.51649999999999996</v>
      </c>
    </row>
    <row r="154" spans="1:7">
      <c r="A154" s="214"/>
      <c r="B154" s="208"/>
      <c r="C154" s="161">
        <f ca="1">VLOOKUP($A153,'Orçamento Sintético'!$A:$H,8,0)</f>
        <v>3628.1099999999997</v>
      </c>
      <c r="D154" s="162">
        <f>D156+D158</f>
        <v>0</v>
      </c>
      <c r="E154" s="162">
        <f>E156+E158</f>
        <v>0</v>
      </c>
      <c r="F154" s="162">
        <f>F156+F158</f>
        <v>1754.04</v>
      </c>
      <c r="G154" s="162">
        <f>G156+G158</f>
        <v>1874.07</v>
      </c>
    </row>
    <row r="155" spans="1:7">
      <c r="A155" s="211" t="s">
        <v>354</v>
      </c>
      <c r="B155" s="204" t="str">
        <f ca="1">VLOOKUP($A155,'Orçamento Sintético'!$A:$H,4,0)</f>
        <v>Copia da SINAPI 84666- Polimento de piso em granitina da área externa</v>
      </c>
      <c r="C155" s="149">
        <f ca="1">ROUND(C156/$G$306,4)</f>
        <v>2.2000000000000001E-3</v>
      </c>
      <c r="D155" s="149"/>
      <c r="E155" s="149"/>
      <c r="F155" s="149"/>
      <c r="G155" s="149">
        <f>ROUND(G156/$C156,4)</f>
        <v>1</v>
      </c>
    </row>
    <row r="156" spans="1:7">
      <c r="A156" s="211"/>
      <c r="B156" s="205"/>
      <c r="C156" s="150">
        <f ca="1">VLOOKUP($A155,'Orçamento Sintético'!$A:$H,8,0)</f>
        <v>1874.07</v>
      </c>
      <c r="D156" s="150">
        <f>ROUND($C156*D155,2)</f>
        <v>0</v>
      </c>
      <c r="E156" s="150">
        <f>ROUND($C156*E155,2)</f>
        <v>0</v>
      </c>
      <c r="F156" s="150">
        <f>ROUND($C156*F155,2)</f>
        <v>0</v>
      </c>
      <c r="G156" s="150">
        <f>$C156-SUM(D156:F156)</f>
        <v>1874.07</v>
      </c>
    </row>
    <row r="157" spans="1:7">
      <c r="A157" s="211" t="s">
        <v>357</v>
      </c>
      <c r="B157" s="204" t="str">
        <f ca="1">VLOOKUP($A157,'Orçamento Sintético'!$A:$H,4,0)</f>
        <v>PISO EM GRANILITE, MARMORITE OU GRANITINA EM AMBIENTES INTERNOS. AF_09/2020</v>
      </c>
      <c r="C157" s="149">
        <f ca="1">ROUND(C158/$G$306,4)</f>
        <v>2.0999999999999999E-3</v>
      </c>
      <c r="D157" s="149"/>
      <c r="E157" s="149"/>
      <c r="F157" s="149">
        <v>1</v>
      </c>
      <c r="G157" s="149">
        <f>ROUND(G158/$C158,4)</f>
        <v>0</v>
      </c>
    </row>
    <row r="158" spans="1:7">
      <c r="A158" s="211"/>
      <c r="B158" s="205"/>
      <c r="C158" s="150">
        <f ca="1">VLOOKUP($A157,'Orçamento Sintético'!$A:$H,8,0)</f>
        <v>1754.04</v>
      </c>
      <c r="D158" s="150">
        <f>ROUND($C158*D157,2)</f>
        <v>0</v>
      </c>
      <c r="E158" s="150">
        <f>ROUND($C158*E157,2)</f>
        <v>0</v>
      </c>
      <c r="F158" s="150">
        <f>ROUND($C158*F157,2)</f>
        <v>1754.04</v>
      </c>
      <c r="G158" s="150">
        <f>$C158-SUM(D158:F158)</f>
        <v>0</v>
      </c>
    </row>
    <row r="159" spans="1:7">
      <c r="A159" s="214" t="s">
        <v>360</v>
      </c>
      <c r="B159" s="208" t="str">
        <f ca="1">VLOOKUP($A159,'Orçamento Sintético'!$A:$H,4,0)</f>
        <v>Revestimentos de paredes</v>
      </c>
      <c r="C159" s="159">
        <f ca="1">ROUND(C160/$G$230,4)</f>
        <v>190.7277</v>
      </c>
      <c r="D159" s="160">
        <f>ROUND(D160/$C160,4)</f>
        <v>0.3332</v>
      </c>
      <c r="E159" s="160">
        <f>ROUND(E160/$C160,4)</f>
        <v>0.4</v>
      </c>
      <c r="F159" s="160">
        <f>ROUND(F160/$C160,4)</f>
        <v>0.26679999999999998</v>
      </c>
      <c r="G159" s="160">
        <f>ROUND(G160/$C160,4)</f>
        <v>0</v>
      </c>
    </row>
    <row r="160" spans="1:7">
      <c r="A160" s="214"/>
      <c r="B160" s="208"/>
      <c r="C160" s="161">
        <f ca="1">VLOOKUP($A159,'Orçamento Sintético'!$A:$H,8,0)</f>
        <v>145860.91</v>
      </c>
      <c r="D160" s="162">
        <f>D162+D164+D166+D168</f>
        <v>48597.57</v>
      </c>
      <c r="E160" s="162">
        <f>E162+E164+E166+E168</f>
        <v>58344.36</v>
      </c>
      <c r="F160" s="162">
        <f>F162+F164+F166+F168</f>
        <v>38918.97</v>
      </c>
      <c r="G160" s="162">
        <f>G162+G164+G166+G168</f>
        <v>1.0000000000218279E-2</v>
      </c>
    </row>
    <row r="161" spans="1:7">
      <c r="A161" s="211" t="s">
        <v>362</v>
      </c>
      <c r="B161" s="204" t="str">
        <f ca="1">VLOOKUP($A161,'Orçamento Sintético'!$A:$H,4,0)</f>
        <v>(COMPOSIÇÃO REPRESENTATIVA) DO SERVIÇO DE EMBOÇO/MASSA ÚNICA, APLICADO MANUALMENTE, TRAÇO 1:2:8, EM BETONEIRA DE 400L, PAREDES INTERNAS, COM EXECUÇÃO DE TALISCAS, EDIFICAÇÃO HABITACIONAL UNIFAMILIAR (CASAS) E EDIFICAÇÃO PÚBLICA PADRÃO. AF_12/2014</v>
      </c>
      <c r="C161" s="149">
        <f ca="1">ROUND(C162/$G$306,4)</f>
        <v>3.49E-2</v>
      </c>
      <c r="D161" s="149">
        <v>0.4</v>
      </c>
      <c r="E161" s="149">
        <v>0.4</v>
      </c>
      <c r="F161" s="149">
        <v>0.2</v>
      </c>
      <c r="G161" s="149">
        <f>ROUND(G162/$C162,4)</f>
        <v>0</v>
      </c>
    </row>
    <row r="162" spans="1:7">
      <c r="A162" s="211"/>
      <c r="B162" s="205"/>
      <c r="C162" s="150">
        <f ca="1">VLOOKUP($A161,'Orçamento Sintético'!$A:$H,8,0)</f>
        <v>29628.799999999999</v>
      </c>
      <c r="D162" s="150">
        <f>ROUND($C162*D161,2)</f>
        <v>11851.52</v>
      </c>
      <c r="E162" s="150">
        <f>ROUND($C162*E161,2)</f>
        <v>11851.52</v>
      </c>
      <c r="F162" s="150">
        <f>ROUND($C162*F161,2)</f>
        <v>5925.76</v>
      </c>
      <c r="G162" s="150">
        <f>$C162-SUM(D162:F162)</f>
        <v>0</v>
      </c>
    </row>
    <row r="163" spans="1:7">
      <c r="A163" s="211" t="s">
        <v>365</v>
      </c>
      <c r="B163" s="204" t="str">
        <f ca="1">VLOOKUP($A163,'Orçamento Sintético'!$A:$H,4,0)</f>
        <v>CHAPISCO APLICADO EM ALVENARIA (COM PRESENÇA DE VÃOS) E ESTRUTURAS DE CONCRETO DE FACHADA, COM COLHER DE PEDREIRO.  ARGAMASSA TRAÇO 1:3 COM PREPARO EM BETONEIRA 400L. AF_06/2014</v>
      </c>
      <c r="C163" s="149">
        <f ca="1">ROUND(C164/$G$306,4)</f>
        <v>8.6E-3</v>
      </c>
      <c r="D163" s="149">
        <v>0.5</v>
      </c>
      <c r="E163" s="149">
        <v>0.4</v>
      </c>
      <c r="F163" s="149">
        <v>0.1</v>
      </c>
      <c r="G163" s="149">
        <f>ROUND(G164/$C164,4)</f>
        <v>0</v>
      </c>
    </row>
    <row r="164" spans="1:7">
      <c r="A164" s="211"/>
      <c r="B164" s="205"/>
      <c r="C164" s="150">
        <f ca="1">VLOOKUP($A163,'Orçamento Sintético'!$A:$H,8,0)</f>
        <v>7341.4</v>
      </c>
      <c r="D164" s="150">
        <f>ROUND($C164*D163,2)</f>
        <v>3670.7</v>
      </c>
      <c r="E164" s="150">
        <f>ROUND($C164*E163,2)</f>
        <v>2936.56</v>
      </c>
      <c r="F164" s="150">
        <f>ROUND($C164*F163,2)</f>
        <v>734.14</v>
      </c>
      <c r="G164" s="150">
        <f>$C164-SUM(D164:F164)</f>
        <v>0</v>
      </c>
    </row>
    <row r="165" spans="1:7">
      <c r="A165" s="211" t="s">
        <v>368</v>
      </c>
      <c r="B165" s="204" t="str">
        <f ca="1">VLOOKUP($A165,'Orçamento Sintético'!$A:$H,4,0)</f>
        <v>Cópia SINAPI (87242) - Pastilha de porcelana 5,0x5,0cm, linha Engenharia, cor Areia, fab. Atlas (ref.M4330), assentada com argamassa pré-fabricada, incluindo rejuntamento</v>
      </c>
      <c r="C165" s="149">
        <f ca="1">ROUND(C166/$G$306,4)</f>
        <v>0.1235</v>
      </c>
      <c r="D165" s="149">
        <v>0.3</v>
      </c>
      <c r="E165" s="149">
        <v>0.4</v>
      </c>
      <c r="F165" s="149">
        <v>0.3</v>
      </c>
      <c r="G165" s="149">
        <f>ROUND(G166/$C166,4)</f>
        <v>0</v>
      </c>
    </row>
    <row r="166" spans="1:7">
      <c r="A166" s="211"/>
      <c r="B166" s="205"/>
      <c r="C166" s="150">
        <f ca="1">VLOOKUP($A165,'Orçamento Sintético'!$A:$H,8,0)</f>
        <v>104809.3</v>
      </c>
      <c r="D166" s="150">
        <f>ROUND($C166*D165,2)</f>
        <v>31442.79</v>
      </c>
      <c r="E166" s="150">
        <f>ROUND($C166*E165,2)</f>
        <v>41923.72</v>
      </c>
      <c r="F166" s="150">
        <f>ROUND($C166*F165,2)</f>
        <v>31442.79</v>
      </c>
      <c r="G166" s="150">
        <f>$C166-SUM(D166:F166)</f>
        <v>0</v>
      </c>
    </row>
    <row r="167" spans="1:7">
      <c r="A167" s="211" t="s">
        <v>371</v>
      </c>
      <c r="B167" s="204" t="str">
        <f ca="1">VLOOKUP($A167,'Orçamento Sintético'!$A:$H,4,0)</f>
        <v>Aplicação de tela galvanizada  para aderência de emboço com e&gt;=4 cm</v>
      </c>
      <c r="C167" s="149">
        <f ca="1">ROUND(C168/$G$306,4)</f>
        <v>4.7999999999999996E-3</v>
      </c>
      <c r="D167" s="149">
        <v>0.4</v>
      </c>
      <c r="E167" s="149">
        <v>0.4</v>
      </c>
      <c r="F167" s="149">
        <v>0.2</v>
      </c>
      <c r="G167" s="149">
        <f>ROUND(G168/$C168,4)</f>
        <v>0</v>
      </c>
    </row>
    <row r="168" spans="1:7">
      <c r="A168" s="211"/>
      <c r="B168" s="205"/>
      <c r="C168" s="150">
        <f ca="1">VLOOKUP($A167,'Orçamento Sintético'!$A:$H,8,0)</f>
        <v>4081.41</v>
      </c>
      <c r="D168" s="150">
        <f>ROUND($C168*D167,2)</f>
        <v>1632.56</v>
      </c>
      <c r="E168" s="150">
        <f>ROUND($C168*E167,2)</f>
        <v>1632.56</v>
      </c>
      <c r="F168" s="150">
        <f>ROUND($C168*F167,2)</f>
        <v>816.28</v>
      </c>
      <c r="G168" s="150">
        <f>$C168-SUM(D168:F168)</f>
        <v>1.0000000000218279E-2</v>
      </c>
    </row>
    <row r="169" spans="1:7">
      <c r="A169" s="214" t="s">
        <v>374</v>
      </c>
      <c r="B169" s="208" t="str">
        <f ca="1">VLOOKUP($A169,'Orçamento Sintético'!$A:$H,4,0)</f>
        <v>Pinturas</v>
      </c>
      <c r="C169" s="159">
        <f ca="1">ROUND(C170/$G$230,4)</f>
        <v>71.499499999999998</v>
      </c>
      <c r="D169" s="160">
        <f>ROUND(D170/$C170,4)</f>
        <v>0</v>
      </c>
      <c r="E169" s="160">
        <f>ROUND(E170/$C170,4)</f>
        <v>0</v>
      </c>
      <c r="F169" s="160">
        <f>ROUND(F170/$C170,4)</f>
        <v>1.0699999999999999E-2</v>
      </c>
      <c r="G169" s="160">
        <f>ROUND(G170/$C170,4)</f>
        <v>0.98929999999999996</v>
      </c>
    </row>
    <row r="170" spans="1:7">
      <c r="A170" s="214"/>
      <c r="B170" s="208"/>
      <c r="C170" s="161">
        <f ca="1">VLOOKUP($A169,'Orçamento Sintético'!$A:$H,8,0)</f>
        <v>54679.92</v>
      </c>
      <c r="D170" s="162">
        <f>D172+D174+D176+D178+D180+D182+D184+D186+D188</f>
        <v>0</v>
      </c>
      <c r="E170" s="162">
        <f>E172+E174+E176+E178+E180+E182+E184+E186+E188</f>
        <v>0</v>
      </c>
      <c r="F170" s="162">
        <f>F172+F174+F176+F178+F180+F182+F184+F186+F188</f>
        <v>587.6</v>
      </c>
      <c r="G170" s="162">
        <f>G172+G174+G176+G178+G180+G182+G184+G186+G188</f>
        <v>54092.32</v>
      </c>
    </row>
    <row r="171" spans="1:7">
      <c r="A171" s="211" t="s">
        <v>376</v>
      </c>
      <c r="B171" s="204" t="str">
        <f ca="1">VLOOKUP($A171,'Orçamento Sintético'!$A:$H,4,0)</f>
        <v>APLICAÇÃO MANUAL DE PINTURA COM TINTA LÁTEX ACRÍLICA EM PAREDES, DUAS DEMÃOS. AF_06/2014</v>
      </c>
      <c r="C171" s="149">
        <f ca="1">ROUND(C172/$G$306,4)</f>
        <v>8.2000000000000007E-3</v>
      </c>
      <c r="D171" s="149"/>
      <c r="E171" s="149"/>
      <c r="F171" s="149"/>
      <c r="G171" s="149">
        <f>ROUND(G172/$C172,4)</f>
        <v>1</v>
      </c>
    </row>
    <row r="172" spans="1:7">
      <c r="A172" s="211"/>
      <c r="B172" s="205"/>
      <c r="C172" s="150">
        <f ca="1">VLOOKUP($A171,'Orçamento Sintético'!$A:$H,8,0)</f>
        <v>6921.8</v>
      </c>
      <c r="D172" s="150">
        <f>ROUND($C172*D171,2)</f>
        <v>0</v>
      </c>
      <c r="E172" s="150">
        <f>ROUND($C172*E171,2)</f>
        <v>0</v>
      </c>
      <c r="F172" s="150">
        <f>ROUND($C172*F171,2)</f>
        <v>0</v>
      </c>
      <c r="G172" s="150">
        <f>$C172-SUM(D172:F172)</f>
        <v>6921.8</v>
      </c>
    </row>
    <row r="173" spans="1:7">
      <c r="A173" s="211" t="s">
        <v>379</v>
      </c>
      <c r="B173" s="204" t="str">
        <f ca="1">VLOOKUP($A173,'Orçamento Sintético'!$A:$H,4,0)</f>
        <v>APLICAÇÃO MANUAL DE PINTURA COM TINTA TEXTURIZADA ACRÍLICA EM PANOS COM PRESENÇA DE VÃOS DE EDIFÍCIOS DE MÚLTIPLOS PAVIMENTOS, UMA COR. AF_06/2014</v>
      </c>
      <c r="C173" s="149">
        <f ca="1">ROUND(C174/$G$306,4)</f>
        <v>2.8299999999999999E-2</v>
      </c>
      <c r="D173" s="149"/>
      <c r="E173" s="149"/>
      <c r="F173" s="149"/>
      <c r="G173" s="149">
        <f>ROUND(G174/$C174,4)</f>
        <v>1</v>
      </c>
    </row>
    <row r="174" spans="1:7">
      <c r="A174" s="211"/>
      <c r="B174" s="205"/>
      <c r="C174" s="150">
        <f ca="1">VLOOKUP($A173,'Orçamento Sintético'!$A:$H,8,0)</f>
        <v>24028.65</v>
      </c>
      <c r="D174" s="150">
        <f>ROUND($C174*D173,2)</f>
        <v>0</v>
      </c>
      <c r="E174" s="150">
        <f>ROUND($C174*E173,2)</f>
        <v>0</v>
      </c>
      <c r="F174" s="150">
        <f>ROUND($C174*F173,2)</f>
        <v>0</v>
      </c>
      <c r="G174" s="150">
        <f>$C174-SUM(D174:F174)</f>
        <v>24028.65</v>
      </c>
    </row>
    <row r="175" spans="1:7">
      <c r="A175" s="211" t="s">
        <v>382</v>
      </c>
      <c r="B175" s="204" t="str">
        <f ca="1">VLOOKUP($A175,'Orçamento Sintético'!$A:$H,4,0)</f>
        <v>PINTURA COM TINTA ALQUÍDICA DE ACABAMENTO (ESMALTE SINTÉTICO ACETINADO) APLICADA A ROLO OU PINCEL SOBRE SUPERFÍCIES METÁLICAS (EXCETO PERFIL) EXECUTADO EM OBRA (02 DEMÃOS). AF_01/2020</v>
      </c>
      <c r="C175" s="149">
        <f ca="1">ROUND(C176/$G$306,4)</f>
        <v>1.5699999999999999E-2</v>
      </c>
      <c r="D175" s="149"/>
      <c r="E175" s="149"/>
      <c r="F175" s="149"/>
      <c r="G175" s="149">
        <f>ROUND(G176/$C176,4)</f>
        <v>1</v>
      </c>
    </row>
    <row r="176" spans="1:7">
      <c r="A176" s="211"/>
      <c r="B176" s="205"/>
      <c r="C176" s="150">
        <f ca="1">VLOOKUP($A175,'Orçamento Sintético'!$A:$H,8,0)</f>
        <v>13359.78</v>
      </c>
      <c r="D176" s="150">
        <f>ROUND($C176*D175,2)</f>
        <v>0</v>
      </c>
      <c r="E176" s="150">
        <f>ROUND($C176*E175,2)</f>
        <v>0</v>
      </c>
      <c r="F176" s="150">
        <f>ROUND($C176*F175,2)</f>
        <v>0</v>
      </c>
      <c r="G176" s="150">
        <f>$C176-SUM(D176:F176)</f>
        <v>13359.78</v>
      </c>
    </row>
    <row r="177" spans="1:7">
      <c r="A177" s="211" t="s">
        <v>385</v>
      </c>
      <c r="B177" s="204" t="str">
        <f ca="1">VLOOKUP($A177,'Orçamento Sintético'!$A:$H,4,0)</f>
        <v>PINTURA COM TINTA ALQUÍDICA DE FUNDO (TIPO ZARCÃO) APLICADA A ROLO OU PINCEL SOBRE SUPERFÍCIES METÁLICAS (EXCETO PERFIL) EXECUTADO EM OBRA (POR DEMÃO). AF_01/2020</v>
      </c>
      <c r="C177" s="149">
        <f ca="1">ROUND(C178/$G$306,4)</f>
        <v>1.6999999999999999E-3</v>
      </c>
      <c r="D177" s="149"/>
      <c r="E177" s="149"/>
      <c r="F177" s="149"/>
      <c r="G177" s="149">
        <f>ROUND(G178/$C178,4)</f>
        <v>1</v>
      </c>
    </row>
    <row r="178" spans="1:7">
      <c r="A178" s="211"/>
      <c r="B178" s="205"/>
      <c r="C178" s="150">
        <f ca="1">VLOOKUP($A177,'Orçamento Sintético'!$A:$H,8,0)</f>
        <v>1444.14</v>
      </c>
      <c r="D178" s="150">
        <f>ROUND($C178*D177,2)</f>
        <v>0</v>
      </c>
      <c r="E178" s="150">
        <f>ROUND($C178*E177,2)</f>
        <v>0</v>
      </c>
      <c r="F178" s="150">
        <f>ROUND($C178*F177,2)</f>
        <v>0</v>
      </c>
      <c r="G178" s="150">
        <f>$C178-SUM(D178:F178)</f>
        <v>1444.14</v>
      </c>
    </row>
    <row r="179" spans="1:7">
      <c r="A179" s="211" t="s">
        <v>388</v>
      </c>
      <c r="B179" s="204" t="str">
        <f ca="1">VLOOKUP($A179,'Orçamento Sintético'!$A:$H,4,0)</f>
        <v>PINTURA DE PISO COM TINTA ACRÍLICA, APLICAÇÃO MANUAL, 2 DEMÃOS, INCLUSO FUNDO PREPARADOR. AF_05/2021</v>
      </c>
      <c r="C179" s="149">
        <f ca="1">ROUND(C180/$G$306,4)</f>
        <v>9.4999999999999998E-3</v>
      </c>
      <c r="D179" s="149"/>
      <c r="E179" s="149"/>
      <c r="F179" s="149"/>
      <c r="G179" s="149">
        <f>ROUND(G180/$C180,4)</f>
        <v>1</v>
      </c>
    </row>
    <row r="180" spans="1:7">
      <c r="A180" s="211"/>
      <c r="B180" s="205"/>
      <c r="C180" s="150">
        <f ca="1">VLOOKUP($A179,'Orçamento Sintético'!$A:$H,8,0)</f>
        <v>8104.92</v>
      </c>
      <c r="D180" s="150">
        <f>ROUND($C180*D179,2)</f>
        <v>0</v>
      </c>
      <c r="E180" s="150">
        <f>ROUND($C180*E179,2)</f>
        <v>0</v>
      </c>
      <c r="F180" s="150">
        <f>ROUND($C180*F179,2)</f>
        <v>0</v>
      </c>
      <c r="G180" s="150">
        <f>$C180-SUM(D180:F180)</f>
        <v>8104.92</v>
      </c>
    </row>
    <row r="181" spans="1:7">
      <c r="A181" s="211" t="s">
        <v>391</v>
      </c>
      <c r="B181" s="204" t="str">
        <f ca="1">VLOOKUP($A181,'Orçamento Sintético'!$A:$H,4,0)</f>
        <v>APLICAÇÃO DE FUNDO SELADOR ACRÍLICO EM PAREDES, UMA DEMÃO. AF_06/2014</v>
      </c>
      <c r="C181" s="149">
        <f ca="1">ROUND(C182/$G$306,4)</f>
        <v>2.0000000000000001E-4</v>
      </c>
      <c r="D181" s="149"/>
      <c r="E181" s="149"/>
      <c r="F181" s="149">
        <v>0.5</v>
      </c>
      <c r="G181" s="149">
        <f>ROUND(G182/$C182,4)</f>
        <v>0.5</v>
      </c>
    </row>
    <row r="182" spans="1:7">
      <c r="A182" s="211"/>
      <c r="B182" s="205"/>
      <c r="C182" s="150">
        <f ca="1">VLOOKUP($A181,'Orçamento Sintético'!$A:$H,8,0)</f>
        <v>136.94999999999999</v>
      </c>
      <c r="D182" s="150">
        <f>ROUND($C182*D181,2)</f>
        <v>0</v>
      </c>
      <c r="E182" s="150">
        <f>ROUND($C182*E181,2)</f>
        <v>0</v>
      </c>
      <c r="F182" s="150">
        <f>ROUND($C182*F181,2)</f>
        <v>68.48</v>
      </c>
      <c r="G182" s="150">
        <f>$C182-SUM(D182:F182)</f>
        <v>68.469999999999985</v>
      </c>
    </row>
    <row r="183" spans="1:7">
      <c r="A183" s="211" t="s">
        <v>394</v>
      </c>
      <c r="B183" s="204" t="str">
        <f ca="1">VLOOKUP($A183,'Orçamento Sintético'!$A:$H,4,0)</f>
        <v>APLICAÇÃO DE FUNDO SELADOR ACRÍLICO EM TETO, UMA DEMÃO. AF_06/2014</v>
      </c>
      <c r="C183" s="149">
        <f ca="1">ROUND(C184/$G$306,4)</f>
        <v>1E-4</v>
      </c>
      <c r="D183" s="149"/>
      <c r="E183" s="149"/>
      <c r="F183" s="149"/>
      <c r="G183" s="149">
        <f>ROUND(G184/$C184,4)</f>
        <v>1</v>
      </c>
    </row>
    <row r="184" spans="1:7">
      <c r="A184" s="211"/>
      <c r="B184" s="205"/>
      <c r="C184" s="150">
        <f ca="1">VLOOKUP($A183,'Orçamento Sintético'!$A:$H,8,0)</f>
        <v>45.92</v>
      </c>
      <c r="D184" s="150">
        <f>ROUND($C184*D183,2)</f>
        <v>0</v>
      </c>
      <c r="E184" s="150">
        <f>ROUND($C184*E183,2)</f>
        <v>0</v>
      </c>
      <c r="F184" s="150">
        <f>ROUND($C184*F183,2)</f>
        <v>0</v>
      </c>
      <c r="G184" s="150">
        <f>$C184-SUM(D184:F184)</f>
        <v>45.92</v>
      </c>
    </row>
    <row r="185" spans="1:7">
      <c r="A185" s="211" t="s">
        <v>397</v>
      </c>
      <c r="B185" s="204" t="str">
        <f ca="1">VLOOKUP($A185,'Orçamento Sintético'!$A:$H,4,0)</f>
        <v>APLICAÇÃO E LIXAMENTO DE MASSA LÁTEX EM TETO, DUAS DEMÃOS. AF_06/2014</v>
      </c>
      <c r="C185" s="149">
        <f ca="1">ROUND(C186/$G$306,4)</f>
        <v>5.0000000000000001E-4</v>
      </c>
      <c r="D185" s="149"/>
      <c r="E185" s="149"/>
      <c r="F185" s="149">
        <v>1</v>
      </c>
      <c r="G185" s="149">
        <f>ROUND(G186/$C186,4)</f>
        <v>0</v>
      </c>
    </row>
    <row r="186" spans="1:7">
      <c r="A186" s="211"/>
      <c r="B186" s="205"/>
      <c r="C186" s="150">
        <f ca="1">VLOOKUP($A185,'Orçamento Sintético'!$A:$H,8,0)</f>
        <v>400.48</v>
      </c>
      <c r="D186" s="150">
        <f>ROUND($C186*D185,2)</f>
        <v>0</v>
      </c>
      <c r="E186" s="150">
        <f>ROUND($C186*E185,2)</f>
        <v>0</v>
      </c>
      <c r="F186" s="150">
        <f>ROUND($C186*F185,2)</f>
        <v>400.48</v>
      </c>
      <c r="G186" s="150">
        <f>$C186-SUM(D186:F186)</f>
        <v>0</v>
      </c>
    </row>
    <row r="187" spans="1:7">
      <c r="A187" s="211" t="s">
        <v>400</v>
      </c>
      <c r="B187" s="204" t="str">
        <f ca="1">VLOOKUP($A187,'Orçamento Sintético'!$A:$H,4,0)</f>
        <v>APLICAÇÃO MANUAL DE PINTURA COM TINTA LÁTEX ACRÍLICA EM TETO, DUAS DEMÃOS. AF_06/2014</v>
      </c>
      <c r="C187" s="149">
        <f ca="1">ROUND(C188/$G$306,4)</f>
        <v>2.9999999999999997E-4</v>
      </c>
      <c r="D187" s="149"/>
      <c r="E187" s="149"/>
      <c r="F187" s="149">
        <v>0.5</v>
      </c>
      <c r="G187" s="149">
        <f>ROUND(G188/$C188,4)</f>
        <v>0.5</v>
      </c>
    </row>
    <row r="188" spans="1:7">
      <c r="A188" s="211"/>
      <c r="B188" s="205"/>
      <c r="C188" s="150">
        <f ca="1">VLOOKUP($A187,'Orçamento Sintético'!$A:$H,8,0)</f>
        <v>237.28</v>
      </c>
      <c r="D188" s="150">
        <f>ROUND($C188*D187,2)</f>
        <v>0</v>
      </c>
      <c r="E188" s="150">
        <f>ROUND($C188*E187,2)</f>
        <v>0</v>
      </c>
      <c r="F188" s="150">
        <f>ROUND($C188*F187,2)</f>
        <v>118.64</v>
      </c>
      <c r="G188" s="150">
        <f>$C188-SUM(D188:F188)</f>
        <v>118.64</v>
      </c>
    </row>
    <row r="189" spans="1:7">
      <c r="A189" s="214" t="s">
        <v>403</v>
      </c>
      <c r="B189" s="208" t="str">
        <f ca="1">VLOOKUP($A189,'Orçamento Sintético'!$A:$H,4,0)</f>
        <v>Impermeabilizações</v>
      </c>
      <c r="C189" s="159">
        <f ca="1">ROUND(C190/$G$230,4)</f>
        <v>223.27330000000001</v>
      </c>
      <c r="D189" s="160">
        <f>ROUND(D190/$C190,4)</f>
        <v>0.30819999999999997</v>
      </c>
      <c r="E189" s="160">
        <f>ROUND(E190/$C190,4)</f>
        <v>0.36680000000000001</v>
      </c>
      <c r="F189" s="160">
        <f>ROUND(F190/$C190,4)</f>
        <v>0.32490000000000002</v>
      </c>
      <c r="G189" s="160">
        <f>ROUND(G190/$C190,4)</f>
        <v>0</v>
      </c>
    </row>
    <row r="190" spans="1:7">
      <c r="A190" s="214"/>
      <c r="B190" s="208"/>
      <c r="C190" s="161">
        <f ca="1">VLOOKUP($A189,'Orçamento Sintético'!$A:$H,8,0)</f>
        <v>170750.46000000002</v>
      </c>
      <c r="D190" s="162">
        <f>D192+D194+D196+D198+D200+D202+D204</f>
        <v>52631.350000000006</v>
      </c>
      <c r="E190" s="162">
        <f>E192+E194+E196+E198+E200+E202+E204</f>
        <v>62634.22</v>
      </c>
      <c r="F190" s="162">
        <f>F192+F194+F196+F198+F200+F202+F204</f>
        <v>55484.92</v>
      </c>
      <c r="G190" s="162">
        <f>G192+G194+G196+G198+G200+G202+G204</f>
        <v>-3.0000000000427463E-2</v>
      </c>
    </row>
    <row r="191" spans="1:7">
      <c r="A191" s="211" t="s">
        <v>405</v>
      </c>
      <c r="B191" s="204" t="str">
        <f ca="1">VLOOKUP($A191,'Orçamento Sintético'!$A:$H,4,0)</f>
        <v>LIMPEZA DE SUPERFÍCIE COM JATO DE ALTA PRESSÃO. AF_04/2019</v>
      </c>
      <c r="C191" s="149">
        <f ca="1">ROUND(C192/$G$306,4)</f>
        <v>1.4E-3</v>
      </c>
      <c r="D191" s="149">
        <v>0.5</v>
      </c>
      <c r="E191" s="149">
        <v>0.5</v>
      </c>
      <c r="F191" s="149"/>
      <c r="G191" s="149">
        <f>ROUND(G192/$C192,4)</f>
        <v>0</v>
      </c>
    </row>
    <row r="192" spans="1:7">
      <c r="A192" s="211"/>
      <c r="B192" s="205"/>
      <c r="C192" s="150">
        <f ca="1">VLOOKUP($A191,'Orçamento Sintético'!$A:$H,8,0)</f>
        <v>1201.05</v>
      </c>
      <c r="D192" s="150">
        <f>ROUND($C192*D191,2)</f>
        <v>600.53</v>
      </c>
      <c r="E192" s="150">
        <f>ROUND($C192*E191,2)</f>
        <v>600.53</v>
      </c>
      <c r="F192" s="150">
        <f>ROUND($C192*F191,2)</f>
        <v>0</v>
      </c>
      <c r="G192" s="150">
        <f>$C192-SUM(D192:F192)</f>
        <v>-9.9999999999909051E-3</v>
      </c>
    </row>
    <row r="193" spans="1:7">
      <c r="A193" s="211" t="s">
        <v>408</v>
      </c>
      <c r="B193" s="204" t="str">
        <f ca="1">VLOOKUP($A193,'Orçamento Sintético'!$A:$H,4,0)</f>
        <v>Cópia da Sinapi (87747) - Regularização / preparação de superfície com argamassa, e = 3cm, traço 1:3 (cimento e areia), com adição de de emulsão adesiva a base de resinas especiais de alto desempenho</v>
      </c>
      <c r="C193" s="149">
        <f ca="1">ROUND(C194/$G$306,4)</f>
        <v>3.1600000000000003E-2</v>
      </c>
      <c r="D193" s="149">
        <v>0.5</v>
      </c>
      <c r="E193" s="149">
        <v>0.25</v>
      </c>
      <c r="F193" s="149">
        <v>0.25</v>
      </c>
      <c r="G193" s="149">
        <f>ROUND(G194/$C194,4)</f>
        <v>0</v>
      </c>
    </row>
    <row r="194" spans="1:7">
      <c r="A194" s="211"/>
      <c r="B194" s="205"/>
      <c r="C194" s="150">
        <f ca="1">VLOOKUP($A193,'Orçamento Sintético'!$A:$H,8,0)</f>
        <v>26828.639999999999</v>
      </c>
      <c r="D194" s="150">
        <f>ROUND($C194*D193,2)</f>
        <v>13414.32</v>
      </c>
      <c r="E194" s="150">
        <f>ROUND($C194*E193,2)</f>
        <v>6707.16</v>
      </c>
      <c r="F194" s="150">
        <f>ROUND($C194*F193,2)</f>
        <v>6707.16</v>
      </c>
      <c r="G194" s="150">
        <f>$C194-SUM(D194:F194)</f>
        <v>0</v>
      </c>
    </row>
    <row r="195" spans="1:7">
      <c r="A195" s="211" t="s">
        <v>411</v>
      </c>
      <c r="B195" s="204" t="str">
        <f ca="1">VLOOKUP($A195,'Orçamento Sintético'!$A:$H,4,0)</f>
        <v>Cópia da Sinapi (87747+87779) - Regularização / preparação de superfície vertical com argamassa, e = 3cm, traço 1:4 (cimento e areia), com adição de de emulsão adesiva a base de resinas especiais de alto desempenho</v>
      </c>
      <c r="C195" s="149">
        <f ca="1">ROUND(C196/$G$306,4)</f>
        <v>1.38E-2</v>
      </c>
      <c r="D195" s="149">
        <v>0.5</v>
      </c>
      <c r="E195" s="149">
        <v>0.25</v>
      </c>
      <c r="F195" s="149">
        <v>0.25</v>
      </c>
      <c r="G195" s="149">
        <f>ROUND(G196/$C196,4)</f>
        <v>0</v>
      </c>
    </row>
    <row r="196" spans="1:7">
      <c r="A196" s="211"/>
      <c r="B196" s="205"/>
      <c r="C196" s="150">
        <f ca="1">VLOOKUP($A195,'Orçamento Sintético'!$A:$H,8,0)</f>
        <v>11745.18</v>
      </c>
      <c r="D196" s="150">
        <f>ROUND($C196*D195,2)</f>
        <v>5872.59</v>
      </c>
      <c r="E196" s="150">
        <f>ROUND($C196*E195,2)</f>
        <v>2936.3</v>
      </c>
      <c r="F196" s="150">
        <f>ROUND($C196*F195,2)</f>
        <v>2936.3</v>
      </c>
      <c r="G196" s="150">
        <f>$C196-SUM(D196:F196)</f>
        <v>-9.9999999983992893E-3</v>
      </c>
    </row>
    <row r="197" spans="1:7">
      <c r="A197" s="211" t="s">
        <v>414</v>
      </c>
      <c r="B197" s="204" t="str">
        <f ca="1">VLOOKUP($A197,'Orçamento Sintético'!$A:$H,4,0)</f>
        <v>Copia da SINAPI (98565) - Proteção mecânica horizontal com argamassa traço 1:4 (cimento e areia), preparo mecânico, espessura 3cm, incluso camada separadora geotextil e junta de dilatação com asfalto modificado</v>
      </c>
      <c r="C197" s="149">
        <f ca="1">ROUND(C198/$G$306,4)</f>
        <v>4.1599999999999998E-2</v>
      </c>
      <c r="D197" s="149">
        <v>0.25</v>
      </c>
      <c r="E197" s="149">
        <v>0.4</v>
      </c>
      <c r="F197" s="149">
        <v>0.35</v>
      </c>
      <c r="G197" s="149">
        <f>ROUND(G198/$C198,4)</f>
        <v>0</v>
      </c>
    </row>
    <row r="198" spans="1:7">
      <c r="A198" s="211"/>
      <c r="B198" s="205"/>
      <c r="C198" s="150">
        <f ca="1">VLOOKUP($A197,'Orçamento Sintético'!$A:$H,8,0)</f>
        <v>35338.14</v>
      </c>
      <c r="D198" s="150">
        <f>ROUND($C198*D197,2)</f>
        <v>8834.5400000000009</v>
      </c>
      <c r="E198" s="150">
        <f>ROUND($C198*E197,2)</f>
        <v>14135.26</v>
      </c>
      <c r="F198" s="150">
        <f>ROUND($C198*F197,2)</f>
        <v>12368.35</v>
      </c>
      <c r="G198" s="150">
        <f>$C198-SUM(D198:F198)</f>
        <v>-1.0000000002037268E-2</v>
      </c>
    </row>
    <row r="199" spans="1:7">
      <c r="A199" s="211" t="s">
        <v>417</v>
      </c>
      <c r="B199" s="204" t="str">
        <f ca="1">VLOOKUP($A199,'Orçamento Sintético'!$A:$H,4,0)</f>
        <v>Copia da SINAPI (98565) - Proteção mecânica vertical com argamassa traço 1:4 (cimento e areia), preparo mecânico, espessura 3cm, incluso camada separadora geotextil e junta de dilatação com asfalto modificado, tela de aço soldada e chapisco - cobertura, térreo e ao longo da pele de vidro</v>
      </c>
      <c r="C199" s="149">
        <f ca="1">ROUND(C200/$G$306,4)</f>
        <v>1.26E-2</v>
      </c>
      <c r="D199" s="149">
        <v>0.25</v>
      </c>
      <c r="E199" s="149">
        <v>0.4</v>
      </c>
      <c r="F199" s="149">
        <v>0.35</v>
      </c>
      <c r="G199" s="149">
        <f>ROUND(G200/$C200,4)</f>
        <v>0</v>
      </c>
    </row>
    <row r="200" spans="1:7">
      <c r="A200" s="211"/>
      <c r="B200" s="205"/>
      <c r="C200" s="150">
        <f ca="1">VLOOKUP($A199,'Orçamento Sintético'!$A:$H,8,0)</f>
        <v>10658.43</v>
      </c>
      <c r="D200" s="150">
        <f>ROUND($C200*D199,2)</f>
        <v>2664.61</v>
      </c>
      <c r="E200" s="150">
        <f>ROUND($C200*E199,2)</f>
        <v>4263.37</v>
      </c>
      <c r="F200" s="150">
        <f>ROUND($C200*F199,2)</f>
        <v>3730.45</v>
      </c>
      <c r="G200" s="150">
        <f>$C200-SUM(D200:F200)</f>
        <v>0</v>
      </c>
    </row>
    <row r="201" spans="1:7">
      <c r="A201" s="211" t="s">
        <v>420</v>
      </c>
      <c r="B201" s="204" t="str">
        <f ca="1">VLOOKUP($A201,'Orçamento Sintético'!$A:$H,4,0)</f>
        <v>Copia da SINAPI (98546) - Impermeabilização de superfície com manta asfáltica (com polímeros elastoméricos), e=4mm, ref. Torodin Extra, colada com asfalto derretido</v>
      </c>
      <c r="C201" s="149">
        <f ca="1">ROUND(C202/$G$306,4)</f>
        <v>7.4999999999999997E-2</v>
      </c>
      <c r="D201" s="149">
        <v>0.25</v>
      </c>
      <c r="E201" s="149">
        <v>0.4</v>
      </c>
      <c r="F201" s="149">
        <v>0.35</v>
      </c>
      <c r="G201" s="149">
        <f>ROUND(G202/$C202,4)</f>
        <v>0</v>
      </c>
    </row>
    <row r="202" spans="1:7">
      <c r="A202" s="211"/>
      <c r="B202" s="205"/>
      <c r="C202" s="150">
        <f ca="1">VLOOKUP($A201,'Orçamento Sintético'!$A:$H,8,0)</f>
        <v>63677.760000000002</v>
      </c>
      <c r="D202" s="150">
        <f>ROUND($C202*D201,2)</f>
        <v>15919.44</v>
      </c>
      <c r="E202" s="150">
        <f>ROUND($C202*E201,2)</f>
        <v>25471.1</v>
      </c>
      <c r="F202" s="150">
        <f>ROUND($C202*F201,2)</f>
        <v>22287.22</v>
      </c>
      <c r="G202" s="150">
        <f>$C202-SUM(D202:F202)</f>
        <v>0</v>
      </c>
    </row>
    <row r="203" spans="1:7">
      <c r="A203" s="211" t="s">
        <v>423</v>
      </c>
      <c r="B203" s="204" t="str">
        <f ca="1">VLOOKUP($A203,'Orçamento Sintético'!$A:$H,4,0)</f>
        <v>Copia da SINAPI (98546) - Impermeabilização de superfície com manta asfáltica antirraiz (com polímeros elastoméricos), e=4mm, ref. Torodin Extra, colada com asfalto derretido</v>
      </c>
      <c r="C203" s="149">
        <f ca="1">ROUND(C204/$G$306,4)</f>
        <v>2.5100000000000001E-2</v>
      </c>
      <c r="D203" s="149">
        <v>0.25</v>
      </c>
      <c r="E203" s="149">
        <v>0.4</v>
      </c>
      <c r="F203" s="149">
        <v>0.35</v>
      </c>
      <c r="G203" s="149">
        <f>ROUND(G204/$C204,4)</f>
        <v>0</v>
      </c>
    </row>
    <row r="204" spans="1:7">
      <c r="A204" s="211"/>
      <c r="B204" s="205"/>
      <c r="C204" s="150">
        <f ca="1">VLOOKUP($A203,'Orçamento Sintético'!$A:$H,8,0)</f>
        <v>21301.26</v>
      </c>
      <c r="D204" s="150">
        <f>ROUND($C204*D203,2)</f>
        <v>5325.32</v>
      </c>
      <c r="E204" s="150">
        <f>ROUND($C204*E203,2)</f>
        <v>8520.5</v>
      </c>
      <c r="F204" s="150">
        <f>ROUND($C204*F203,2)</f>
        <v>7455.44</v>
      </c>
      <c r="G204" s="150">
        <f>$C204-SUM(D204:F204)</f>
        <v>0</v>
      </c>
    </row>
    <row r="205" spans="1:7">
      <c r="A205" s="214" t="s">
        <v>426</v>
      </c>
      <c r="B205" s="208" t="str">
        <f ca="1">VLOOKUP($A205,'Orçamento Sintético'!$A:$H,4,0)</f>
        <v>Acabamentos e Arremates</v>
      </c>
      <c r="C205" s="159">
        <f ca="1">ROUND(C206/$G$230,4)</f>
        <v>42.964799999999997</v>
      </c>
      <c r="D205" s="160">
        <f>ROUND(D206/$C206,4)</f>
        <v>0</v>
      </c>
      <c r="E205" s="160">
        <f>ROUND(E206/$C206,4)</f>
        <v>0</v>
      </c>
      <c r="F205" s="160">
        <f>ROUND(F206/$C206,4)</f>
        <v>0.1038</v>
      </c>
      <c r="G205" s="160">
        <f>ROUND(G206/$C206,4)</f>
        <v>0.8962</v>
      </c>
    </row>
    <row r="206" spans="1:7">
      <c r="A206" s="214"/>
      <c r="B206" s="208"/>
      <c r="C206" s="161">
        <f ca="1">VLOOKUP($A205,'Orçamento Sintético'!$A:$H,8,0)</f>
        <v>32857.75</v>
      </c>
      <c r="D206" s="162">
        <f>D208+D210+D212+D214+D216</f>
        <v>0</v>
      </c>
      <c r="E206" s="162">
        <f>E208+E210+E212+E214+E216</f>
        <v>0</v>
      </c>
      <c r="F206" s="162">
        <f>F208+F210+F212+F214+F216</f>
        <v>3409.23</v>
      </c>
      <c r="G206" s="162">
        <f>G208+G210+G212+G214+G216</f>
        <v>29448.52</v>
      </c>
    </row>
    <row r="207" spans="1:7">
      <c r="A207" s="211" t="s">
        <v>428</v>
      </c>
      <c r="B207" s="204" t="str">
        <f ca="1">VLOOKUP($A207,'Orçamento Sintético'!$A:$H,4,0)</f>
        <v>Baseado em SINAPI (101965) - Peitoril em granito polido Preto São Gabriel, largura 21cm, e= 2cm, com friso pingadeira dos dois lados</v>
      </c>
      <c r="C207" s="149">
        <f ca="1">ROUND(C208/$G$306,4)</f>
        <v>2.01E-2</v>
      </c>
      <c r="D207" s="149"/>
      <c r="E207" s="149"/>
      <c r="F207" s="149"/>
      <c r="G207" s="149">
        <f>ROUND(G208/$C208,4)</f>
        <v>1</v>
      </c>
    </row>
    <row r="208" spans="1:7">
      <c r="A208" s="211"/>
      <c r="B208" s="205"/>
      <c r="C208" s="150">
        <f ca="1">VLOOKUP($A207,'Orçamento Sintético'!$A:$H,8,0)</f>
        <v>17022.96</v>
      </c>
      <c r="D208" s="150">
        <f>ROUND($C208*D207,2)</f>
        <v>0</v>
      </c>
      <c r="E208" s="150">
        <f>ROUND($C208*E207,2)</f>
        <v>0</v>
      </c>
      <c r="F208" s="150">
        <f>ROUND($C208*F207,2)</f>
        <v>0</v>
      </c>
      <c r="G208" s="150">
        <f>$C208-SUM(D208:F208)</f>
        <v>17022.96</v>
      </c>
    </row>
    <row r="209" spans="1:7">
      <c r="A209" s="211" t="s">
        <v>431</v>
      </c>
      <c r="B209" s="204" t="str">
        <f ca="1">VLOOKUP($A209,'Orçamento Sintético'!$A:$H,4,0)</f>
        <v>Baseado em SINAPI (101965) - Peitoril em granito polido Preto São Gabriel, largura 26cm, e= 2cm, com friso pingadeira dos dois lados</v>
      </c>
      <c r="C209" s="149">
        <f ca="1">ROUND(C210/$G$306,4)</f>
        <v>9.9000000000000008E-3</v>
      </c>
      <c r="D209" s="149"/>
      <c r="E209" s="149"/>
      <c r="F209" s="149"/>
      <c r="G209" s="149">
        <f>ROUND(G210/$C210,4)</f>
        <v>1</v>
      </c>
    </row>
    <row r="210" spans="1:7">
      <c r="A210" s="211"/>
      <c r="B210" s="205"/>
      <c r="C210" s="150">
        <f ca="1">VLOOKUP($A209,'Orçamento Sintético'!$A:$H,8,0)</f>
        <v>8441.2000000000007</v>
      </c>
      <c r="D210" s="150">
        <f>ROUND($C210*D209,2)</f>
        <v>0</v>
      </c>
      <c r="E210" s="150">
        <f>ROUND($C210*E209,2)</f>
        <v>0</v>
      </c>
      <c r="F210" s="150">
        <f>ROUND($C210*F209,2)</f>
        <v>0</v>
      </c>
      <c r="G210" s="150">
        <f>$C210-SUM(D210:F210)</f>
        <v>8441.2000000000007</v>
      </c>
    </row>
    <row r="211" spans="1:7">
      <c r="A211" s="211" t="s">
        <v>434</v>
      </c>
      <c r="B211" s="204" t="str">
        <f ca="1">VLOOKUP($A211,'Orçamento Sintético'!$A:$H,4,0)</f>
        <v>Cópia da Sinapi (100327) - Rufo externo/interno em chapa de aço galvanizado número 24, corte de variável, incluso içamento</v>
      </c>
      <c r="C211" s="149">
        <f ca="1">ROUND(C212/$G$306,4)</f>
        <v>4.1999999999999997E-3</v>
      </c>
      <c r="D211" s="149"/>
      <c r="E211" s="149"/>
      <c r="F211" s="149"/>
      <c r="G211" s="149">
        <f>ROUND(G212/$C212,4)</f>
        <v>1</v>
      </c>
    </row>
    <row r="212" spans="1:7">
      <c r="A212" s="211"/>
      <c r="B212" s="205"/>
      <c r="C212" s="150">
        <f ca="1">VLOOKUP($A211,'Orçamento Sintético'!$A:$H,8,0)</f>
        <v>3604.86</v>
      </c>
      <c r="D212" s="150">
        <f>ROUND($C212*D211,2)</f>
        <v>0</v>
      </c>
      <c r="E212" s="150">
        <f>ROUND($C212*E211,2)</f>
        <v>0</v>
      </c>
      <c r="F212" s="150">
        <f>ROUND($C212*F211,2)</f>
        <v>0</v>
      </c>
      <c r="G212" s="150">
        <f>$C212-SUM(D212:F212)</f>
        <v>3604.86</v>
      </c>
    </row>
    <row r="213" spans="1:7">
      <c r="A213" s="211" t="s">
        <v>437</v>
      </c>
      <c r="B213" s="204" t="str">
        <f ca="1">VLOOKUP($A213,'Orçamento Sintético'!$A:$H,4,0)</f>
        <v>Bloco 15x15x15cm moldado in loco para fixação do sistema de proteção descargas atmosféricas</v>
      </c>
      <c r="C213" s="149">
        <f ca="1">ROUND(C214/$G$306,4)</f>
        <v>4.0000000000000002E-4</v>
      </c>
      <c r="D213" s="149"/>
      <c r="E213" s="149"/>
      <c r="F213" s="149"/>
      <c r="G213" s="149">
        <f>ROUND(G214/$C214,4)</f>
        <v>1</v>
      </c>
    </row>
    <row r="214" spans="1:7">
      <c r="A214" s="211"/>
      <c r="B214" s="205"/>
      <c r="C214" s="150">
        <f ca="1">VLOOKUP($A213,'Orçamento Sintético'!$A:$H,8,0)</f>
        <v>379.5</v>
      </c>
      <c r="D214" s="150">
        <f>ROUND($C214*D213,2)</f>
        <v>0</v>
      </c>
      <c r="E214" s="150">
        <f>ROUND($C214*E213,2)</f>
        <v>0</v>
      </c>
      <c r="F214" s="150">
        <f>ROUND($C214*F213,2)</f>
        <v>0</v>
      </c>
      <c r="G214" s="150">
        <f>$C214-SUM(D214:F214)</f>
        <v>379.5</v>
      </c>
    </row>
    <row r="215" spans="1:7">
      <c r="A215" s="211" t="s">
        <v>440</v>
      </c>
      <c r="B215" s="204" t="str">
        <f ca="1">VLOOKUP($A215,'Orçamento Sintético'!$A:$H,4,0)</f>
        <v>Copia da SINAPI (98685) - Rodapé em granito, altura 15 cm</v>
      </c>
      <c r="C215" s="149">
        <f ca="1">ROUND(C216/$G$306,4)</f>
        <v>4.0000000000000001E-3</v>
      </c>
      <c r="D215" s="149"/>
      <c r="E215" s="149"/>
      <c r="F215" s="149">
        <v>1</v>
      </c>
      <c r="G215" s="149">
        <f>ROUND(G216/$C216,4)</f>
        <v>0</v>
      </c>
    </row>
    <row r="216" spans="1:7">
      <c r="A216" s="211"/>
      <c r="B216" s="205"/>
      <c r="C216" s="150">
        <f ca="1">VLOOKUP($A215,'Orçamento Sintético'!$A:$H,8,0)</f>
        <v>3409.23</v>
      </c>
      <c r="D216" s="150">
        <f>ROUND($C216*D215,2)</f>
        <v>0</v>
      </c>
      <c r="E216" s="150">
        <f>ROUND($C216*E215,2)</f>
        <v>0</v>
      </c>
      <c r="F216" s="150">
        <f>ROUND($C216*F215,2)</f>
        <v>3409.23</v>
      </c>
      <c r="G216" s="150">
        <f>$C216-SUM(D216:F216)</f>
        <v>0</v>
      </c>
    </row>
    <row r="217" spans="1:7">
      <c r="A217" s="212" t="s">
        <v>443</v>
      </c>
      <c r="B217" s="206" t="str">
        <f ca="1">VLOOKUP($A217,'Orçamento Sintético'!$A:$H,4,0)</f>
        <v>PAISAGISMO</v>
      </c>
      <c r="C217" s="147">
        <f ca="1">ROUND(C218/$G$306,4)</f>
        <v>6.1000000000000004E-3</v>
      </c>
      <c r="D217" s="147">
        <f>ROUND(D218/$C218,4)</f>
        <v>0.6764</v>
      </c>
      <c r="E217" s="147">
        <f>ROUND(E218/$C218,4)</f>
        <v>0</v>
      </c>
      <c r="F217" s="147">
        <f>ROUND(F218/$C218,4)</f>
        <v>0.3236</v>
      </c>
      <c r="G217" s="147">
        <f>ROUND(G218/$C218,4)</f>
        <v>0</v>
      </c>
    </row>
    <row r="218" spans="1:7">
      <c r="A218" s="212"/>
      <c r="B218" s="206"/>
      <c r="C218" s="148">
        <f ca="1">VLOOKUP($A217,'Orçamento Sintético'!$A:$H,8,0)</f>
        <v>5195.33</v>
      </c>
      <c r="D218" s="148">
        <f>D220</f>
        <v>3514.2999999999997</v>
      </c>
      <c r="E218" s="148">
        <f>E220</f>
        <v>0</v>
      </c>
      <c r="F218" s="148">
        <f>F220</f>
        <v>1681.03</v>
      </c>
      <c r="G218" s="148">
        <f>G220</f>
        <v>0</v>
      </c>
    </row>
    <row r="219" spans="1:7">
      <c r="A219" s="214" t="s">
        <v>445</v>
      </c>
      <c r="B219" s="208" t="str">
        <f ca="1">VLOOKUP($A219,'Orçamento Sintético'!$A:$H,4,0)</f>
        <v>Preparo do Solo para Plantio</v>
      </c>
      <c r="C219" s="159">
        <f ca="1">ROUND(C220/$G$230,4)</f>
        <v>6.7934000000000001</v>
      </c>
      <c r="D219" s="160">
        <f>ROUND(D220/$C220,4)</f>
        <v>0.6764</v>
      </c>
      <c r="E219" s="160">
        <f>ROUND(E220/$C220,4)</f>
        <v>0</v>
      </c>
      <c r="F219" s="160">
        <f>ROUND(F220/$C220,4)</f>
        <v>0.3236</v>
      </c>
      <c r="G219" s="160">
        <f>ROUND(G220/$C220,4)</f>
        <v>0</v>
      </c>
    </row>
    <row r="220" spans="1:7">
      <c r="A220" s="214"/>
      <c r="B220" s="208"/>
      <c r="C220" s="161">
        <f ca="1">VLOOKUP($A219,'Orçamento Sintético'!$A:$H,8,0)</f>
        <v>5195.33</v>
      </c>
      <c r="D220" s="162">
        <f>D222+D224+D226</f>
        <v>3514.2999999999997</v>
      </c>
      <c r="E220" s="162">
        <f>E222+E224+E226</f>
        <v>0</v>
      </c>
      <c r="F220" s="162">
        <f>F222+F224+F226</f>
        <v>1681.03</v>
      </c>
      <c r="G220" s="162">
        <f>G222+G224+G226</f>
        <v>0</v>
      </c>
    </row>
    <row r="221" spans="1:7">
      <c r="A221" s="211" t="s">
        <v>447</v>
      </c>
      <c r="B221" s="204" t="str">
        <f ca="1">VLOOKUP($A221,'Orçamento Sintético'!$A:$H,4,0)</f>
        <v>ESCAVAÇÃO MANUAL DE VALA COM PROFUNDIDADE MENOR OU IGUAL A 1,30 M. AF_02/2021</v>
      </c>
      <c r="C221" s="149">
        <f ca="1">ROUND(C222/$G$306,4)</f>
        <v>3.7000000000000002E-3</v>
      </c>
      <c r="D221" s="149">
        <v>1</v>
      </c>
      <c r="E221" s="149"/>
      <c r="F221" s="149"/>
      <c r="G221" s="149">
        <f>ROUND(G222/$C222,4)</f>
        <v>0</v>
      </c>
    </row>
    <row r="222" spans="1:7">
      <c r="A222" s="211"/>
      <c r="B222" s="205"/>
      <c r="C222" s="150">
        <f ca="1">VLOOKUP($A221,'Orçamento Sintético'!$A:$H,8,0)</f>
        <v>3134.7</v>
      </c>
      <c r="D222" s="150">
        <f>ROUND($C222*D221,2)</f>
        <v>3134.7</v>
      </c>
      <c r="E222" s="150">
        <f>ROUND($C222*E221,2)</f>
        <v>0</v>
      </c>
      <c r="F222" s="150">
        <f>ROUND($C222*F221,2)</f>
        <v>0</v>
      </c>
      <c r="G222" s="150">
        <f>$C222-SUM(D222:F222)</f>
        <v>0</v>
      </c>
    </row>
    <row r="223" spans="1:7">
      <c r="A223" s="211" t="s">
        <v>450</v>
      </c>
      <c r="B223" s="204" t="str">
        <f ca="1">VLOOKUP($A223,'Orçamento Sintético'!$A:$H,4,0)</f>
        <v>REATERRO MANUAL DE VALAS COM COMPACTAÇÃO MECANIZADA. AF_04/2016</v>
      </c>
      <c r="C223" s="149">
        <f ca="1">ROUND(C224/$G$306,4)</f>
        <v>2E-3</v>
      </c>
      <c r="D223" s="149"/>
      <c r="E223" s="149"/>
      <c r="F223" s="149">
        <v>1</v>
      </c>
      <c r="G223" s="149">
        <f>ROUND(G224/$C224,4)</f>
        <v>0</v>
      </c>
    </row>
    <row r="224" spans="1:7">
      <c r="A224" s="211"/>
      <c r="B224" s="205"/>
      <c r="C224" s="150">
        <f ca="1">VLOOKUP($A223,'Orçamento Sintético'!$A:$H,8,0)</f>
        <v>1681.03</v>
      </c>
      <c r="D224" s="150">
        <f>ROUND($C224*D223,2)</f>
        <v>0</v>
      </c>
      <c r="E224" s="150">
        <f>ROUND($C224*E223,2)</f>
        <v>0</v>
      </c>
      <c r="F224" s="150">
        <f>ROUND($C224*F223,2)</f>
        <v>1681.03</v>
      </c>
      <c r="G224" s="150">
        <f>$C224-SUM(D224:F224)</f>
        <v>0</v>
      </c>
    </row>
    <row r="225" spans="1:7">
      <c r="A225" s="211" t="s">
        <v>453</v>
      </c>
      <c r="B225" s="204" t="str">
        <f ca="1">VLOOKUP($A225,'Orçamento Sintético'!$A:$H,4,0)</f>
        <v>LIMPEZA MANUAL DE VEGETAÇÃO EM TERRENO COM ENXADA.AF_05/2018</v>
      </c>
      <c r="C225" s="149">
        <f ca="1">ROUND(C226/$G$306,4)</f>
        <v>4.0000000000000002E-4</v>
      </c>
      <c r="D225" s="149">
        <v>1</v>
      </c>
      <c r="E225" s="149"/>
      <c r="F225" s="149"/>
      <c r="G225" s="149">
        <f>ROUND(G226/$C226,4)</f>
        <v>0</v>
      </c>
    </row>
    <row r="226" spans="1:7">
      <c r="A226" s="211"/>
      <c r="B226" s="205"/>
      <c r="C226" s="150">
        <f ca="1">VLOOKUP($A225,'Orçamento Sintético'!$A:$H,8,0)</f>
        <v>379.6</v>
      </c>
      <c r="D226" s="150">
        <f>ROUND($C226*D225,2)</f>
        <v>379.6</v>
      </c>
      <c r="E226" s="150">
        <f>ROUND($C226*E225,2)</f>
        <v>0</v>
      </c>
      <c r="F226" s="150">
        <f>ROUND($C226*F225,2)</f>
        <v>0</v>
      </c>
      <c r="G226" s="150">
        <f>$C226-SUM(D226:F226)</f>
        <v>0</v>
      </c>
    </row>
    <row r="227" spans="1:7">
      <c r="A227" s="213" t="s">
        <v>456</v>
      </c>
      <c r="B227" s="207" t="str">
        <f ca="1">VLOOKUP($A227,'Orçamento Sintético'!$A:$H,4,0)</f>
        <v>INSTALAÇÕES HIDRÁULICAS E SANITÁRIAS</v>
      </c>
      <c r="C227" s="143">
        <f ca="1">ROUND(C228/$G$306,4)</f>
        <v>4.7999999999999996E-3</v>
      </c>
      <c r="D227" s="144">
        <f>ROUND(D228/$C228,4)</f>
        <v>0</v>
      </c>
      <c r="E227" s="144">
        <f>ROUND(E228/$C228,4)</f>
        <v>0.81410000000000005</v>
      </c>
      <c r="F227" s="144">
        <f>ROUND(F228/$C228,4)</f>
        <v>0</v>
      </c>
      <c r="G227" s="144">
        <f>ROUND(G228/$C228,4)</f>
        <v>0.18590000000000001</v>
      </c>
    </row>
    <row r="228" spans="1:7">
      <c r="A228" s="213"/>
      <c r="B228" s="207"/>
      <c r="C228" s="145">
        <f ca="1">VLOOKUP($A227,'Orçamento Sintético'!$A:$H,8,0)</f>
        <v>4114.41</v>
      </c>
      <c r="D228" s="146">
        <f>D230</f>
        <v>0</v>
      </c>
      <c r="E228" s="146">
        <f>E230</f>
        <v>3349.65</v>
      </c>
      <c r="F228" s="146">
        <f>F230</f>
        <v>0</v>
      </c>
      <c r="G228" s="146">
        <f>G230</f>
        <v>764.76</v>
      </c>
    </row>
    <row r="229" spans="1:7">
      <c r="A229" s="212" t="s">
        <v>458</v>
      </c>
      <c r="B229" s="206" t="str">
        <f ca="1">VLOOKUP($A229,'Orçamento Sintético'!$A:$H,4,0)</f>
        <v>Drenagem de Águas Pluviais</v>
      </c>
      <c r="C229" s="147">
        <f ca="1">ROUND(C230/$G$306,4)</f>
        <v>4.7999999999999996E-3</v>
      </c>
      <c r="D229" s="147">
        <f>ROUND(D230/$C230,4)</f>
        <v>0</v>
      </c>
      <c r="E229" s="147">
        <f>ROUND(E230/$C230,4)</f>
        <v>0.81410000000000005</v>
      </c>
      <c r="F229" s="147">
        <f>ROUND(F230/$C230,4)</f>
        <v>0</v>
      </c>
      <c r="G229" s="147">
        <f>ROUND(G230/$C230,4)</f>
        <v>0.18590000000000001</v>
      </c>
    </row>
    <row r="230" spans="1:7">
      <c r="A230" s="212"/>
      <c r="B230" s="206"/>
      <c r="C230" s="148">
        <f ca="1">VLOOKUP($A229,'Orçamento Sintético'!$A:$H,8,0)</f>
        <v>4114.41</v>
      </c>
      <c r="D230" s="148">
        <f>D232</f>
        <v>0</v>
      </c>
      <c r="E230" s="148">
        <f>E232</f>
        <v>3349.65</v>
      </c>
      <c r="F230" s="148">
        <f>F232</f>
        <v>0</v>
      </c>
      <c r="G230" s="148">
        <f>G232</f>
        <v>764.76</v>
      </c>
    </row>
    <row r="231" spans="1:7">
      <c r="A231" s="214" t="s">
        <v>460</v>
      </c>
      <c r="B231" s="208" t="str">
        <f ca="1">VLOOKUP($A231,'Orçamento Sintético'!$A:$H,4,0)</f>
        <v>Tubulações e Conexões de PVC</v>
      </c>
      <c r="C231" s="159">
        <f ca="1">ROUND(C232/$G$230,4)</f>
        <v>5.38</v>
      </c>
      <c r="D231" s="160">
        <f>ROUND(D232/$C232,4)</f>
        <v>0</v>
      </c>
      <c r="E231" s="160">
        <f>ROUND(E232/$C232,4)</f>
        <v>0.81410000000000005</v>
      </c>
      <c r="F231" s="160">
        <f>ROUND(F232/$C232,4)</f>
        <v>0</v>
      </c>
      <c r="G231" s="160">
        <f>ROUND(G232/$C232,4)</f>
        <v>0.18590000000000001</v>
      </c>
    </row>
    <row r="232" spans="1:7">
      <c r="A232" s="214"/>
      <c r="B232" s="208"/>
      <c r="C232" s="161">
        <f ca="1">VLOOKUP($A231,'Orçamento Sintético'!$A:$H,8,0)</f>
        <v>4114.41</v>
      </c>
      <c r="D232" s="162">
        <f>D234+D236+D238+D240+D242+D244+D246+D248+D250+D252+D254+D256+D258+D260</f>
        <v>0</v>
      </c>
      <c r="E232" s="162">
        <f>E234+E236+E238+E240+E242+E244+E246+E248+E250+E252+E254+E256+E258+E260</f>
        <v>3349.65</v>
      </c>
      <c r="F232" s="162">
        <f>F234+F236+F238+F240+F242+F244+F246+F248+F250+F252+F254+F256+F258+F260</f>
        <v>0</v>
      </c>
      <c r="G232" s="162">
        <f>G234+G236+G238+G240+G242+G244+G246+G248+G250+G252+G254+G256+G258+G260</f>
        <v>764.76</v>
      </c>
    </row>
    <row r="233" spans="1:7">
      <c r="A233" s="211" t="s">
        <v>462</v>
      </c>
      <c r="B233" s="204" t="str">
        <f ca="1">VLOOKUP($A233,'Orçamento Sintético'!$A:$H,4,0)</f>
        <v>TUBO PVC, SÉRIE R, ÁGUA PLUVIAL, DN 150 MM, FORNECIDO E INSTALADO EM CONDUTORES VERTICAIS DE ÁGUAS PLUVIAIS. AF_12/2014</v>
      </c>
      <c r="C233" s="149">
        <f ca="1">ROUND(C234/$G$306,4)</f>
        <v>5.9999999999999995E-4</v>
      </c>
      <c r="D233" s="149"/>
      <c r="E233" s="149">
        <v>1</v>
      </c>
      <c r="F233" s="149"/>
      <c r="G233" s="149">
        <f>ROUND(G234/$C234,4)</f>
        <v>0</v>
      </c>
    </row>
    <row r="234" spans="1:7">
      <c r="A234" s="211"/>
      <c r="B234" s="205"/>
      <c r="C234" s="150">
        <f ca="1">VLOOKUP($A233,'Orçamento Sintético'!$A:$H,8,0)</f>
        <v>505.44</v>
      </c>
      <c r="D234" s="150">
        <f>ROUND($C234*D233,2)</f>
        <v>0</v>
      </c>
      <c r="E234" s="150">
        <f>ROUND($C234*E233,2)</f>
        <v>505.44</v>
      </c>
      <c r="F234" s="150">
        <f>ROUND($C234*F233,2)</f>
        <v>0</v>
      </c>
      <c r="G234" s="150">
        <f>$C234-SUM(D234:F234)</f>
        <v>0</v>
      </c>
    </row>
    <row r="235" spans="1:7">
      <c r="A235" s="211" t="s">
        <v>465</v>
      </c>
      <c r="B235" s="204" t="str">
        <f ca="1">VLOOKUP($A235,'Orçamento Sintético'!$A:$H,4,0)</f>
        <v>TUBO PVC, SÉRIE R, ÁGUA PLUVIAL, DN 75 MM, FORNECIDO E INSTALADO EM CONDUTORES VERTICAIS DE ÁGUAS PLUVIAIS. AF_12/2014</v>
      </c>
      <c r="C235" s="149">
        <f ca="1">ROUND(C236/$G$306,4)</f>
        <v>8.9999999999999998E-4</v>
      </c>
      <c r="D235" s="149"/>
      <c r="E235" s="149">
        <v>1</v>
      </c>
      <c r="F235" s="149"/>
      <c r="G235" s="149">
        <f>ROUND(G236/$C236,4)</f>
        <v>0</v>
      </c>
    </row>
    <row r="236" spans="1:7">
      <c r="A236" s="211"/>
      <c r="B236" s="205"/>
      <c r="C236" s="150">
        <f ca="1">VLOOKUP($A235,'Orçamento Sintético'!$A:$H,8,0)</f>
        <v>766.94</v>
      </c>
      <c r="D236" s="150">
        <f>ROUND($C236*D235,2)</f>
        <v>0</v>
      </c>
      <c r="E236" s="150">
        <f>ROUND($C236*E235,2)</f>
        <v>766.94</v>
      </c>
      <c r="F236" s="150">
        <f>ROUND($C236*F235,2)</f>
        <v>0</v>
      </c>
      <c r="G236" s="150">
        <f>$C236-SUM(D236:F236)</f>
        <v>0</v>
      </c>
    </row>
    <row r="237" spans="1:7">
      <c r="A237" s="211" t="s">
        <v>468</v>
      </c>
      <c r="B237" s="204" t="str">
        <f ca="1">VLOOKUP($A237,'Orçamento Sintético'!$A:$H,4,0)</f>
        <v>JOELHO 90 GRAUS, PVC, SERIE NORMAL, ESGOTO PREDIAL, DN 100 MM, JUNTA ELÁSTICA, FORNECIDO E INSTALADO EM SUBCOLETOR AÉREO DE ESGOTO SANITÁRIO. AF_12/2014</v>
      </c>
      <c r="C237" s="149">
        <f ca="1">ROUND(C238/$G$306,4)</f>
        <v>0</v>
      </c>
      <c r="D237" s="149"/>
      <c r="E237" s="149">
        <v>1</v>
      </c>
      <c r="F237" s="149"/>
      <c r="G237" s="149">
        <f>ROUND(G238/$C238,4)</f>
        <v>0</v>
      </c>
    </row>
    <row r="238" spans="1:7">
      <c r="A238" s="211"/>
      <c r="B238" s="205"/>
      <c r="C238" s="150">
        <f ca="1">VLOOKUP($A237,'Orçamento Sintético'!$A:$H,8,0)</f>
        <v>22.41</v>
      </c>
      <c r="D238" s="150">
        <f>ROUND($C238*D237,2)</f>
        <v>0</v>
      </c>
      <c r="E238" s="150">
        <f>ROUND($C238*E237,2)</f>
        <v>22.41</v>
      </c>
      <c r="F238" s="150">
        <f>ROUND($C238*F237,2)</f>
        <v>0</v>
      </c>
      <c r="G238" s="150">
        <f>$C238-SUM(D238:F238)</f>
        <v>0</v>
      </c>
    </row>
    <row r="239" spans="1:7">
      <c r="A239" s="211" t="s">
        <v>471</v>
      </c>
      <c r="B239" s="204" t="str">
        <f ca="1">VLOOKUP($A239,'Orçamento Sintético'!$A:$H,4,0)</f>
        <v>LUVA SIMPLES, PVC, SERIE NORMAL, ESGOTO PREDIAL, DN 100 MM, JUNTA ELÁSTICA, FORNECIDO E INSTALADO EM PRUMADA DE ESGOTO SANITÁRIO OU VENTILAÇÃO. AF_12/2014</v>
      </c>
      <c r="C239" s="149">
        <f ca="1">ROUND(C240/$G$306,4)</f>
        <v>0</v>
      </c>
      <c r="D239" s="149"/>
      <c r="E239" s="149">
        <v>1</v>
      </c>
      <c r="F239" s="149"/>
      <c r="G239" s="149">
        <f>ROUND(G240/$C240,4)</f>
        <v>0</v>
      </c>
    </row>
    <row r="240" spans="1:7">
      <c r="A240" s="211"/>
      <c r="B240" s="205"/>
      <c r="C240" s="150">
        <f ca="1">VLOOKUP($A239,'Orçamento Sintético'!$A:$H,8,0)</f>
        <v>13.8</v>
      </c>
      <c r="D240" s="150">
        <f>ROUND($C240*D239,2)</f>
        <v>0</v>
      </c>
      <c r="E240" s="150">
        <f>ROUND($C240*E239,2)</f>
        <v>13.8</v>
      </c>
      <c r="F240" s="150">
        <f>ROUND($C240*F239,2)</f>
        <v>0</v>
      </c>
      <c r="G240" s="150">
        <f>$C240-SUM(D240:F240)</f>
        <v>0</v>
      </c>
    </row>
    <row r="241" spans="1:7">
      <c r="A241" s="211" t="s">
        <v>474</v>
      </c>
      <c r="B241" s="204" t="str">
        <f ca="1">VLOOKUP($A241,'Orçamento Sintético'!$A:$H,4,0)</f>
        <v>REDUÇÃO EXCÊNTRICA, PVC, SERIE R, ÁGUA PLUVIAL, DN 100 X 75 MM, JUNTA ELÁSTICA, FORNECIDO E INSTALADO EM CONDUTORES VERTICAIS DE ÁGUAS PLUVIAIS. AF_12/2014</v>
      </c>
      <c r="C241" s="149">
        <f ca="1">ROUND(C242/$G$306,4)</f>
        <v>1E-4</v>
      </c>
      <c r="D241" s="149"/>
      <c r="E241" s="149">
        <v>1</v>
      </c>
      <c r="F241" s="149"/>
      <c r="G241" s="149">
        <f>ROUND(G242/$C242,4)</f>
        <v>0</v>
      </c>
    </row>
    <row r="242" spans="1:7">
      <c r="A242" s="211"/>
      <c r="B242" s="205"/>
      <c r="C242" s="150">
        <f ca="1">VLOOKUP($A241,'Orçamento Sintético'!$A:$H,8,0)</f>
        <v>126.5</v>
      </c>
      <c r="D242" s="150">
        <f>ROUND($C242*D241,2)</f>
        <v>0</v>
      </c>
      <c r="E242" s="150">
        <f>ROUND($C242*E241,2)</f>
        <v>126.5</v>
      </c>
      <c r="F242" s="150">
        <f>ROUND($C242*F241,2)</f>
        <v>0</v>
      </c>
      <c r="G242" s="150">
        <f>$C242-SUM(D242:F242)</f>
        <v>0</v>
      </c>
    </row>
    <row r="243" spans="1:7">
      <c r="A243" s="211" t="s">
        <v>477</v>
      </c>
      <c r="B243" s="204" t="str">
        <f ca="1">VLOOKUP($A243,'Orçamento Sintético'!$A:$H,4,0)</f>
        <v>Copia da SINAPI (89863) - JUNÇÃO SIMPLES, PVC, SERIE NORMAL, ESGOTO PREDIAL, DN 200 X 150 MM, JUNTA ELÁSTICA, FORNECIDO E INSTALADO</v>
      </c>
      <c r="C243" s="149">
        <f ca="1">ROUND(C244/$G$306,4)</f>
        <v>2.9999999999999997E-4</v>
      </c>
      <c r="D243" s="149"/>
      <c r="E243" s="149">
        <v>1</v>
      </c>
      <c r="F243" s="149"/>
      <c r="G243" s="149">
        <f>ROUND(G244/$C244,4)</f>
        <v>0</v>
      </c>
    </row>
    <row r="244" spans="1:7">
      <c r="A244" s="211"/>
      <c r="B244" s="205"/>
      <c r="C244" s="150">
        <f ca="1">VLOOKUP($A243,'Orçamento Sintético'!$A:$H,8,0)</f>
        <v>283.82</v>
      </c>
      <c r="D244" s="150">
        <f>ROUND($C244*D243,2)</f>
        <v>0</v>
      </c>
      <c r="E244" s="150">
        <f>ROUND($C244*E243,2)</f>
        <v>283.82</v>
      </c>
      <c r="F244" s="150">
        <f>ROUND($C244*F243,2)</f>
        <v>0</v>
      </c>
      <c r="G244" s="150">
        <f>$C244-SUM(D244:F244)</f>
        <v>0</v>
      </c>
    </row>
    <row r="245" spans="1:7">
      <c r="A245" s="211" t="s">
        <v>480</v>
      </c>
      <c r="B245" s="204" t="str">
        <f ca="1">VLOOKUP($A245,'Orçamento Sintético'!$A:$H,4,0)</f>
        <v>JUNÇÃO SIMPLES, PVC, SERIE R, ÁGUA PLUVIAL, DN 150 X 100 MM, JUNTA ELÁSTICA, FORNECIDO E INSTALADO EM CONDUTORES VERTICAIS DE ÁGUAS PLUVIAIS. AF_12/2014</v>
      </c>
      <c r="C245" s="149">
        <f ca="1">ROUND(C246/$G$306,4)</f>
        <v>8.9999999999999998E-4</v>
      </c>
      <c r="D245" s="149"/>
      <c r="E245" s="149">
        <v>1</v>
      </c>
      <c r="F245" s="149"/>
      <c r="G245" s="149">
        <f>ROUND(G246/$C246,4)</f>
        <v>0</v>
      </c>
    </row>
    <row r="246" spans="1:7">
      <c r="A246" s="211"/>
      <c r="B246" s="205"/>
      <c r="C246" s="150">
        <f ca="1">VLOOKUP($A245,'Orçamento Sintético'!$A:$H,8,0)</f>
        <v>729.64</v>
      </c>
      <c r="D246" s="150">
        <f>ROUND($C246*D245,2)</f>
        <v>0</v>
      </c>
      <c r="E246" s="150">
        <f>ROUND($C246*E245,2)</f>
        <v>729.64</v>
      </c>
      <c r="F246" s="150">
        <f>ROUND($C246*F245,2)</f>
        <v>0</v>
      </c>
      <c r="G246" s="150">
        <f>$C246-SUM(D246:F246)</f>
        <v>0</v>
      </c>
    </row>
    <row r="247" spans="1:7">
      <c r="A247" s="211" t="s">
        <v>483</v>
      </c>
      <c r="B247" s="204" t="str">
        <f ca="1">VLOOKUP($A247,'Orçamento Sintético'!$A:$H,4,0)</f>
        <v>LUVA SIMPLES, PVC, SÉRIE NORMAL, ESGOTO PREDIAL, DN 150 MM, JUNTA ELÁSTICA, FORNECIDO E INSTALADO EM SUBCOLETOR AÉREO DE ESGOTO SANITÁRIO. AF_12/2014</v>
      </c>
      <c r="C247" s="149">
        <f ca="1">ROUND(C248/$G$306,4)</f>
        <v>2.0000000000000001E-4</v>
      </c>
      <c r="D247" s="149"/>
      <c r="E247" s="149">
        <v>1</v>
      </c>
      <c r="F247" s="149"/>
      <c r="G247" s="149">
        <f>ROUND(G248/$C248,4)</f>
        <v>0</v>
      </c>
    </row>
    <row r="248" spans="1:7">
      <c r="A248" s="211"/>
      <c r="B248" s="205"/>
      <c r="C248" s="150">
        <f ca="1">VLOOKUP($A247,'Orçamento Sintético'!$A:$H,8,0)</f>
        <v>199.76</v>
      </c>
      <c r="D248" s="150">
        <f>ROUND($C248*D247,2)</f>
        <v>0</v>
      </c>
      <c r="E248" s="150">
        <f>ROUND($C248*E247,2)</f>
        <v>199.76</v>
      </c>
      <c r="F248" s="150">
        <f>ROUND($C248*F247,2)</f>
        <v>0</v>
      </c>
      <c r="G248" s="150">
        <f>$C248-SUM(D248:F248)</f>
        <v>0</v>
      </c>
    </row>
    <row r="249" spans="1:7">
      <c r="A249" s="211" t="s">
        <v>486</v>
      </c>
      <c r="B249" s="204" t="str">
        <f ca="1">VLOOKUP($A249,'Orçamento Sintético'!$A:$H,4,0)</f>
        <v>Copia da SINAPI (89677) - CAP / TAMPÃO, PVC, SERIE R, ÁGUA PLUVIAL, DN 150 MM, JUNTA ELÁSTICA, FORNECIDO E INSTALADO EM CONDUTORES VERTICAIS DE ÁGUAS PLUVIAIS. AF_12/2014</v>
      </c>
      <c r="C249" s="149">
        <f ca="1">ROUND(C250/$G$306,4)</f>
        <v>2.0000000000000001E-4</v>
      </c>
      <c r="D249" s="149"/>
      <c r="E249" s="149">
        <v>1</v>
      </c>
      <c r="F249" s="149"/>
      <c r="G249" s="149">
        <f>ROUND(G250/$C250,4)</f>
        <v>0</v>
      </c>
    </row>
    <row r="250" spans="1:7">
      <c r="A250" s="211"/>
      <c r="B250" s="205"/>
      <c r="C250" s="150">
        <f ca="1">VLOOKUP($A249,'Orçamento Sintético'!$A:$H,8,0)</f>
        <v>183.6</v>
      </c>
      <c r="D250" s="150">
        <f>ROUND($C250*D249,2)</f>
        <v>0</v>
      </c>
      <c r="E250" s="150">
        <f>ROUND($C250*E249,2)</f>
        <v>183.6</v>
      </c>
      <c r="F250" s="150">
        <f>ROUND($C250*F249,2)</f>
        <v>0</v>
      </c>
      <c r="G250" s="150">
        <f>$C250-SUM(D250:F250)</f>
        <v>0</v>
      </c>
    </row>
    <row r="251" spans="1:7">
      <c r="A251" s="211" t="s">
        <v>489</v>
      </c>
      <c r="B251" s="204" t="str">
        <f ca="1">VLOOKUP($A251,'Orçamento Sintético'!$A:$H,4,0)</f>
        <v>JOELHO 90 GRAUS, PVC, SERIE NORMAL, ESGOTO PREDIAL, DN 75 MM, JUNTA ELÁSTICA, FORNECIDO E INSTALADO EM RAMAL DE DESCARGA OU RAMAL DE ESGOTO SANITÁRIO. AF_12/2014</v>
      </c>
      <c r="C251" s="149">
        <f ca="1">ROUND(C252/$G$306,4)</f>
        <v>1E-4</v>
      </c>
      <c r="D251" s="149"/>
      <c r="E251" s="149">
        <v>1</v>
      </c>
      <c r="F251" s="149"/>
      <c r="G251" s="149">
        <f>ROUND(G252/$C252,4)</f>
        <v>0</v>
      </c>
    </row>
    <row r="252" spans="1:7">
      <c r="A252" s="211"/>
      <c r="B252" s="205"/>
      <c r="C252" s="150">
        <f ca="1">VLOOKUP($A251,'Orçamento Sintético'!$A:$H,8,0)</f>
        <v>70.12</v>
      </c>
      <c r="D252" s="150">
        <f>ROUND($C252*D251,2)</f>
        <v>0</v>
      </c>
      <c r="E252" s="150">
        <f>ROUND($C252*E251,2)</f>
        <v>70.12</v>
      </c>
      <c r="F252" s="150">
        <f>ROUND($C252*F251,2)</f>
        <v>0</v>
      </c>
      <c r="G252" s="150">
        <f>$C252-SUM(D252:F252)</f>
        <v>0</v>
      </c>
    </row>
    <row r="253" spans="1:7">
      <c r="A253" s="211" t="s">
        <v>492</v>
      </c>
      <c r="B253" s="204" t="str">
        <f ca="1">VLOOKUP($A253,'Orçamento Sintético'!$A:$H,4,0)</f>
        <v>JOELHO 45 GRAUS, PVC, SERIE NORMAL, ESGOTO PREDIAL, DN 75 MM, JUNTA ELÁSTICA, FORNECIDO E INSTALADO EM PRUMADA DE ESGOTO SANITÁRIO OU VENTILAÇÃO. AF_12/2014</v>
      </c>
      <c r="C253" s="149">
        <f ca="1">ROUND(C254/$G$306,4)</f>
        <v>0</v>
      </c>
      <c r="D253" s="149"/>
      <c r="E253" s="149">
        <v>1</v>
      </c>
      <c r="F253" s="149"/>
      <c r="G253" s="149">
        <f>ROUND(G254/$C254,4)</f>
        <v>0</v>
      </c>
    </row>
    <row r="254" spans="1:7">
      <c r="A254" s="211"/>
      <c r="B254" s="205"/>
      <c r="C254" s="150">
        <f ca="1">VLOOKUP($A253,'Orçamento Sintético'!$A:$H,8,0)</f>
        <v>27.64</v>
      </c>
      <c r="D254" s="150">
        <f>ROUND($C254*D253,2)</f>
        <v>0</v>
      </c>
      <c r="E254" s="150">
        <f>ROUND($C254*E253,2)</f>
        <v>27.64</v>
      </c>
      <c r="F254" s="150">
        <f>ROUND($C254*F253,2)</f>
        <v>0</v>
      </c>
      <c r="G254" s="150">
        <f>$C254-SUM(D254:F254)</f>
        <v>0</v>
      </c>
    </row>
    <row r="255" spans="1:7">
      <c r="A255" s="211" t="s">
        <v>495</v>
      </c>
      <c r="B255" s="204" t="str">
        <f ca="1">VLOOKUP($A255,'Orçamento Sintético'!$A:$H,4,0)</f>
        <v>LUVA SIMPLES, PVC, SERIE NORMAL, ESGOTO PREDIAL, DN 75 MM, JUNTA ELÁSTICA, FORNECIDO E INSTALADO EM PRUMADA DE ESGOTO SANITÁRIO OU VENTILAÇÃO. AF_12/2014</v>
      </c>
      <c r="C255" s="149">
        <f ca="1">ROUND(C256/$G$306,4)</f>
        <v>0</v>
      </c>
      <c r="D255" s="149"/>
      <c r="E255" s="149">
        <v>1</v>
      </c>
      <c r="F255" s="149"/>
      <c r="G255" s="149">
        <f>ROUND(G256/$C256,4)</f>
        <v>0</v>
      </c>
    </row>
    <row r="256" spans="1:7">
      <c r="A256" s="211"/>
      <c r="B256" s="205"/>
      <c r="C256" s="150">
        <f ca="1">VLOOKUP($A255,'Orçamento Sintético'!$A:$H,8,0)</f>
        <v>33.18</v>
      </c>
      <c r="D256" s="150">
        <f>ROUND($C256*D255,2)</f>
        <v>0</v>
      </c>
      <c r="E256" s="150">
        <f>ROUND($C256*E255,2)</f>
        <v>33.18</v>
      </c>
      <c r="F256" s="150">
        <f>ROUND($C256*F255,2)</f>
        <v>0</v>
      </c>
      <c r="G256" s="150">
        <f>$C256-SUM(D256:F256)</f>
        <v>0</v>
      </c>
    </row>
    <row r="257" spans="1:7">
      <c r="A257" s="211" t="s">
        <v>498</v>
      </c>
      <c r="B257" s="204" t="str">
        <f ca="1">VLOOKUP($A257,'Orçamento Sintético'!$A:$H,4,0)</f>
        <v>Copia da SINAPI (89677) - LUVA SIMPLES, PVC, SERIE R, ÁGUA PLUVIAL, DN 200MM, JUNTA ELÁSTICA, FORNECIDO E INSTALADO EM CONDUTORES VERTICAIS DE ÁGUAS PLUVIAIS. AF_12/2014</v>
      </c>
      <c r="C257" s="149">
        <f ca="1">ROUND(C258/$G$306,4)</f>
        <v>5.0000000000000001E-4</v>
      </c>
      <c r="D257" s="149"/>
      <c r="E257" s="149">
        <v>1</v>
      </c>
      <c r="F257" s="149"/>
      <c r="G257" s="149">
        <f>ROUND(G258/$C258,4)</f>
        <v>0</v>
      </c>
    </row>
    <row r="258" spans="1:7">
      <c r="A258" s="211"/>
      <c r="B258" s="205"/>
      <c r="C258" s="150">
        <f ca="1">VLOOKUP($A257,'Orçamento Sintético'!$A:$H,8,0)</f>
        <v>386.8</v>
      </c>
      <c r="D258" s="150">
        <f>ROUND($C258*D257,2)</f>
        <v>0</v>
      </c>
      <c r="E258" s="150">
        <f>ROUND($C258*E257,2)</f>
        <v>386.8</v>
      </c>
      <c r="F258" s="150">
        <f>ROUND($C258*F257,2)</f>
        <v>0</v>
      </c>
      <c r="G258" s="150">
        <f>$C258-SUM(D258:F258)</f>
        <v>0</v>
      </c>
    </row>
    <row r="259" spans="1:7">
      <c r="A259" s="211" t="s">
        <v>501</v>
      </c>
      <c r="B259" s="204" t="str">
        <f ca="1">VLOOKUP($A259,'Orçamento Sintético'!$A:$H,4,0)</f>
        <v>Grelha inox 20x20 com tela anti-inseto</v>
      </c>
      <c r="C259" s="149">
        <f ca="1">ROUND(C260/$G$306,4)</f>
        <v>8.9999999999999998E-4</v>
      </c>
      <c r="D259" s="149"/>
      <c r="E259" s="149"/>
      <c r="F259" s="149"/>
      <c r="G259" s="149">
        <f>ROUND(G260/$C260,4)</f>
        <v>1</v>
      </c>
    </row>
    <row r="260" spans="1:7">
      <c r="A260" s="211"/>
      <c r="B260" s="205"/>
      <c r="C260" s="150">
        <f ca="1">VLOOKUP($A259,'Orçamento Sintético'!$A:$H,8,0)</f>
        <v>764.76</v>
      </c>
      <c r="D260" s="150">
        <f>ROUND($C260*D259,2)</f>
        <v>0</v>
      </c>
      <c r="E260" s="150">
        <f>ROUND($C260*E259,2)</f>
        <v>0</v>
      </c>
      <c r="F260" s="150">
        <f>ROUND($C260*F259,2)</f>
        <v>0</v>
      </c>
      <c r="G260" s="150">
        <f>$C260-SUM(D260:F260)</f>
        <v>764.76</v>
      </c>
    </row>
    <row r="261" spans="1:7">
      <c r="A261" s="213" t="s">
        <v>504</v>
      </c>
      <c r="B261" s="207" t="str">
        <f ca="1">VLOOKUP($A261,'Orçamento Sintético'!$A:$H,4,0)</f>
        <v>SERVIÇOS COMPLEMENTARES</v>
      </c>
      <c r="C261" s="143">
        <f ca="1">ROUND(C262/$G$306,4)</f>
        <v>3.1199999999999999E-2</v>
      </c>
      <c r="D261" s="144">
        <f>ROUND(D262/$C262,4)</f>
        <v>0</v>
      </c>
      <c r="E261" s="144">
        <f>ROUND(E262/$C262,4)</f>
        <v>0.4027</v>
      </c>
      <c r="F261" s="144">
        <f>ROUND(F262/$C262,4)</f>
        <v>3.6200000000000003E-2</v>
      </c>
      <c r="G261" s="144">
        <f>ROUND(G262/$C262,4)</f>
        <v>0.56110000000000004</v>
      </c>
    </row>
    <row r="262" spans="1:7">
      <c r="A262" s="213"/>
      <c r="B262" s="207"/>
      <c r="C262" s="145">
        <f ca="1">VLOOKUP($A261,'Orçamento Sintético'!$A:$H,8,0)</f>
        <v>26442.839999999997</v>
      </c>
      <c r="D262" s="146">
        <f>D264+D280</f>
        <v>0</v>
      </c>
      <c r="E262" s="146">
        <f>E264+E280</f>
        <v>10647.85</v>
      </c>
      <c r="F262" s="146">
        <f>F264+F280</f>
        <v>956.80000000000007</v>
      </c>
      <c r="G262" s="146">
        <f>G264+G280</f>
        <v>14838.189999999999</v>
      </c>
    </row>
    <row r="263" spans="1:7">
      <c r="A263" s="212" t="s">
        <v>506</v>
      </c>
      <c r="B263" s="206" t="str">
        <f ca="1">VLOOKUP($A263,'Orçamento Sintético'!$A:$H,4,0)</f>
        <v>LIMPEZA DE OBRAS</v>
      </c>
      <c r="C263" s="147">
        <f ca="1">ROUND(C264/$G$306,4)</f>
        <v>1.6500000000000001E-2</v>
      </c>
      <c r="D263" s="147">
        <f>ROUND(D264/$C264,4)</f>
        <v>0</v>
      </c>
      <c r="E263" s="147">
        <f>ROUND(E264/$C264,4)</f>
        <v>0.76090000000000002</v>
      </c>
      <c r="F263" s="147">
        <f>ROUND(F264/$C264,4)</f>
        <v>0</v>
      </c>
      <c r="G263" s="147">
        <f>ROUND(G264/$C264,4)</f>
        <v>0.23910000000000001</v>
      </c>
    </row>
    <row r="264" spans="1:7">
      <c r="A264" s="212"/>
      <c r="B264" s="206"/>
      <c r="C264" s="148">
        <f ca="1">VLOOKUP($A263,'Orçamento Sintético'!$A:$H,8,0)</f>
        <v>13993.829999999998</v>
      </c>
      <c r="D264" s="148">
        <f>D266+D268+D270+D272+D274+D276+D278</f>
        <v>0</v>
      </c>
      <c r="E264" s="148">
        <f>E266+E268+E270+E272+E274+E276+E278</f>
        <v>10647.85</v>
      </c>
      <c r="F264" s="148">
        <f>F266+F268+F270+F272+F274+F276+F278</f>
        <v>0</v>
      </c>
      <c r="G264" s="148">
        <f>G266+G268+G270+G272+G274+G276+G278</f>
        <v>3345.9800000000005</v>
      </c>
    </row>
    <row r="265" spans="1:7">
      <c r="A265" s="211" t="s">
        <v>508</v>
      </c>
      <c r="B265" s="204" t="str">
        <f ca="1">VLOOKUP($A265,'Orçamento Sintético'!$A:$H,4,0)</f>
        <v>LIMPEZA DE PISO CERÂMICO OU PORCELANATO COM VASSOURA A SECO. AF_04/2019</v>
      </c>
      <c r="C265" s="149">
        <f ca="1">ROUND(C266/$G$306,4)</f>
        <v>2.0000000000000001E-4</v>
      </c>
      <c r="D265" s="149"/>
      <c r="E265" s="149"/>
      <c r="F265" s="149"/>
      <c r="G265" s="149">
        <f>ROUND(G266/$C266,4)</f>
        <v>1</v>
      </c>
    </row>
    <row r="266" spans="1:7">
      <c r="A266" s="211"/>
      <c r="B266" s="205"/>
      <c r="C266" s="150">
        <f ca="1">VLOOKUP($A265,'Orçamento Sintético'!$A:$H,8,0)</f>
        <v>212.08</v>
      </c>
      <c r="D266" s="150">
        <f>ROUND($C266*D265,2)</f>
        <v>0</v>
      </c>
      <c r="E266" s="150">
        <f>ROUND($C266*E265,2)</f>
        <v>0</v>
      </c>
      <c r="F266" s="150">
        <f>ROUND($C266*F265,2)</f>
        <v>0</v>
      </c>
      <c r="G266" s="150">
        <f>$C266-SUM(D266:F266)</f>
        <v>212.08</v>
      </c>
    </row>
    <row r="267" spans="1:7">
      <c r="A267" s="211" t="s">
        <v>511</v>
      </c>
      <c r="B267" s="204" t="str">
        <f ca="1">VLOOKUP($A267,'Orçamento Sintético'!$A:$H,4,0)</f>
        <v>LIMPEZA DE CONTRAPISO COM VASSOURA A SECO. AF_04/2019</v>
      </c>
      <c r="C267" s="149">
        <f ca="1">ROUND(C268/$G$306,4)</f>
        <v>1.6000000000000001E-3</v>
      </c>
      <c r="D267" s="149"/>
      <c r="E267" s="149"/>
      <c r="F267" s="149"/>
      <c r="G267" s="149">
        <f>ROUND(G268/$C268,4)</f>
        <v>1</v>
      </c>
    </row>
    <row r="268" spans="1:7">
      <c r="A268" s="211"/>
      <c r="B268" s="205"/>
      <c r="C268" s="150">
        <f ca="1">VLOOKUP($A267,'Orçamento Sintético'!$A:$H,8,0)</f>
        <v>1397.8</v>
      </c>
      <c r="D268" s="150">
        <f>ROUND($C268*D267,2)</f>
        <v>0</v>
      </c>
      <c r="E268" s="150">
        <f>ROUND($C268*E267,2)</f>
        <v>0</v>
      </c>
      <c r="F268" s="150">
        <f>ROUND($C268*F267,2)</f>
        <v>0</v>
      </c>
      <c r="G268" s="150">
        <f>$C268-SUM(D268:F268)</f>
        <v>1397.8</v>
      </c>
    </row>
    <row r="269" spans="1:7">
      <c r="A269" s="211" t="s">
        <v>514</v>
      </c>
      <c r="B269" s="204" t="str">
        <f ca="1">VLOOKUP($A269,'Orçamento Sintético'!$A:$H,4,0)</f>
        <v>LIMPEZA DE REVESTIMENTO CERÂMICO EM PAREDE COM PANO ÚMIDO AF_04/2019</v>
      </c>
      <c r="C269" s="149">
        <f ca="1">ROUND(C270/$G$306,4)</f>
        <v>6.9999999999999999E-4</v>
      </c>
      <c r="D269" s="149"/>
      <c r="E269" s="149"/>
      <c r="F269" s="149"/>
      <c r="G269" s="149">
        <f>ROUND(G270/$C270,4)</f>
        <v>1</v>
      </c>
    </row>
    <row r="270" spans="1:7">
      <c r="A270" s="211"/>
      <c r="B270" s="205"/>
      <c r="C270" s="150">
        <f ca="1">VLOOKUP($A269,'Orçamento Sintético'!$A:$H,8,0)</f>
        <v>553</v>
      </c>
      <c r="D270" s="150">
        <f>ROUND($C270*D269,2)</f>
        <v>0</v>
      </c>
      <c r="E270" s="150">
        <f>ROUND($C270*E269,2)</f>
        <v>0</v>
      </c>
      <c r="F270" s="150">
        <f>ROUND($C270*F269,2)</f>
        <v>0</v>
      </c>
      <c r="G270" s="150">
        <f>$C270-SUM(D270:F270)</f>
        <v>553</v>
      </c>
    </row>
    <row r="271" spans="1:7">
      <c r="A271" s="211" t="s">
        <v>517</v>
      </c>
      <c r="B271" s="204" t="str">
        <f ca="1">VLOOKUP($A271,'Orçamento Sintético'!$A:$H,4,0)</f>
        <v>Transporte, carga e descarga de container</v>
      </c>
      <c r="C271" s="149">
        <f ca="1">ROUND(C272/$G$306,4)</f>
        <v>5.9999999999999995E-4</v>
      </c>
      <c r="D271" s="149"/>
      <c r="E271" s="149">
        <v>0.9</v>
      </c>
      <c r="F271" s="149"/>
      <c r="G271" s="149">
        <f>ROUND(G272/$C272,4)</f>
        <v>0.1</v>
      </c>
    </row>
    <row r="272" spans="1:7">
      <c r="A272" s="211"/>
      <c r="B272" s="205"/>
      <c r="C272" s="150">
        <f ca="1">VLOOKUP($A271,'Orçamento Sintético'!$A:$H,8,0)</f>
        <v>532.27</v>
      </c>
      <c r="D272" s="150">
        <f>ROUND($C272*D271,2)</f>
        <v>0</v>
      </c>
      <c r="E272" s="150">
        <f>ROUND($C272*E271,2)</f>
        <v>479.04</v>
      </c>
      <c r="F272" s="150">
        <f>ROUND($C272*F271,2)</f>
        <v>0</v>
      </c>
      <c r="G272" s="150">
        <f>$C272-SUM(D272:F272)</f>
        <v>53.229999999999961</v>
      </c>
    </row>
    <row r="273" spans="1:7">
      <c r="A273" s="211" t="s">
        <v>520</v>
      </c>
      <c r="B273" s="204" t="str">
        <f ca="1">VLOOKUP($A273,'Orçamento Sintético'!$A:$H,4,0)</f>
        <v>Transporte de material – bota-fora, D.M.T = 50,0 km</v>
      </c>
      <c r="C273" s="149">
        <f ca="1">ROUND(C274/$G$306,4)</f>
        <v>7.7000000000000002E-3</v>
      </c>
      <c r="D273" s="149"/>
      <c r="E273" s="149">
        <v>0.9</v>
      </c>
      <c r="F273" s="149"/>
      <c r="G273" s="149">
        <f>ROUND(G274/$C274,4)</f>
        <v>0.1</v>
      </c>
    </row>
    <row r="274" spans="1:7">
      <c r="A274" s="211"/>
      <c r="B274" s="205"/>
      <c r="C274" s="150">
        <f ca="1">VLOOKUP($A273,'Orçamento Sintético'!$A:$H,8,0)</f>
        <v>6517.68</v>
      </c>
      <c r="D274" s="150">
        <f>ROUND($C274*D273,2)</f>
        <v>0</v>
      </c>
      <c r="E274" s="150">
        <f>ROUND($C274*E273,2)</f>
        <v>5865.91</v>
      </c>
      <c r="F274" s="150">
        <f>ROUND($C274*F273,2)</f>
        <v>0</v>
      </c>
      <c r="G274" s="150">
        <f>$C274-SUM(D274:F274)</f>
        <v>651.77000000000044</v>
      </c>
    </row>
    <row r="275" spans="1:7">
      <c r="A275" s="211" t="s">
        <v>523</v>
      </c>
      <c r="B275" s="204" t="str">
        <f ca="1">VLOOKUP($A275,'Orçamento Sintético'!$A:$H,4,0)</f>
        <v>TRANSPORTE HORIZONTAL COM JERICA DE 90 L, DE MASSA/ GRANEL (UNIDADE: M3XKM). AF_07/2019</v>
      </c>
      <c r="C275" s="149">
        <f ca="1">ROUND(C276/$G$306,4)</f>
        <v>4.1000000000000003E-3</v>
      </c>
      <c r="D275" s="149"/>
      <c r="E275" s="149">
        <v>0.9</v>
      </c>
      <c r="F275" s="149"/>
      <c r="G275" s="149">
        <f>ROUND(G276/$C276,4)</f>
        <v>0.1</v>
      </c>
    </row>
    <row r="276" spans="1:7">
      <c r="A276" s="211"/>
      <c r="B276" s="205"/>
      <c r="C276" s="150">
        <f ca="1">VLOOKUP($A275,'Orçamento Sintético'!$A:$H,8,0)</f>
        <v>3477.88</v>
      </c>
      <c r="D276" s="150">
        <f>ROUND($C276*D275,2)</f>
        <v>0</v>
      </c>
      <c r="E276" s="150">
        <f>ROUND($C276*E275,2)</f>
        <v>3130.09</v>
      </c>
      <c r="F276" s="150">
        <f>ROUND($C276*F275,2)</f>
        <v>0</v>
      </c>
      <c r="G276" s="150">
        <f>$C276-SUM(D276:F276)</f>
        <v>347.78999999999996</v>
      </c>
    </row>
    <row r="277" spans="1:7">
      <c r="A277" s="211" t="s">
        <v>527</v>
      </c>
      <c r="B277" s="204" t="str">
        <f ca="1">VLOOKUP($A277,'Orçamento Sintético'!$A:$H,4,0)</f>
        <v>TRANSPORTE HORIZONTAL MANUAL, DE LATA DE 18 LITROS (UNIDADE: LXKM). AF_07/2019</v>
      </c>
      <c r="C277" s="149">
        <f ca="1">ROUND(C278/$G$306,4)</f>
        <v>1.5E-3</v>
      </c>
      <c r="D277" s="149"/>
      <c r="E277" s="149">
        <v>0.9</v>
      </c>
      <c r="F277" s="149"/>
      <c r="G277" s="149">
        <f>ROUND(G278/$C278,4)</f>
        <v>0.1</v>
      </c>
    </row>
    <row r="278" spans="1:7">
      <c r="A278" s="211"/>
      <c r="B278" s="205"/>
      <c r="C278" s="150">
        <f ca="1">VLOOKUP($A277,'Orçamento Sintético'!$A:$H,8,0)</f>
        <v>1303.1199999999999</v>
      </c>
      <c r="D278" s="150">
        <f>ROUND($C278*D277,2)</f>
        <v>0</v>
      </c>
      <c r="E278" s="150">
        <f>ROUND($C278*E277,2)</f>
        <v>1172.81</v>
      </c>
      <c r="F278" s="150">
        <f>ROUND($C278*F277,2)</f>
        <v>0</v>
      </c>
      <c r="G278" s="150">
        <f>$C278-SUM(D278:F278)</f>
        <v>130.30999999999995</v>
      </c>
    </row>
    <row r="279" spans="1:7">
      <c r="A279" s="212" t="s">
        <v>531</v>
      </c>
      <c r="B279" s="206" t="str">
        <f ca="1">VLOOKUP($A279,'Orçamento Sintético'!$A:$H,4,0)</f>
        <v>SERVIÇOS DIVERSOS</v>
      </c>
      <c r="C279" s="147">
        <f ca="1">ROUND(C280/$G$306,4)</f>
        <v>1.47E-2</v>
      </c>
      <c r="D279" s="147">
        <f>ROUND(D280/$C280,4)</f>
        <v>0</v>
      </c>
      <c r="E279" s="147">
        <f>ROUND(E280/$C280,4)</f>
        <v>0</v>
      </c>
      <c r="F279" s="147">
        <f>ROUND(F280/$C280,4)</f>
        <v>7.6899999999999996E-2</v>
      </c>
      <c r="G279" s="147">
        <f>ROUND(G280/$C280,4)</f>
        <v>0.92310000000000003</v>
      </c>
    </row>
    <row r="280" spans="1:7">
      <c r="A280" s="212"/>
      <c r="B280" s="206"/>
      <c r="C280" s="148">
        <f ca="1">VLOOKUP($A279,'Orçamento Sintético'!$A:$H,8,0)</f>
        <v>12449.009999999998</v>
      </c>
      <c r="D280" s="148">
        <f>D282+D284+D286+D288+D290+D292</f>
        <v>0</v>
      </c>
      <c r="E280" s="148">
        <f>E282+E284+E286+E288+E290+E292</f>
        <v>0</v>
      </c>
      <c r="F280" s="148">
        <f>F282+F284+F286+F288+F290+F292</f>
        <v>956.80000000000007</v>
      </c>
      <c r="G280" s="148">
        <f>G282+G284+G286+G288+G290+G292</f>
        <v>11492.21</v>
      </c>
    </row>
    <row r="281" spans="1:7">
      <c r="A281" s="211" t="s">
        <v>535</v>
      </c>
      <c r="B281" s="204" t="str">
        <f ca="1">VLOOKUP($A281,'Orçamento Sintético'!$A:$H,4,0)</f>
        <v>Copia da SINAPI (100701) - Assentamento de tampão / tampa / grelha / alçapão e similares - excluindo tampa - apenas instalação</v>
      </c>
      <c r="C281" s="149">
        <f ca="1">ROUND(C282/$G$306,4)</f>
        <v>0</v>
      </c>
      <c r="D281" s="149"/>
      <c r="E281" s="149"/>
      <c r="F281" s="149">
        <v>1</v>
      </c>
      <c r="G281" s="149">
        <f>ROUND(G282/$C282,4)</f>
        <v>0</v>
      </c>
    </row>
    <row r="282" spans="1:7">
      <c r="A282" s="211"/>
      <c r="B282" s="205"/>
      <c r="C282" s="150">
        <f ca="1">VLOOKUP($A281,'Orçamento Sintético'!$A:$H,8,0)</f>
        <v>42.1</v>
      </c>
      <c r="D282" s="150">
        <f>ROUND($C282*D281,2)</f>
        <v>0</v>
      </c>
      <c r="E282" s="150">
        <f>ROUND($C282*E281,2)</f>
        <v>0</v>
      </c>
      <c r="F282" s="150">
        <f>ROUND($C282*F281,2)</f>
        <v>42.1</v>
      </c>
      <c r="G282" s="150">
        <f>$C282-SUM(D282:F282)</f>
        <v>0</v>
      </c>
    </row>
    <row r="283" spans="1:7">
      <c r="A283" s="211" t="s">
        <v>538</v>
      </c>
      <c r="B283" s="204" t="str">
        <f ca="1">VLOOKUP($A283,'Orçamento Sintético'!$A:$H,4,0)</f>
        <v>Reinstalação de luminárias dos hall de entrada e social</v>
      </c>
      <c r="C283" s="149">
        <f ca="1">ROUND(C284/$G$306,4)</f>
        <v>9.5999999999999992E-3</v>
      </c>
      <c r="D283" s="149"/>
      <c r="E283" s="149"/>
      <c r="F283" s="149"/>
      <c r="G283" s="149">
        <f>ROUND(G284/$C284,4)</f>
        <v>1</v>
      </c>
    </row>
    <row r="284" spans="1:7">
      <c r="A284" s="211"/>
      <c r="B284" s="205"/>
      <c r="C284" s="150">
        <f ca="1">VLOOKUP($A283,'Orçamento Sintético'!$A:$H,8,0)</f>
        <v>8179.69</v>
      </c>
      <c r="D284" s="150">
        <f>ROUND($C284*D283,2)</f>
        <v>0</v>
      </c>
      <c r="E284" s="150">
        <f>ROUND($C284*E283,2)</f>
        <v>0</v>
      </c>
      <c r="F284" s="150">
        <f>ROUND($C284*F283,2)</f>
        <v>0</v>
      </c>
      <c r="G284" s="150">
        <f>$C284-SUM(D284:F284)</f>
        <v>8179.69</v>
      </c>
    </row>
    <row r="285" spans="1:7">
      <c r="A285" s="211" t="s">
        <v>541</v>
      </c>
      <c r="B285" s="204" t="str">
        <f ca="1">VLOOKUP($A285,'Orçamento Sintético'!$A:$H,4,0)</f>
        <v>Reinstalação de escadas metálicas e antena</v>
      </c>
      <c r="C285" s="149">
        <f ca="1">ROUND(C286/$G$306,4)</f>
        <v>5.9999999999999995E-4</v>
      </c>
      <c r="D285" s="149"/>
      <c r="E285" s="149"/>
      <c r="F285" s="149"/>
      <c r="G285" s="149">
        <f>ROUND(G286/$C286,4)</f>
        <v>1</v>
      </c>
    </row>
    <row r="286" spans="1:7">
      <c r="A286" s="211"/>
      <c r="B286" s="205"/>
      <c r="C286" s="150">
        <f ca="1">VLOOKUP($A285,'Orçamento Sintético'!$A:$H,8,0)</f>
        <v>498.23</v>
      </c>
      <c r="D286" s="150">
        <f>ROUND($C286*D285,2)</f>
        <v>0</v>
      </c>
      <c r="E286" s="150">
        <f>ROUND($C286*E285,2)</f>
        <v>0</v>
      </c>
      <c r="F286" s="150">
        <f>ROUND($C286*F285,2)</f>
        <v>0</v>
      </c>
      <c r="G286" s="150">
        <f>$C286-SUM(D286:F286)</f>
        <v>498.23</v>
      </c>
    </row>
    <row r="287" spans="1:7">
      <c r="A287" s="211" t="s">
        <v>544</v>
      </c>
      <c r="B287" s="204" t="str">
        <f ca="1">VLOOKUP($A287,'Orçamento Sintético'!$A:$H,4,0)</f>
        <v>Revitalização e reinstalação do letreiro de fachada</v>
      </c>
      <c r="C287" s="149">
        <f ca="1">ROUND(C288/$G$306,4)</f>
        <v>6.9999999999999999E-4</v>
      </c>
      <c r="D287" s="149"/>
      <c r="E287" s="149"/>
      <c r="F287" s="149"/>
      <c r="G287" s="149">
        <f>ROUND(G288/$C288,4)</f>
        <v>1</v>
      </c>
    </row>
    <row r="288" spans="1:7">
      <c r="A288" s="211"/>
      <c r="B288" s="205"/>
      <c r="C288" s="150">
        <f ca="1">VLOOKUP($A287,'Orçamento Sintético'!$A:$H,8,0)</f>
        <v>558.66999999999996</v>
      </c>
      <c r="D288" s="150">
        <f>ROUND($C288*D287,2)</f>
        <v>0</v>
      </c>
      <c r="E288" s="150">
        <f>ROUND($C288*E287,2)</f>
        <v>0</v>
      </c>
      <c r="F288" s="150">
        <f>ROUND($C288*F287,2)</f>
        <v>0</v>
      </c>
      <c r="G288" s="150">
        <f>$C288-SUM(D288:F288)</f>
        <v>558.66999999999996</v>
      </c>
    </row>
    <row r="289" spans="1:7">
      <c r="A289" s="211" t="s">
        <v>547</v>
      </c>
      <c r="B289" s="204" t="str">
        <f ca="1">VLOOKUP($A289,'Orçamento Sintético'!$A:$H,4,0)</f>
        <v>Substituição de ralo abacaxi, inclusive conexões</v>
      </c>
      <c r="C289" s="149">
        <f ca="1">ROUND(C290/$G$306,4)</f>
        <v>1.1000000000000001E-3</v>
      </c>
      <c r="D289" s="149"/>
      <c r="E289" s="149"/>
      <c r="F289" s="149">
        <v>1</v>
      </c>
      <c r="G289" s="149">
        <f>ROUND(G290/$C290,4)</f>
        <v>0</v>
      </c>
    </row>
    <row r="290" spans="1:7">
      <c r="A290" s="211"/>
      <c r="B290" s="205"/>
      <c r="C290" s="150">
        <f ca="1">VLOOKUP($A289,'Orçamento Sintético'!$A:$H,8,0)</f>
        <v>914.7</v>
      </c>
      <c r="D290" s="150">
        <f>ROUND($C290*D289,2)</f>
        <v>0</v>
      </c>
      <c r="E290" s="150">
        <f>ROUND($C290*E289,2)</f>
        <v>0</v>
      </c>
      <c r="F290" s="150">
        <f>ROUND($C290*F289,2)</f>
        <v>914.7</v>
      </c>
      <c r="G290" s="150">
        <f>$C290-SUM(D290:F290)</f>
        <v>0</v>
      </c>
    </row>
    <row r="291" spans="1:7">
      <c r="A291" s="211" t="s">
        <v>129</v>
      </c>
      <c r="B291" s="204" t="str">
        <f ca="1">VLOOKUP($A291,'Orçamento Sintético'!$A:$H,4,0)</f>
        <v>Reinstalação do sistema de proteção contra descargas atmosféricas</v>
      </c>
      <c r="C291" s="149">
        <f ca="1">ROUND(C292/$G$306,4)</f>
        <v>2.7000000000000001E-3</v>
      </c>
      <c r="D291" s="149"/>
      <c r="E291" s="149"/>
      <c r="F291" s="149"/>
      <c r="G291" s="149">
        <f>ROUND(G292/$C292,4)</f>
        <v>1</v>
      </c>
    </row>
    <row r="292" spans="1:7">
      <c r="A292" s="211"/>
      <c r="B292" s="205"/>
      <c r="C292" s="150">
        <f ca="1">VLOOKUP($A291,'Orçamento Sintético'!$A:$H,8,0)</f>
        <v>2255.62</v>
      </c>
      <c r="D292" s="150">
        <f>ROUND($C292*D291,2)</f>
        <v>0</v>
      </c>
      <c r="E292" s="150">
        <f>ROUND($C292*E291,2)</f>
        <v>0</v>
      </c>
      <c r="F292" s="150">
        <f>ROUND($C292*F291,2)</f>
        <v>0</v>
      </c>
      <c r="G292" s="150">
        <f>$C292-SUM(D292:F292)</f>
        <v>2255.62</v>
      </c>
    </row>
    <row r="293" spans="1:7">
      <c r="A293" s="213" t="s">
        <v>550</v>
      </c>
      <c r="B293" s="207" t="str">
        <f ca="1">VLOOKUP($A293,'Orçamento Sintético'!$A:$H,4,0)</f>
        <v>SERVIÇOS AUXILIARES E ADMINISTRATIVOS</v>
      </c>
      <c r="C293" s="143">
        <f ca="1">ROUND(C294/$G$306,4)</f>
        <v>2.9399999999999999E-2</v>
      </c>
      <c r="D293" s="144">
        <f>ROUND(D294/$C294,4)</f>
        <v>0.26</v>
      </c>
      <c r="E293" s="144">
        <f>ROUND(E294/$C294,4)</f>
        <v>0.27</v>
      </c>
      <c r="F293" s="144">
        <f>ROUND(F294/$C294,4)</f>
        <v>0.24</v>
      </c>
      <c r="G293" s="144">
        <f>ROUND(G294/$C294,4)</f>
        <v>0.23</v>
      </c>
    </row>
    <row r="294" spans="1:7">
      <c r="A294" s="213"/>
      <c r="B294" s="207"/>
      <c r="C294" s="145">
        <f ca="1">VLOOKUP($A293,'Orçamento Sintético'!$A:$H,8,0)</f>
        <v>24950.05</v>
      </c>
      <c r="D294" s="146">
        <f>D296</f>
        <v>6487.01</v>
      </c>
      <c r="E294" s="146">
        <f>E296</f>
        <v>6736.51</v>
      </c>
      <c r="F294" s="146">
        <f>F296</f>
        <v>5988.01</v>
      </c>
      <c r="G294" s="146">
        <f>G296</f>
        <v>5738.5199999999986</v>
      </c>
    </row>
    <row r="295" spans="1:7">
      <c r="A295" s="212" t="s">
        <v>552</v>
      </c>
      <c r="B295" s="206" t="str">
        <f ca="1">VLOOKUP($A295,'Orçamento Sintético'!$A:$H,4,0)</f>
        <v>PESSOAL</v>
      </c>
      <c r="C295" s="147">
        <f ca="1">ROUND(C296/$G$306,4)</f>
        <v>2.9399999999999999E-2</v>
      </c>
      <c r="D295" s="147">
        <f>ROUND(D296/$C296,4)</f>
        <v>0.26</v>
      </c>
      <c r="E295" s="147">
        <f>ROUND(E296/$C296,4)</f>
        <v>0.27</v>
      </c>
      <c r="F295" s="147">
        <f>ROUND(F296/$C296,4)</f>
        <v>0.24</v>
      </c>
      <c r="G295" s="147">
        <f>ROUND(G296/$C296,4)</f>
        <v>0.23</v>
      </c>
    </row>
    <row r="296" spans="1:7">
      <c r="A296" s="212"/>
      <c r="B296" s="206"/>
      <c r="C296" s="148">
        <f ca="1">VLOOKUP($A295,'Orçamento Sintético'!$A:$H,8,0)</f>
        <v>24950.05</v>
      </c>
      <c r="D296" s="148">
        <f>D298+D300</f>
        <v>6487.01</v>
      </c>
      <c r="E296" s="148">
        <f>E298+E300</f>
        <v>6736.51</v>
      </c>
      <c r="F296" s="148">
        <f>F298+F300</f>
        <v>5988.01</v>
      </c>
      <c r="G296" s="148">
        <f>G298+G300</f>
        <v>5738.5199999999986</v>
      </c>
    </row>
    <row r="297" spans="1:7">
      <c r="A297" s="211" t="s">
        <v>554</v>
      </c>
      <c r="B297" s="204" t="str">
        <f ca="1">VLOOKUP($A297,'Orçamento Sintético'!$A:$H,4,0)</f>
        <v>ENCARREGADO GERAL DE OBRAS COM ENCARGOS COMPLEMENTARES</v>
      </c>
      <c r="C297" s="149">
        <f ca="1">ROUND(C298/$G$306,4)</f>
        <v>1.6299999999999999E-2</v>
      </c>
      <c r="D297" s="149">
        <v>0.26</v>
      </c>
      <c r="E297" s="149">
        <v>0.27</v>
      </c>
      <c r="F297" s="149">
        <v>0.24</v>
      </c>
      <c r="G297" s="149">
        <f>ROUND(G298/$C298,4)</f>
        <v>0.23</v>
      </c>
    </row>
    <row r="298" spans="1:7">
      <c r="A298" s="211"/>
      <c r="B298" s="205"/>
      <c r="C298" s="150">
        <f ca="1">VLOOKUP($A297,'Orçamento Sintético'!$A:$H,8,0)</f>
        <v>13861</v>
      </c>
      <c r="D298" s="150">
        <f>ROUND($C298*D297,2)</f>
        <v>3603.86</v>
      </c>
      <c r="E298" s="150">
        <f>ROUND($C298*E297,2)</f>
        <v>3742.47</v>
      </c>
      <c r="F298" s="150">
        <f>ROUND($C298*F297,2)</f>
        <v>3326.64</v>
      </c>
      <c r="G298" s="150">
        <f>$C298-SUM(D298:F298)</f>
        <v>3188.0300000000007</v>
      </c>
    </row>
    <row r="299" spans="1:7">
      <c r="A299" s="211" t="s">
        <v>557</v>
      </c>
      <c r="B299" s="204" t="str">
        <f ca="1">VLOOKUP($A299,'Orçamento Sintético'!$A:$H,4,0)</f>
        <v>ENGENHEIRO CIVIL DE OBRA PLENO COM ENCARGOS COMPLEMENTARES</v>
      </c>
      <c r="C299" s="149">
        <f ca="1">ROUND(C300/$G$306,4)</f>
        <v>1.3100000000000001E-2</v>
      </c>
      <c r="D299" s="149">
        <v>0.26</v>
      </c>
      <c r="E299" s="149">
        <v>0.27</v>
      </c>
      <c r="F299" s="149">
        <v>0.24</v>
      </c>
      <c r="G299" s="149">
        <f>ROUND(G300/$C300,4)</f>
        <v>0.23</v>
      </c>
    </row>
    <row r="300" spans="1:7">
      <c r="A300" s="211"/>
      <c r="B300" s="205"/>
      <c r="C300" s="150">
        <f ca="1">VLOOKUP($A299,'Orçamento Sintético'!$A:$H,8,0)</f>
        <v>11089.05</v>
      </c>
      <c r="D300" s="150">
        <f>ROUND($C300*D299,2)</f>
        <v>2883.15</v>
      </c>
      <c r="E300" s="150">
        <f>ROUND($C300*E299,2)</f>
        <v>2994.04</v>
      </c>
      <c r="F300" s="150">
        <f>ROUND($C300*F299,2)</f>
        <v>2661.37</v>
      </c>
      <c r="G300" s="150">
        <f>$C300-SUM(D300:F300)</f>
        <v>2550.489999999998</v>
      </c>
    </row>
    <row r="301" spans="1:7">
      <c r="A301" s="216" t="s">
        <v>796</v>
      </c>
      <c r="B301" s="216"/>
      <c r="C301" s="151"/>
      <c r="D301" s="152">
        <f>ROUND(D302/$G$306,4)</f>
        <v>0.26090000000000002</v>
      </c>
      <c r="E301" s="152">
        <f>ROUND(E302/$G$306,4)</f>
        <v>0.2772</v>
      </c>
      <c r="F301" s="152">
        <f>ROUND(F302/$G$306,4)</f>
        <v>0.24229999999999999</v>
      </c>
      <c r="G301" s="152">
        <f>ROUND(G302/$G$306,4)</f>
        <v>0.21959999999999999</v>
      </c>
    </row>
    <row r="302" spans="1:7">
      <c r="A302" s="217" t="s">
        <v>795</v>
      </c>
      <c r="B302" s="217"/>
      <c r="C302" s="151"/>
      <c r="D302" s="153">
        <f>D10+D20+D82+D110+D228+D262+D294</f>
        <v>221404</v>
      </c>
      <c r="E302" s="153">
        <f>E10+E20+E82+E110+E228+E262+E294</f>
        <v>235264.7</v>
      </c>
      <c r="F302" s="153">
        <f>F10+F20+F82+F110+F228+F262+F294</f>
        <v>205632.21000000002</v>
      </c>
      <c r="G302" s="153">
        <f>G10+G20+G82+G110+G228+G262+G294</f>
        <v>186417.74</v>
      </c>
    </row>
    <row r="303" spans="1:7">
      <c r="A303" s="215" t="s">
        <v>56</v>
      </c>
      <c r="B303" s="215"/>
      <c r="C303" s="151"/>
      <c r="D303" s="154">
        <f ca="1">ROUND(D302*'Composição de BDI'!$D$23,2)</f>
        <v>48974.559999999998</v>
      </c>
      <c r="E303" s="154">
        <f ca="1">ROUND(E302*'Composição de BDI'!$D$23,2)</f>
        <v>52040.55</v>
      </c>
      <c r="F303" s="154">
        <f ca="1">ROUND(F302*'Composição de BDI'!$D$23,2)</f>
        <v>45485.84</v>
      </c>
      <c r="G303" s="154">
        <f ca="1">ROUND(G302*'Composição de BDI'!$D$23,2)</f>
        <v>41235.599999999999</v>
      </c>
    </row>
    <row r="304" spans="1:7">
      <c r="A304" s="155"/>
      <c r="B304" s="156" t="s">
        <v>131</v>
      </c>
      <c r="C304" s="157"/>
      <c r="D304" s="158">
        <f>ROUND(SUM(D302:D303),2)</f>
        <v>270378.56</v>
      </c>
      <c r="E304" s="158">
        <f>ROUND(SUM(E302:E303),2)</f>
        <v>287305.25</v>
      </c>
      <c r="F304" s="158">
        <f>ROUND(SUM(F302:F303),2)</f>
        <v>251118.05</v>
      </c>
      <c r="G304" s="158">
        <f>ROUND(SUM(G302:G303),2)</f>
        <v>227653.34</v>
      </c>
    </row>
    <row r="305" spans="1:7">
      <c r="A305" s="216" t="s">
        <v>794</v>
      </c>
      <c r="B305" s="216"/>
      <c r="C305" s="151"/>
      <c r="D305" s="152">
        <f>D301</f>
        <v>0.26090000000000002</v>
      </c>
      <c r="E305" s="152">
        <f t="shared" ref="E305:G306" si="0">D305+E301</f>
        <v>0.53810000000000002</v>
      </c>
      <c r="F305" s="152">
        <f t="shared" si="0"/>
        <v>0.78039999999999998</v>
      </c>
      <c r="G305" s="152">
        <f t="shared" si="0"/>
        <v>1</v>
      </c>
    </row>
    <row r="306" spans="1:7">
      <c r="A306" s="215" t="s">
        <v>793</v>
      </c>
      <c r="B306" s="215"/>
      <c r="C306" s="151"/>
      <c r="D306" s="153">
        <f>D302</f>
        <v>221404</v>
      </c>
      <c r="E306" s="153">
        <f t="shared" si="0"/>
        <v>456668.7</v>
      </c>
      <c r="F306" s="153">
        <f t="shared" si="0"/>
        <v>662300.91</v>
      </c>
      <c r="G306" s="153">
        <f t="shared" si="0"/>
        <v>848718.65</v>
      </c>
    </row>
    <row r="307" spans="1:7">
      <c r="A307" s="155"/>
      <c r="B307" s="156" t="s">
        <v>132</v>
      </c>
      <c r="C307" s="157"/>
      <c r="D307" s="158">
        <f>D304</f>
        <v>270378.56</v>
      </c>
      <c r="E307" s="158">
        <f>D307+E304</f>
        <v>557683.81000000006</v>
      </c>
      <c r="F307" s="158">
        <f>E307+F304</f>
        <v>808801.8600000001</v>
      </c>
      <c r="G307" s="158">
        <f>F307+G304</f>
        <v>1036455.2000000001</v>
      </c>
    </row>
  </sheetData>
  <sheetCalcPr fullCalcOnLoad="1"/>
  <mergeCells count="298">
    <mergeCell ref="A7:G7"/>
    <mergeCell ref="A9:A10"/>
    <mergeCell ref="A11:A12"/>
    <mergeCell ref="A13:A14"/>
    <mergeCell ref="B9:B10"/>
    <mergeCell ref="B11:B12"/>
    <mergeCell ref="B13:B14"/>
    <mergeCell ref="A29:A30"/>
    <mergeCell ref="A31:A32"/>
    <mergeCell ref="A45:A46"/>
    <mergeCell ref="A301:B301"/>
    <mergeCell ref="A302:B302"/>
    <mergeCell ref="A303:B303"/>
    <mergeCell ref="A15:A16"/>
    <mergeCell ref="A19:A20"/>
    <mergeCell ref="A21:A22"/>
    <mergeCell ref="A23:A24"/>
    <mergeCell ref="A27:A28"/>
    <mergeCell ref="A25:A26"/>
    <mergeCell ref="A43:A44"/>
    <mergeCell ref="A47:A48"/>
    <mergeCell ref="A49:A50"/>
    <mergeCell ref="A51:A52"/>
    <mergeCell ref="A53:A54"/>
    <mergeCell ref="A306:B306"/>
    <mergeCell ref="A305:B305"/>
    <mergeCell ref="A69:A70"/>
    <mergeCell ref="A71:A72"/>
    <mergeCell ref="A73:A74"/>
    <mergeCell ref="A75:A76"/>
    <mergeCell ref="A55:A56"/>
    <mergeCell ref="A33:A34"/>
    <mergeCell ref="A35:A36"/>
    <mergeCell ref="A37:A38"/>
    <mergeCell ref="A39:A40"/>
    <mergeCell ref="A41:A42"/>
    <mergeCell ref="A57:A58"/>
    <mergeCell ref="A59:A60"/>
    <mergeCell ref="A61:A62"/>
    <mergeCell ref="A63:A64"/>
    <mergeCell ref="A65:A66"/>
    <mergeCell ref="A67:A68"/>
    <mergeCell ref="A93:A94"/>
    <mergeCell ref="A95:A96"/>
    <mergeCell ref="A97:A98"/>
    <mergeCell ref="A99:A100"/>
    <mergeCell ref="A77:A78"/>
    <mergeCell ref="A79:A80"/>
    <mergeCell ref="A81:A82"/>
    <mergeCell ref="A83:A84"/>
    <mergeCell ref="A85:A86"/>
    <mergeCell ref="A87:A88"/>
    <mergeCell ref="A89:A90"/>
    <mergeCell ref="A91:A92"/>
    <mergeCell ref="A115:A116"/>
    <mergeCell ref="A117:A118"/>
    <mergeCell ref="A119:A120"/>
    <mergeCell ref="A121:A122"/>
    <mergeCell ref="A125:A126"/>
    <mergeCell ref="A101:A102"/>
    <mergeCell ref="A103:A104"/>
    <mergeCell ref="A147:A148"/>
    <mergeCell ref="A149:A150"/>
    <mergeCell ref="A151:A152"/>
    <mergeCell ref="A127:A128"/>
    <mergeCell ref="A129:A130"/>
    <mergeCell ref="A105:A106"/>
    <mergeCell ref="A107:A108"/>
    <mergeCell ref="A109:A110"/>
    <mergeCell ref="A111:A112"/>
    <mergeCell ref="A113:A114"/>
    <mergeCell ref="A185:A186"/>
    <mergeCell ref="A155:A156"/>
    <mergeCell ref="A157:A158"/>
    <mergeCell ref="A131:A132"/>
    <mergeCell ref="A133:A134"/>
    <mergeCell ref="A135:A136"/>
    <mergeCell ref="A137:A138"/>
    <mergeCell ref="A141:A142"/>
    <mergeCell ref="A143:A144"/>
    <mergeCell ref="A145:A146"/>
    <mergeCell ref="A161:A162"/>
    <mergeCell ref="A163:A164"/>
    <mergeCell ref="A165:A166"/>
    <mergeCell ref="A167:A168"/>
    <mergeCell ref="A199:A200"/>
    <mergeCell ref="A175:A176"/>
    <mergeCell ref="A177:A178"/>
    <mergeCell ref="A179:A180"/>
    <mergeCell ref="A181:A182"/>
    <mergeCell ref="A183:A184"/>
    <mergeCell ref="A217:A218"/>
    <mergeCell ref="A219:A220"/>
    <mergeCell ref="A215:A216"/>
    <mergeCell ref="A203:A204"/>
    <mergeCell ref="A207:A208"/>
    <mergeCell ref="A209:A210"/>
    <mergeCell ref="A211:A212"/>
    <mergeCell ref="A213:A214"/>
    <mergeCell ref="A225:A226"/>
    <mergeCell ref="A123:A124"/>
    <mergeCell ref="A139:A140"/>
    <mergeCell ref="A153:A154"/>
    <mergeCell ref="A159:A160"/>
    <mergeCell ref="A169:A170"/>
    <mergeCell ref="A189:A190"/>
    <mergeCell ref="A201:A202"/>
    <mergeCell ref="A171:A172"/>
    <mergeCell ref="A173:A174"/>
    <mergeCell ref="A239:A240"/>
    <mergeCell ref="A241:A242"/>
    <mergeCell ref="A205:A206"/>
    <mergeCell ref="A187:A188"/>
    <mergeCell ref="A191:A192"/>
    <mergeCell ref="A193:A194"/>
    <mergeCell ref="A195:A196"/>
    <mergeCell ref="A197:A198"/>
    <mergeCell ref="A221:A222"/>
    <mergeCell ref="A223:A224"/>
    <mergeCell ref="A263:A264"/>
    <mergeCell ref="A265:A266"/>
    <mergeCell ref="A243:A244"/>
    <mergeCell ref="A245:A246"/>
    <mergeCell ref="A227:A228"/>
    <mergeCell ref="A229:A230"/>
    <mergeCell ref="A231:A232"/>
    <mergeCell ref="A233:A234"/>
    <mergeCell ref="A235:A236"/>
    <mergeCell ref="A237:A238"/>
    <mergeCell ref="A251:A252"/>
    <mergeCell ref="A253:A254"/>
    <mergeCell ref="A255:A256"/>
    <mergeCell ref="A257:A258"/>
    <mergeCell ref="A259:A260"/>
    <mergeCell ref="A261:A262"/>
    <mergeCell ref="A299:A300"/>
    <mergeCell ref="A293:A294"/>
    <mergeCell ref="A295:A296"/>
    <mergeCell ref="A285:A286"/>
    <mergeCell ref="A287:A288"/>
    <mergeCell ref="A289:A290"/>
    <mergeCell ref="A291:A292"/>
    <mergeCell ref="B53:B54"/>
    <mergeCell ref="A271:A272"/>
    <mergeCell ref="A273:A274"/>
    <mergeCell ref="A275:A276"/>
    <mergeCell ref="A277:A278"/>
    <mergeCell ref="A297:A298"/>
    <mergeCell ref="A267:A268"/>
    <mergeCell ref="A269:A270"/>
    <mergeCell ref="A247:A248"/>
    <mergeCell ref="A249:A250"/>
    <mergeCell ref="A17:A18"/>
    <mergeCell ref="B19:B20"/>
    <mergeCell ref="A281:A282"/>
    <mergeCell ref="A283:A284"/>
    <mergeCell ref="A279:A280"/>
    <mergeCell ref="B25:B26"/>
    <mergeCell ref="B27:B28"/>
    <mergeCell ref="B29:B30"/>
    <mergeCell ref="B31:B32"/>
    <mergeCell ref="B33:B34"/>
    <mergeCell ref="B21:B22"/>
    <mergeCell ref="B23:B24"/>
    <mergeCell ref="B49:B50"/>
    <mergeCell ref="B51:B52"/>
    <mergeCell ref="B15:B16"/>
    <mergeCell ref="B17:B18"/>
    <mergeCell ref="B35:B36"/>
    <mergeCell ref="B37:B38"/>
    <mergeCell ref="B39:B40"/>
    <mergeCell ref="B41:B42"/>
    <mergeCell ref="B43:B44"/>
    <mergeCell ref="B45:B46"/>
    <mergeCell ref="B47:B48"/>
    <mergeCell ref="B73:B74"/>
    <mergeCell ref="B75:B76"/>
    <mergeCell ref="B77:B78"/>
    <mergeCell ref="B79:B80"/>
    <mergeCell ref="B55:B56"/>
    <mergeCell ref="B57:B58"/>
    <mergeCell ref="B59:B60"/>
    <mergeCell ref="B61:B62"/>
    <mergeCell ref="B63:B64"/>
    <mergeCell ref="B65:B66"/>
    <mergeCell ref="B67:B68"/>
    <mergeCell ref="B69:B70"/>
    <mergeCell ref="B71:B72"/>
    <mergeCell ref="B97:B98"/>
    <mergeCell ref="B99:B100"/>
    <mergeCell ref="B101:B102"/>
    <mergeCell ref="B103:B104"/>
    <mergeCell ref="B81:B82"/>
    <mergeCell ref="B83:B84"/>
    <mergeCell ref="B85:B86"/>
    <mergeCell ref="B87:B88"/>
    <mergeCell ref="B89:B90"/>
    <mergeCell ref="B91:B92"/>
    <mergeCell ref="B93:B94"/>
    <mergeCell ref="B95:B96"/>
    <mergeCell ref="B121:B122"/>
    <mergeCell ref="B123:B124"/>
    <mergeCell ref="B125:B126"/>
    <mergeCell ref="B127:B128"/>
    <mergeCell ref="B105:B106"/>
    <mergeCell ref="B107:B108"/>
    <mergeCell ref="B109:B110"/>
    <mergeCell ref="B111:B112"/>
    <mergeCell ref="B113:B114"/>
    <mergeCell ref="B115:B116"/>
    <mergeCell ref="B119:B120"/>
    <mergeCell ref="B117:B118"/>
    <mergeCell ref="B145:B146"/>
    <mergeCell ref="B147:B148"/>
    <mergeCell ref="B149:B150"/>
    <mergeCell ref="B151:B152"/>
    <mergeCell ref="B129:B130"/>
    <mergeCell ref="B131:B132"/>
    <mergeCell ref="B133:B134"/>
    <mergeCell ref="B135:B136"/>
    <mergeCell ref="B137:B138"/>
    <mergeCell ref="B139:B140"/>
    <mergeCell ref="B141:B142"/>
    <mergeCell ref="B143:B144"/>
    <mergeCell ref="B169:B170"/>
    <mergeCell ref="B171:B172"/>
    <mergeCell ref="B173:B174"/>
    <mergeCell ref="B175:B176"/>
    <mergeCell ref="B153:B154"/>
    <mergeCell ref="B155:B156"/>
    <mergeCell ref="B157:B158"/>
    <mergeCell ref="B159:B160"/>
    <mergeCell ref="B161:B162"/>
    <mergeCell ref="B163:B164"/>
    <mergeCell ref="B165:B166"/>
    <mergeCell ref="B167:B168"/>
    <mergeCell ref="B193:B194"/>
    <mergeCell ref="B195:B196"/>
    <mergeCell ref="B197:B198"/>
    <mergeCell ref="B199:B200"/>
    <mergeCell ref="B177:B178"/>
    <mergeCell ref="B179:B180"/>
    <mergeCell ref="B181:B182"/>
    <mergeCell ref="B183:B184"/>
    <mergeCell ref="B187:B188"/>
    <mergeCell ref="B185:B186"/>
    <mergeCell ref="B189:B190"/>
    <mergeCell ref="B191:B192"/>
    <mergeCell ref="B217:B218"/>
    <mergeCell ref="B219:B220"/>
    <mergeCell ref="B221:B222"/>
    <mergeCell ref="B223:B224"/>
    <mergeCell ref="B201:B202"/>
    <mergeCell ref="B203:B204"/>
    <mergeCell ref="B205:B206"/>
    <mergeCell ref="B207:B208"/>
    <mergeCell ref="B209:B210"/>
    <mergeCell ref="B211:B212"/>
    <mergeCell ref="B213:B214"/>
    <mergeCell ref="B215:B216"/>
    <mergeCell ref="B241:B242"/>
    <mergeCell ref="B243:B244"/>
    <mergeCell ref="B245:B246"/>
    <mergeCell ref="B247:B248"/>
    <mergeCell ref="B225:B226"/>
    <mergeCell ref="B227:B228"/>
    <mergeCell ref="B229:B230"/>
    <mergeCell ref="B231:B232"/>
    <mergeCell ref="B233:B234"/>
    <mergeCell ref="B235:B236"/>
    <mergeCell ref="B237:B238"/>
    <mergeCell ref="B239:B240"/>
    <mergeCell ref="B265:B266"/>
    <mergeCell ref="B267:B268"/>
    <mergeCell ref="B269:B270"/>
    <mergeCell ref="B271:B272"/>
    <mergeCell ref="B249:B250"/>
    <mergeCell ref="B251:B252"/>
    <mergeCell ref="B293:B294"/>
    <mergeCell ref="B295:B296"/>
    <mergeCell ref="B273:B274"/>
    <mergeCell ref="B275:B276"/>
    <mergeCell ref="B253:B254"/>
    <mergeCell ref="B255:B256"/>
    <mergeCell ref="B257:B258"/>
    <mergeCell ref="B259:B260"/>
    <mergeCell ref="B261:B262"/>
    <mergeCell ref="B263:B264"/>
    <mergeCell ref="B297:B298"/>
    <mergeCell ref="B299:B300"/>
    <mergeCell ref="B277:B278"/>
    <mergeCell ref="B279:B280"/>
    <mergeCell ref="B281:B282"/>
    <mergeCell ref="B283:B284"/>
    <mergeCell ref="B285:B286"/>
    <mergeCell ref="B287:B288"/>
    <mergeCell ref="B291:B292"/>
    <mergeCell ref="B289:B290"/>
  </mergeCells>
  <phoneticPr fontId="21" type="noConversion"/>
  <conditionalFormatting sqref="C12">
    <cfRule type="cellIs" dxfId="2009" priority="2134" operator="equal">
      <formula>0</formula>
    </cfRule>
  </conditionalFormatting>
  <conditionalFormatting sqref="D9:D10">
    <cfRule type="cellIs" dxfId="2008" priority="2133" operator="equal">
      <formula>0</formula>
    </cfRule>
  </conditionalFormatting>
  <conditionalFormatting sqref="D11">
    <cfRule type="cellIs" dxfId="2007" priority="2130" operator="equal">
      <formula>0</formula>
    </cfRule>
  </conditionalFormatting>
  <conditionalFormatting sqref="D12">
    <cfRule type="cellIs" dxfId="2006" priority="2129" operator="equal">
      <formula>0</formula>
    </cfRule>
  </conditionalFormatting>
  <conditionalFormatting sqref="E11">
    <cfRule type="cellIs" dxfId="2005" priority="2128" operator="equal">
      <formula>0</formula>
    </cfRule>
  </conditionalFormatting>
  <conditionalFormatting sqref="F11">
    <cfRule type="cellIs" dxfId="2004" priority="2127" operator="equal">
      <formula>0</formula>
    </cfRule>
  </conditionalFormatting>
  <conditionalFormatting sqref="G11">
    <cfRule type="cellIs" dxfId="2003" priority="2124" operator="equal">
      <formula>0</formula>
    </cfRule>
  </conditionalFormatting>
  <conditionalFormatting sqref="E12">
    <cfRule type="cellIs" dxfId="2002" priority="2123" operator="equal">
      <formula>0</formula>
    </cfRule>
  </conditionalFormatting>
  <conditionalFormatting sqref="F12">
    <cfRule type="cellIs" dxfId="2001" priority="2122" operator="equal">
      <formula>0</formula>
    </cfRule>
  </conditionalFormatting>
  <conditionalFormatting sqref="G12">
    <cfRule type="cellIs" dxfId="2000" priority="2121" operator="equal">
      <formula>0</formula>
    </cfRule>
  </conditionalFormatting>
  <conditionalFormatting sqref="D13">
    <cfRule type="cellIs" dxfId="1999" priority="2120" operator="equal">
      <formula>0</formula>
    </cfRule>
  </conditionalFormatting>
  <conditionalFormatting sqref="D13">
    <cfRule type="cellIs" dxfId="1998" priority="2119" operator="notEqual">
      <formula>0</formula>
    </cfRule>
  </conditionalFormatting>
  <conditionalFormatting sqref="D14">
    <cfRule type="cellIs" dxfId="1997" priority="2118" operator="equal">
      <formula>0</formula>
    </cfRule>
  </conditionalFormatting>
  <conditionalFormatting sqref="D14">
    <cfRule type="cellIs" dxfId="1996" priority="2117" operator="notEqual">
      <formula>0</formula>
    </cfRule>
  </conditionalFormatting>
  <conditionalFormatting sqref="E13">
    <cfRule type="cellIs" dxfId="1995" priority="2116" operator="equal">
      <formula>0</formula>
    </cfRule>
  </conditionalFormatting>
  <conditionalFormatting sqref="E13">
    <cfRule type="cellIs" dxfId="1994" priority="2115" operator="notEqual">
      <formula>0</formula>
    </cfRule>
  </conditionalFormatting>
  <conditionalFormatting sqref="E14">
    <cfRule type="cellIs" dxfId="1993" priority="2114" operator="equal">
      <formula>0</formula>
    </cfRule>
  </conditionalFormatting>
  <conditionalFormatting sqref="E14">
    <cfRule type="cellIs" dxfId="1992" priority="2113" operator="notEqual">
      <formula>0</formula>
    </cfRule>
  </conditionalFormatting>
  <conditionalFormatting sqref="G13">
    <cfRule type="cellIs" dxfId="1991" priority="2112" operator="equal">
      <formula>0</formula>
    </cfRule>
  </conditionalFormatting>
  <conditionalFormatting sqref="G13">
    <cfRule type="cellIs" dxfId="1990" priority="2111" operator="notEqual">
      <formula>0</formula>
    </cfRule>
  </conditionalFormatting>
  <conditionalFormatting sqref="G14">
    <cfRule type="cellIs" dxfId="1989" priority="2110" operator="equal">
      <formula>0</formula>
    </cfRule>
  </conditionalFormatting>
  <conditionalFormatting sqref="G14">
    <cfRule type="cellIs" dxfId="1988" priority="2109" operator="notEqual">
      <formula>0</formula>
    </cfRule>
  </conditionalFormatting>
  <conditionalFormatting sqref="F13">
    <cfRule type="cellIs" dxfId="1987" priority="2108" operator="equal">
      <formula>0</formula>
    </cfRule>
  </conditionalFormatting>
  <conditionalFormatting sqref="F13">
    <cfRule type="cellIs" dxfId="1986" priority="2107" operator="notEqual">
      <formula>0</formula>
    </cfRule>
  </conditionalFormatting>
  <conditionalFormatting sqref="F14">
    <cfRule type="cellIs" dxfId="1985" priority="2106" operator="equal">
      <formula>0</formula>
    </cfRule>
  </conditionalFormatting>
  <conditionalFormatting sqref="F14">
    <cfRule type="cellIs" dxfId="1984" priority="2105" operator="notEqual">
      <formula>0</formula>
    </cfRule>
  </conditionalFormatting>
  <conditionalFormatting sqref="C16">
    <cfRule type="cellIs" dxfId="1983" priority="2104" operator="equal">
      <formula>0</formula>
    </cfRule>
  </conditionalFormatting>
  <conditionalFormatting sqref="D17">
    <cfRule type="cellIs" dxfId="1982" priority="2097" operator="equal">
      <formula>0</formula>
    </cfRule>
  </conditionalFormatting>
  <conditionalFormatting sqref="D17">
    <cfRule type="cellIs" dxfId="1981" priority="2096" operator="notEqual">
      <formula>0</formula>
    </cfRule>
  </conditionalFormatting>
  <conditionalFormatting sqref="D18">
    <cfRule type="cellIs" dxfId="1980" priority="2095" operator="equal">
      <formula>0</formula>
    </cfRule>
  </conditionalFormatting>
  <conditionalFormatting sqref="D18">
    <cfRule type="cellIs" dxfId="1979" priority="2094" operator="notEqual">
      <formula>0</formula>
    </cfRule>
  </conditionalFormatting>
  <conditionalFormatting sqref="E17">
    <cfRule type="cellIs" dxfId="1978" priority="2085" operator="equal">
      <formula>0</formula>
    </cfRule>
  </conditionalFormatting>
  <conditionalFormatting sqref="E17">
    <cfRule type="cellIs" dxfId="1977" priority="2084" operator="notEqual">
      <formula>0</formula>
    </cfRule>
  </conditionalFormatting>
  <conditionalFormatting sqref="E18">
    <cfRule type="cellIs" dxfId="1976" priority="2083" operator="equal">
      <formula>0</formula>
    </cfRule>
  </conditionalFormatting>
  <conditionalFormatting sqref="E18">
    <cfRule type="cellIs" dxfId="1975" priority="2082" operator="notEqual">
      <formula>0</formula>
    </cfRule>
  </conditionalFormatting>
  <conditionalFormatting sqref="G17">
    <cfRule type="cellIs" dxfId="1974" priority="2081" operator="equal">
      <formula>0</formula>
    </cfRule>
  </conditionalFormatting>
  <conditionalFormatting sqref="G17">
    <cfRule type="cellIs" dxfId="1973" priority="2080" operator="notEqual">
      <formula>0</formula>
    </cfRule>
  </conditionalFormatting>
  <conditionalFormatting sqref="G18">
    <cfRule type="cellIs" dxfId="1972" priority="2079" operator="equal">
      <formula>0</formula>
    </cfRule>
  </conditionalFormatting>
  <conditionalFormatting sqref="G18">
    <cfRule type="cellIs" dxfId="1971" priority="2078" operator="notEqual">
      <formula>0</formula>
    </cfRule>
  </conditionalFormatting>
  <conditionalFormatting sqref="F17">
    <cfRule type="cellIs" dxfId="1970" priority="2077" operator="equal">
      <formula>0</formula>
    </cfRule>
  </conditionalFormatting>
  <conditionalFormatting sqref="F17">
    <cfRule type="cellIs" dxfId="1969" priority="2076" operator="notEqual">
      <formula>0</formula>
    </cfRule>
  </conditionalFormatting>
  <conditionalFormatting sqref="F18">
    <cfRule type="cellIs" dxfId="1968" priority="2075" operator="equal">
      <formula>0</formula>
    </cfRule>
  </conditionalFormatting>
  <conditionalFormatting sqref="F18">
    <cfRule type="cellIs" dxfId="1967" priority="2074" operator="notEqual">
      <formula>0</formula>
    </cfRule>
  </conditionalFormatting>
  <conditionalFormatting sqref="D15">
    <cfRule type="cellIs" dxfId="1966" priority="2073" operator="equal">
      <formula>0</formula>
    </cfRule>
  </conditionalFormatting>
  <conditionalFormatting sqref="D16">
    <cfRule type="cellIs" dxfId="1965" priority="2072" operator="equal">
      <formula>0</formula>
    </cfRule>
  </conditionalFormatting>
  <conditionalFormatting sqref="E15">
    <cfRule type="cellIs" dxfId="1964" priority="2071" operator="equal">
      <formula>0</formula>
    </cfRule>
  </conditionalFormatting>
  <conditionalFormatting sqref="F15">
    <cfRule type="cellIs" dxfId="1963" priority="2070" operator="equal">
      <formula>0</formula>
    </cfRule>
  </conditionalFormatting>
  <conditionalFormatting sqref="G15">
    <cfRule type="cellIs" dxfId="1962" priority="2069" operator="equal">
      <formula>0</formula>
    </cfRule>
  </conditionalFormatting>
  <conditionalFormatting sqref="E16">
    <cfRule type="cellIs" dxfId="1961" priority="2068" operator="equal">
      <formula>0</formula>
    </cfRule>
  </conditionalFormatting>
  <conditionalFormatting sqref="F16">
    <cfRule type="cellIs" dxfId="1960" priority="2067" operator="equal">
      <formula>0</formula>
    </cfRule>
  </conditionalFormatting>
  <conditionalFormatting sqref="G16">
    <cfRule type="cellIs" dxfId="1959" priority="2066" operator="equal">
      <formula>0</formula>
    </cfRule>
  </conditionalFormatting>
  <conditionalFormatting sqref="E9:E10">
    <cfRule type="cellIs" dxfId="1958" priority="2065" operator="equal">
      <formula>0</formula>
    </cfRule>
  </conditionalFormatting>
  <conditionalFormatting sqref="F9:F10">
    <cfRule type="cellIs" dxfId="1957" priority="2064" operator="equal">
      <formula>0</formula>
    </cfRule>
  </conditionalFormatting>
  <conditionalFormatting sqref="G9:G10">
    <cfRule type="cellIs" dxfId="1956" priority="2063" operator="equal">
      <formula>0</formula>
    </cfRule>
  </conditionalFormatting>
  <conditionalFormatting sqref="C22">
    <cfRule type="cellIs" dxfId="1955" priority="2062" operator="equal">
      <formula>0</formula>
    </cfRule>
  </conditionalFormatting>
  <conditionalFormatting sqref="D19:G20">
    <cfRule type="cellIs" dxfId="1954" priority="2061" operator="equal">
      <formula>0</formula>
    </cfRule>
  </conditionalFormatting>
  <conditionalFormatting sqref="D21">
    <cfRule type="cellIs" dxfId="1953" priority="2060" operator="equal">
      <formula>0</formula>
    </cfRule>
  </conditionalFormatting>
  <conditionalFormatting sqref="D22">
    <cfRule type="cellIs" dxfId="1952" priority="2059" operator="equal">
      <formula>0</formula>
    </cfRule>
  </conditionalFormatting>
  <conditionalFormatting sqref="E19:E20">
    <cfRule type="cellIs" dxfId="1951" priority="2052" operator="equal">
      <formula>0</formula>
    </cfRule>
  </conditionalFormatting>
  <conditionalFormatting sqref="F19:F20">
    <cfRule type="cellIs" dxfId="1950" priority="2051" operator="equal">
      <formula>0</formula>
    </cfRule>
  </conditionalFormatting>
  <conditionalFormatting sqref="G19:G20">
    <cfRule type="cellIs" dxfId="1949" priority="2050" operator="equal">
      <formula>0</formula>
    </cfRule>
  </conditionalFormatting>
  <conditionalFormatting sqref="D23:D24">
    <cfRule type="cellIs" dxfId="1948" priority="2049" operator="equal">
      <formula>0</formula>
    </cfRule>
  </conditionalFormatting>
  <conditionalFormatting sqref="D25">
    <cfRule type="cellIs" dxfId="1947" priority="2042" operator="equal">
      <formula>0</formula>
    </cfRule>
  </conditionalFormatting>
  <conditionalFormatting sqref="D25">
    <cfRule type="cellIs" dxfId="1946" priority="2041" operator="notEqual">
      <formula>0</formula>
    </cfRule>
  </conditionalFormatting>
  <conditionalFormatting sqref="D26">
    <cfRule type="cellIs" dxfId="1945" priority="2040" operator="equal">
      <formula>0</formula>
    </cfRule>
  </conditionalFormatting>
  <conditionalFormatting sqref="D26">
    <cfRule type="cellIs" dxfId="1944" priority="2039" operator="notEqual">
      <formula>0</formula>
    </cfRule>
  </conditionalFormatting>
  <conditionalFormatting sqref="E25">
    <cfRule type="cellIs" dxfId="1943" priority="2038" operator="equal">
      <formula>0</formula>
    </cfRule>
  </conditionalFormatting>
  <conditionalFormatting sqref="E25">
    <cfRule type="cellIs" dxfId="1942" priority="2037" operator="notEqual">
      <formula>0</formula>
    </cfRule>
  </conditionalFormatting>
  <conditionalFormatting sqref="E26">
    <cfRule type="cellIs" dxfId="1941" priority="2036" operator="equal">
      <formula>0</formula>
    </cfRule>
  </conditionalFormatting>
  <conditionalFormatting sqref="E26">
    <cfRule type="cellIs" dxfId="1940" priority="2035" operator="notEqual">
      <formula>0</formula>
    </cfRule>
  </conditionalFormatting>
  <conditionalFormatting sqref="G25">
    <cfRule type="cellIs" dxfId="1939" priority="2034" operator="equal">
      <formula>0</formula>
    </cfRule>
  </conditionalFormatting>
  <conditionalFormatting sqref="G25">
    <cfRule type="cellIs" dxfId="1938" priority="2033" operator="notEqual">
      <formula>0</formula>
    </cfRule>
  </conditionalFormatting>
  <conditionalFormatting sqref="G26">
    <cfRule type="cellIs" dxfId="1937" priority="2032" operator="equal">
      <formula>0</formula>
    </cfRule>
  </conditionalFormatting>
  <conditionalFormatting sqref="G26">
    <cfRule type="cellIs" dxfId="1936" priority="2031" operator="notEqual">
      <formula>0</formula>
    </cfRule>
  </conditionalFormatting>
  <conditionalFormatting sqref="F25">
    <cfRule type="cellIs" dxfId="1935" priority="2030" operator="equal">
      <formula>0</formula>
    </cfRule>
  </conditionalFormatting>
  <conditionalFormatting sqref="F25">
    <cfRule type="cellIs" dxfId="1934" priority="2029" operator="notEqual">
      <formula>0</formula>
    </cfRule>
  </conditionalFormatting>
  <conditionalFormatting sqref="F26">
    <cfRule type="cellIs" dxfId="1933" priority="2028" operator="equal">
      <formula>0</formula>
    </cfRule>
  </conditionalFormatting>
  <conditionalFormatting sqref="F26">
    <cfRule type="cellIs" dxfId="1932" priority="2027" operator="notEqual">
      <formula>0</formula>
    </cfRule>
  </conditionalFormatting>
  <conditionalFormatting sqref="E23:E24">
    <cfRule type="cellIs" dxfId="1931" priority="2026" operator="equal">
      <formula>0</formula>
    </cfRule>
  </conditionalFormatting>
  <conditionalFormatting sqref="F23:F24">
    <cfRule type="cellIs" dxfId="1930" priority="2024" operator="equal">
      <formula>0</formula>
    </cfRule>
  </conditionalFormatting>
  <conditionalFormatting sqref="G23:G24">
    <cfRule type="cellIs" dxfId="1929" priority="2023" operator="equal">
      <formula>0</formula>
    </cfRule>
  </conditionalFormatting>
  <conditionalFormatting sqref="D27:G28">
    <cfRule type="cellIs" dxfId="1928" priority="2022" operator="equal">
      <formula>0</formula>
    </cfRule>
  </conditionalFormatting>
  <conditionalFormatting sqref="D29">
    <cfRule type="cellIs" dxfId="1927" priority="2021" operator="equal">
      <formula>0</formula>
    </cfRule>
  </conditionalFormatting>
  <conditionalFormatting sqref="D29">
    <cfRule type="cellIs" dxfId="1926" priority="2020" operator="notEqual">
      <formula>0</formula>
    </cfRule>
  </conditionalFormatting>
  <conditionalFormatting sqref="D30">
    <cfRule type="cellIs" dxfId="1925" priority="2019" operator="equal">
      <formula>0</formula>
    </cfRule>
  </conditionalFormatting>
  <conditionalFormatting sqref="D30">
    <cfRule type="cellIs" dxfId="1924" priority="2018" operator="notEqual">
      <formula>0</formula>
    </cfRule>
  </conditionalFormatting>
  <conditionalFormatting sqref="E29">
    <cfRule type="cellIs" dxfId="1923" priority="2017" operator="equal">
      <formula>0</formula>
    </cfRule>
  </conditionalFormatting>
  <conditionalFormatting sqref="E29">
    <cfRule type="cellIs" dxfId="1922" priority="2016" operator="notEqual">
      <formula>0</formula>
    </cfRule>
  </conditionalFormatting>
  <conditionalFormatting sqref="E30">
    <cfRule type="cellIs" dxfId="1921" priority="2015" operator="equal">
      <formula>0</formula>
    </cfRule>
  </conditionalFormatting>
  <conditionalFormatting sqref="E30">
    <cfRule type="cellIs" dxfId="1920" priority="2014" operator="notEqual">
      <formula>0</formula>
    </cfRule>
  </conditionalFormatting>
  <conditionalFormatting sqref="G29">
    <cfRule type="cellIs" dxfId="1919" priority="2013" operator="equal">
      <formula>0</formula>
    </cfRule>
  </conditionalFormatting>
  <conditionalFormatting sqref="G29">
    <cfRule type="cellIs" dxfId="1918" priority="2012" operator="notEqual">
      <formula>0</formula>
    </cfRule>
  </conditionalFormatting>
  <conditionalFormatting sqref="G30">
    <cfRule type="cellIs" dxfId="1917" priority="2011" operator="equal">
      <formula>0</formula>
    </cfRule>
  </conditionalFormatting>
  <conditionalFormatting sqref="G30">
    <cfRule type="cellIs" dxfId="1916" priority="2010" operator="notEqual">
      <formula>0</formula>
    </cfRule>
  </conditionalFormatting>
  <conditionalFormatting sqref="F29">
    <cfRule type="cellIs" dxfId="1915" priority="2009" operator="equal">
      <formula>0</formula>
    </cfRule>
  </conditionalFormatting>
  <conditionalFormatting sqref="F29">
    <cfRule type="cellIs" dxfId="1914" priority="2008" operator="notEqual">
      <formula>0</formula>
    </cfRule>
  </conditionalFormatting>
  <conditionalFormatting sqref="F30">
    <cfRule type="cellIs" dxfId="1913" priority="2007" operator="equal">
      <formula>0</formula>
    </cfRule>
  </conditionalFormatting>
  <conditionalFormatting sqref="F30">
    <cfRule type="cellIs" dxfId="1912" priority="2006" operator="notEqual">
      <formula>0</formula>
    </cfRule>
  </conditionalFormatting>
  <conditionalFormatting sqref="E27:E28">
    <cfRule type="cellIs" dxfId="1911" priority="2005" operator="equal">
      <formula>0</formula>
    </cfRule>
  </conditionalFormatting>
  <conditionalFormatting sqref="F27:F28">
    <cfRule type="cellIs" dxfId="1910" priority="2004" operator="equal">
      <formula>0</formula>
    </cfRule>
  </conditionalFormatting>
  <conditionalFormatting sqref="G27:G28">
    <cfRule type="cellIs" dxfId="1909" priority="2003" operator="equal">
      <formula>0</formula>
    </cfRule>
  </conditionalFormatting>
  <conditionalFormatting sqref="D31">
    <cfRule type="cellIs" dxfId="1908" priority="2002" operator="equal">
      <formula>0</formula>
    </cfRule>
  </conditionalFormatting>
  <conditionalFormatting sqref="D31">
    <cfRule type="cellIs" dxfId="1907" priority="2001" operator="notEqual">
      <formula>0</formula>
    </cfRule>
  </conditionalFormatting>
  <conditionalFormatting sqref="D32">
    <cfRule type="cellIs" dxfId="1906" priority="2000" operator="equal">
      <formula>0</formula>
    </cfRule>
  </conditionalFormatting>
  <conditionalFormatting sqref="D32">
    <cfRule type="cellIs" dxfId="1905" priority="1999" operator="notEqual">
      <formula>0</formula>
    </cfRule>
  </conditionalFormatting>
  <conditionalFormatting sqref="E31">
    <cfRule type="cellIs" dxfId="1904" priority="1998" operator="equal">
      <formula>0</formula>
    </cfRule>
  </conditionalFormatting>
  <conditionalFormatting sqref="E31">
    <cfRule type="cellIs" dxfId="1903" priority="1997" operator="notEqual">
      <formula>0</formula>
    </cfRule>
  </conditionalFormatting>
  <conditionalFormatting sqref="E32">
    <cfRule type="cellIs" dxfId="1902" priority="1996" operator="equal">
      <formula>0</formula>
    </cfRule>
  </conditionalFormatting>
  <conditionalFormatting sqref="E32">
    <cfRule type="cellIs" dxfId="1901" priority="1995" operator="notEqual">
      <formula>0</formula>
    </cfRule>
  </conditionalFormatting>
  <conditionalFormatting sqref="G31">
    <cfRule type="cellIs" dxfId="1900" priority="1994" operator="equal">
      <formula>0</formula>
    </cfRule>
  </conditionalFormatting>
  <conditionalFormatting sqref="G31">
    <cfRule type="cellIs" dxfId="1899" priority="1993" operator="notEqual">
      <formula>0</formula>
    </cfRule>
  </conditionalFormatting>
  <conditionalFormatting sqref="G32">
    <cfRule type="cellIs" dxfId="1898" priority="1992" operator="equal">
      <formula>0</formula>
    </cfRule>
  </conditionalFormatting>
  <conditionalFormatting sqref="G32">
    <cfRule type="cellIs" dxfId="1897" priority="1991" operator="notEqual">
      <formula>0</formula>
    </cfRule>
  </conditionalFormatting>
  <conditionalFormatting sqref="F31">
    <cfRule type="cellIs" dxfId="1896" priority="1990" operator="equal">
      <formula>0</formula>
    </cfRule>
  </conditionalFormatting>
  <conditionalFormatting sqref="F31">
    <cfRule type="cellIs" dxfId="1895" priority="1989" operator="notEqual">
      <formula>0</formula>
    </cfRule>
  </conditionalFormatting>
  <conditionalFormatting sqref="F32">
    <cfRule type="cellIs" dxfId="1894" priority="1988" operator="equal">
      <formula>0</formula>
    </cfRule>
  </conditionalFormatting>
  <conditionalFormatting sqref="F32">
    <cfRule type="cellIs" dxfId="1893" priority="1987" operator="notEqual">
      <formula>0</formula>
    </cfRule>
  </conditionalFormatting>
  <conditionalFormatting sqref="D33">
    <cfRule type="cellIs" dxfId="1892" priority="1986" operator="equal">
      <formula>0</formula>
    </cfRule>
  </conditionalFormatting>
  <conditionalFormatting sqref="D33">
    <cfRule type="cellIs" dxfId="1891" priority="1985" operator="notEqual">
      <formula>0</formula>
    </cfRule>
  </conditionalFormatting>
  <conditionalFormatting sqref="D34">
    <cfRule type="cellIs" dxfId="1890" priority="1984" operator="equal">
      <formula>0</formula>
    </cfRule>
  </conditionalFormatting>
  <conditionalFormatting sqref="D34">
    <cfRule type="cellIs" dxfId="1889" priority="1983" operator="notEqual">
      <formula>0</formula>
    </cfRule>
  </conditionalFormatting>
  <conditionalFormatting sqref="E33">
    <cfRule type="cellIs" dxfId="1888" priority="1982" operator="equal">
      <formula>0</formula>
    </cfRule>
  </conditionalFormatting>
  <conditionalFormatting sqref="E33">
    <cfRule type="cellIs" dxfId="1887" priority="1981" operator="notEqual">
      <formula>0</formula>
    </cfRule>
  </conditionalFormatting>
  <conditionalFormatting sqref="E34">
    <cfRule type="cellIs" dxfId="1886" priority="1980" operator="equal">
      <formula>0</formula>
    </cfRule>
  </conditionalFormatting>
  <conditionalFormatting sqref="E34">
    <cfRule type="cellIs" dxfId="1885" priority="1979" operator="notEqual">
      <formula>0</formula>
    </cfRule>
  </conditionalFormatting>
  <conditionalFormatting sqref="G33">
    <cfRule type="cellIs" dxfId="1884" priority="1978" operator="equal">
      <formula>0</formula>
    </cfRule>
  </conditionalFormatting>
  <conditionalFormatting sqref="G33">
    <cfRule type="cellIs" dxfId="1883" priority="1977" operator="notEqual">
      <formula>0</formula>
    </cfRule>
  </conditionalFormatting>
  <conditionalFormatting sqref="G34">
    <cfRule type="cellIs" dxfId="1882" priority="1976" operator="equal">
      <formula>0</formula>
    </cfRule>
  </conditionalFormatting>
  <conditionalFormatting sqref="G34">
    <cfRule type="cellIs" dxfId="1881" priority="1975" operator="notEqual">
      <formula>0</formula>
    </cfRule>
  </conditionalFormatting>
  <conditionalFormatting sqref="F33">
    <cfRule type="cellIs" dxfId="1880" priority="1974" operator="equal">
      <formula>0</formula>
    </cfRule>
  </conditionalFormatting>
  <conditionalFormatting sqref="F33">
    <cfRule type="cellIs" dxfId="1879" priority="1973" operator="notEqual">
      <formula>0</formula>
    </cfRule>
  </conditionalFormatting>
  <conditionalFormatting sqref="F34">
    <cfRule type="cellIs" dxfId="1878" priority="1972" operator="equal">
      <formula>0</formula>
    </cfRule>
  </conditionalFormatting>
  <conditionalFormatting sqref="F34">
    <cfRule type="cellIs" dxfId="1877" priority="1971" operator="notEqual">
      <formula>0</formula>
    </cfRule>
  </conditionalFormatting>
  <conditionalFormatting sqref="D35">
    <cfRule type="cellIs" dxfId="1876" priority="1970" operator="equal">
      <formula>0</formula>
    </cfRule>
  </conditionalFormatting>
  <conditionalFormatting sqref="D35">
    <cfRule type="cellIs" dxfId="1875" priority="1969" operator="notEqual">
      <formula>0</formula>
    </cfRule>
  </conditionalFormatting>
  <conditionalFormatting sqref="D36">
    <cfRule type="cellIs" dxfId="1874" priority="1968" operator="equal">
      <formula>0</formula>
    </cfRule>
  </conditionalFormatting>
  <conditionalFormatting sqref="D36">
    <cfRule type="cellIs" dxfId="1873" priority="1967" operator="notEqual">
      <formula>0</formula>
    </cfRule>
  </conditionalFormatting>
  <conditionalFormatting sqref="E35">
    <cfRule type="cellIs" dxfId="1872" priority="1966" operator="equal">
      <formula>0</formula>
    </cfRule>
  </conditionalFormatting>
  <conditionalFormatting sqref="E35">
    <cfRule type="cellIs" dxfId="1871" priority="1965" operator="notEqual">
      <formula>0</formula>
    </cfRule>
  </conditionalFormatting>
  <conditionalFormatting sqref="E36">
    <cfRule type="cellIs" dxfId="1870" priority="1964" operator="equal">
      <formula>0</formula>
    </cfRule>
  </conditionalFormatting>
  <conditionalFormatting sqref="E36">
    <cfRule type="cellIs" dxfId="1869" priority="1963" operator="notEqual">
      <formula>0</formula>
    </cfRule>
  </conditionalFormatting>
  <conditionalFormatting sqref="G35">
    <cfRule type="cellIs" dxfId="1868" priority="1962" operator="equal">
      <formula>0</formula>
    </cfRule>
  </conditionalFormatting>
  <conditionalFormatting sqref="G35">
    <cfRule type="cellIs" dxfId="1867" priority="1961" operator="notEqual">
      <formula>0</formula>
    </cfRule>
  </conditionalFormatting>
  <conditionalFormatting sqref="G36">
    <cfRule type="cellIs" dxfId="1866" priority="1960" operator="equal">
      <formula>0</formula>
    </cfRule>
  </conditionalFormatting>
  <conditionalFormatting sqref="G36">
    <cfRule type="cellIs" dxfId="1865" priority="1959" operator="notEqual">
      <formula>0</formula>
    </cfRule>
  </conditionalFormatting>
  <conditionalFormatting sqref="F35">
    <cfRule type="cellIs" dxfId="1864" priority="1958" operator="equal">
      <formula>0</formula>
    </cfRule>
  </conditionalFormatting>
  <conditionalFormatting sqref="F35">
    <cfRule type="cellIs" dxfId="1863" priority="1957" operator="notEqual">
      <formula>0</formula>
    </cfRule>
  </conditionalFormatting>
  <conditionalFormatting sqref="F36">
    <cfRule type="cellIs" dxfId="1862" priority="1956" operator="equal">
      <formula>0</formula>
    </cfRule>
  </conditionalFormatting>
  <conditionalFormatting sqref="F36">
    <cfRule type="cellIs" dxfId="1861" priority="1955" operator="notEqual">
      <formula>0</formula>
    </cfRule>
  </conditionalFormatting>
  <conditionalFormatting sqref="D37">
    <cfRule type="cellIs" dxfId="1860" priority="1954" operator="equal">
      <formula>0</formula>
    </cfRule>
  </conditionalFormatting>
  <conditionalFormatting sqref="D37">
    <cfRule type="cellIs" dxfId="1859" priority="1953" operator="notEqual">
      <formula>0</formula>
    </cfRule>
  </conditionalFormatting>
  <conditionalFormatting sqref="D38">
    <cfRule type="cellIs" dxfId="1858" priority="1952" operator="equal">
      <formula>0</formula>
    </cfRule>
  </conditionalFormatting>
  <conditionalFormatting sqref="D38">
    <cfRule type="cellIs" dxfId="1857" priority="1951" operator="notEqual">
      <formula>0</formula>
    </cfRule>
  </conditionalFormatting>
  <conditionalFormatting sqref="E37">
    <cfRule type="cellIs" dxfId="1856" priority="1950" operator="equal">
      <formula>0</formula>
    </cfRule>
  </conditionalFormatting>
  <conditionalFormatting sqref="E37">
    <cfRule type="cellIs" dxfId="1855" priority="1949" operator="notEqual">
      <formula>0</formula>
    </cfRule>
  </conditionalFormatting>
  <conditionalFormatting sqref="E38">
    <cfRule type="cellIs" dxfId="1854" priority="1948" operator="equal">
      <formula>0</formula>
    </cfRule>
  </conditionalFormatting>
  <conditionalFormatting sqref="E38">
    <cfRule type="cellIs" dxfId="1853" priority="1947" operator="notEqual">
      <formula>0</formula>
    </cfRule>
  </conditionalFormatting>
  <conditionalFormatting sqref="G37">
    <cfRule type="cellIs" dxfId="1852" priority="1946" operator="equal">
      <formula>0</formula>
    </cfRule>
  </conditionalFormatting>
  <conditionalFormatting sqref="G37">
    <cfRule type="cellIs" dxfId="1851" priority="1945" operator="notEqual">
      <formula>0</formula>
    </cfRule>
  </conditionalFormatting>
  <conditionalFormatting sqref="G38">
    <cfRule type="cellIs" dxfId="1850" priority="1944" operator="equal">
      <formula>0</formula>
    </cfRule>
  </conditionalFormatting>
  <conditionalFormatting sqref="G38">
    <cfRule type="cellIs" dxfId="1849" priority="1943" operator="notEqual">
      <formula>0</formula>
    </cfRule>
  </conditionalFormatting>
  <conditionalFormatting sqref="F37">
    <cfRule type="cellIs" dxfId="1848" priority="1942" operator="equal">
      <formula>0</formula>
    </cfRule>
  </conditionalFormatting>
  <conditionalFormatting sqref="F37">
    <cfRule type="cellIs" dxfId="1847" priority="1941" operator="notEqual">
      <formula>0</formula>
    </cfRule>
  </conditionalFormatting>
  <conditionalFormatting sqref="F38">
    <cfRule type="cellIs" dxfId="1846" priority="1940" operator="equal">
      <formula>0</formula>
    </cfRule>
  </conditionalFormatting>
  <conditionalFormatting sqref="F38">
    <cfRule type="cellIs" dxfId="1845" priority="1939" operator="notEqual">
      <formula>0</formula>
    </cfRule>
  </conditionalFormatting>
  <conditionalFormatting sqref="D39">
    <cfRule type="cellIs" dxfId="1844" priority="1938" operator="equal">
      <formula>0</formula>
    </cfRule>
  </conditionalFormatting>
  <conditionalFormatting sqref="D39">
    <cfRule type="cellIs" dxfId="1843" priority="1937" operator="notEqual">
      <formula>0</formula>
    </cfRule>
  </conditionalFormatting>
  <conditionalFormatting sqref="D40">
    <cfRule type="cellIs" dxfId="1842" priority="1936" operator="equal">
      <formula>0</formula>
    </cfRule>
  </conditionalFormatting>
  <conditionalFormatting sqref="D40">
    <cfRule type="cellIs" dxfId="1841" priority="1935" operator="notEqual">
      <formula>0</formula>
    </cfRule>
  </conditionalFormatting>
  <conditionalFormatting sqref="E39">
    <cfRule type="cellIs" dxfId="1840" priority="1934" operator="equal">
      <formula>0</formula>
    </cfRule>
  </conditionalFormatting>
  <conditionalFormatting sqref="E39">
    <cfRule type="cellIs" dxfId="1839" priority="1933" operator="notEqual">
      <formula>0</formula>
    </cfRule>
  </conditionalFormatting>
  <conditionalFormatting sqref="E40">
    <cfRule type="cellIs" dxfId="1838" priority="1932" operator="equal">
      <formula>0</formula>
    </cfRule>
  </conditionalFormatting>
  <conditionalFormatting sqref="E40">
    <cfRule type="cellIs" dxfId="1837" priority="1931" operator="notEqual">
      <formula>0</formula>
    </cfRule>
  </conditionalFormatting>
  <conditionalFormatting sqref="G39">
    <cfRule type="cellIs" dxfId="1836" priority="1930" operator="equal">
      <formula>0</formula>
    </cfRule>
  </conditionalFormatting>
  <conditionalFormatting sqref="G39">
    <cfRule type="cellIs" dxfId="1835" priority="1929" operator="notEqual">
      <formula>0</formula>
    </cfRule>
  </conditionalFormatting>
  <conditionalFormatting sqref="G40">
    <cfRule type="cellIs" dxfId="1834" priority="1928" operator="equal">
      <formula>0</formula>
    </cfRule>
  </conditionalFormatting>
  <conditionalFormatting sqref="G40">
    <cfRule type="cellIs" dxfId="1833" priority="1927" operator="notEqual">
      <formula>0</formula>
    </cfRule>
  </conditionalFormatting>
  <conditionalFormatting sqref="F39">
    <cfRule type="cellIs" dxfId="1832" priority="1926" operator="equal">
      <formula>0</formula>
    </cfRule>
  </conditionalFormatting>
  <conditionalFormatting sqref="F39">
    <cfRule type="cellIs" dxfId="1831" priority="1925" operator="notEqual">
      <formula>0</formula>
    </cfRule>
  </conditionalFormatting>
  <conditionalFormatting sqref="F40">
    <cfRule type="cellIs" dxfId="1830" priority="1924" operator="equal">
      <formula>0</formula>
    </cfRule>
  </conditionalFormatting>
  <conditionalFormatting sqref="F40">
    <cfRule type="cellIs" dxfId="1829" priority="1923" operator="notEqual">
      <formula>0</formula>
    </cfRule>
  </conditionalFormatting>
  <conditionalFormatting sqref="D41">
    <cfRule type="cellIs" dxfId="1828" priority="1922" operator="equal">
      <formula>0</formula>
    </cfRule>
  </conditionalFormatting>
  <conditionalFormatting sqref="D41">
    <cfRule type="cellIs" dxfId="1827" priority="1921" operator="notEqual">
      <formula>0</formula>
    </cfRule>
  </conditionalFormatting>
  <conditionalFormatting sqref="D42">
    <cfRule type="cellIs" dxfId="1826" priority="1920" operator="equal">
      <formula>0</formula>
    </cfRule>
  </conditionalFormatting>
  <conditionalFormatting sqref="D42">
    <cfRule type="cellIs" dxfId="1825" priority="1919" operator="notEqual">
      <formula>0</formula>
    </cfRule>
  </conditionalFormatting>
  <conditionalFormatting sqref="E41">
    <cfRule type="cellIs" dxfId="1824" priority="1918" operator="equal">
      <formula>0</formula>
    </cfRule>
  </conditionalFormatting>
  <conditionalFormatting sqref="E41">
    <cfRule type="cellIs" dxfId="1823" priority="1917" operator="notEqual">
      <formula>0</formula>
    </cfRule>
  </conditionalFormatting>
  <conditionalFormatting sqref="E42">
    <cfRule type="cellIs" dxfId="1822" priority="1916" operator="equal">
      <formula>0</formula>
    </cfRule>
  </conditionalFormatting>
  <conditionalFormatting sqref="E42">
    <cfRule type="cellIs" dxfId="1821" priority="1915" operator="notEqual">
      <formula>0</formula>
    </cfRule>
  </conditionalFormatting>
  <conditionalFormatting sqref="G41">
    <cfRule type="cellIs" dxfId="1820" priority="1914" operator="equal">
      <formula>0</formula>
    </cfRule>
  </conditionalFormatting>
  <conditionalFormatting sqref="G41">
    <cfRule type="cellIs" dxfId="1819" priority="1913" operator="notEqual">
      <formula>0</formula>
    </cfRule>
  </conditionalFormatting>
  <conditionalFormatting sqref="G42">
    <cfRule type="cellIs" dxfId="1818" priority="1912" operator="equal">
      <formula>0</formula>
    </cfRule>
  </conditionalFormatting>
  <conditionalFormatting sqref="G42">
    <cfRule type="cellIs" dxfId="1817" priority="1911" operator="notEqual">
      <formula>0</formula>
    </cfRule>
  </conditionalFormatting>
  <conditionalFormatting sqref="F41">
    <cfRule type="cellIs" dxfId="1816" priority="1910" operator="equal">
      <formula>0</formula>
    </cfRule>
  </conditionalFormatting>
  <conditionalFormatting sqref="F41">
    <cfRule type="cellIs" dxfId="1815" priority="1909" operator="notEqual">
      <formula>0</formula>
    </cfRule>
  </conditionalFormatting>
  <conditionalFormatting sqref="F42">
    <cfRule type="cellIs" dxfId="1814" priority="1908" operator="equal">
      <formula>0</formula>
    </cfRule>
  </conditionalFormatting>
  <conditionalFormatting sqref="F42">
    <cfRule type="cellIs" dxfId="1813" priority="1907" operator="notEqual">
      <formula>0</formula>
    </cfRule>
  </conditionalFormatting>
  <conditionalFormatting sqref="D43">
    <cfRule type="cellIs" dxfId="1812" priority="1906" operator="equal">
      <formula>0</formula>
    </cfRule>
  </conditionalFormatting>
  <conditionalFormatting sqref="D43">
    <cfRule type="cellIs" dxfId="1811" priority="1905" operator="notEqual">
      <formula>0</formula>
    </cfRule>
  </conditionalFormatting>
  <conditionalFormatting sqref="D44">
    <cfRule type="cellIs" dxfId="1810" priority="1904" operator="equal">
      <formula>0</formula>
    </cfRule>
  </conditionalFormatting>
  <conditionalFormatting sqref="D44">
    <cfRule type="cellIs" dxfId="1809" priority="1903" operator="notEqual">
      <formula>0</formula>
    </cfRule>
  </conditionalFormatting>
  <conditionalFormatting sqref="E43">
    <cfRule type="cellIs" dxfId="1808" priority="1902" operator="equal">
      <formula>0</formula>
    </cfRule>
  </conditionalFormatting>
  <conditionalFormatting sqref="E43">
    <cfRule type="cellIs" dxfId="1807" priority="1901" operator="notEqual">
      <formula>0</formula>
    </cfRule>
  </conditionalFormatting>
  <conditionalFormatting sqref="E44">
    <cfRule type="cellIs" dxfId="1806" priority="1900" operator="equal">
      <formula>0</formula>
    </cfRule>
  </conditionalFormatting>
  <conditionalFormatting sqref="E44">
    <cfRule type="cellIs" dxfId="1805" priority="1899" operator="notEqual">
      <formula>0</formula>
    </cfRule>
  </conditionalFormatting>
  <conditionalFormatting sqref="G43">
    <cfRule type="cellIs" dxfId="1804" priority="1898" operator="equal">
      <formula>0</formula>
    </cfRule>
  </conditionalFormatting>
  <conditionalFormatting sqref="G43">
    <cfRule type="cellIs" dxfId="1803" priority="1897" operator="notEqual">
      <formula>0</formula>
    </cfRule>
  </conditionalFormatting>
  <conditionalFormatting sqref="G44">
    <cfRule type="cellIs" dxfId="1802" priority="1896" operator="equal">
      <formula>0</formula>
    </cfRule>
  </conditionalFormatting>
  <conditionalFormatting sqref="G44">
    <cfRule type="cellIs" dxfId="1801" priority="1895" operator="notEqual">
      <formula>0</formula>
    </cfRule>
  </conditionalFormatting>
  <conditionalFormatting sqref="F43">
    <cfRule type="cellIs" dxfId="1800" priority="1894" operator="equal">
      <formula>0</formula>
    </cfRule>
  </conditionalFormatting>
  <conditionalFormatting sqref="F43">
    <cfRule type="cellIs" dxfId="1799" priority="1893" operator="notEqual">
      <formula>0</formula>
    </cfRule>
  </conditionalFormatting>
  <conditionalFormatting sqref="F44">
    <cfRule type="cellIs" dxfId="1798" priority="1892" operator="equal">
      <formula>0</formula>
    </cfRule>
  </conditionalFormatting>
  <conditionalFormatting sqref="F44">
    <cfRule type="cellIs" dxfId="1797" priority="1891" operator="notEqual">
      <formula>0</formula>
    </cfRule>
  </conditionalFormatting>
  <conditionalFormatting sqref="D45">
    <cfRule type="cellIs" dxfId="1796" priority="1890" operator="equal">
      <formula>0</formula>
    </cfRule>
  </conditionalFormatting>
  <conditionalFormatting sqref="D45">
    <cfRule type="cellIs" dxfId="1795" priority="1889" operator="notEqual">
      <formula>0</formula>
    </cfRule>
  </conditionalFormatting>
  <conditionalFormatting sqref="D46">
    <cfRule type="cellIs" dxfId="1794" priority="1888" operator="equal">
      <formula>0</formula>
    </cfRule>
  </conditionalFormatting>
  <conditionalFormatting sqref="D46">
    <cfRule type="cellIs" dxfId="1793" priority="1887" operator="notEqual">
      <formula>0</formula>
    </cfRule>
  </conditionalFormatting>
  <conditionalFormatting sqref="E45">
    <cfRule type="cellIs" dxfId="1792" priority="1886" operator="equal">
      <formula>0</formula>
    </cfRule>
  </conditionalFormatting>
  <conditionalFormatting sqref="E45">
    <cfRule type="cellIs" dxfId="1791" priority="1885" operator="notEqual">
      <formula>0</formula>
    </cfRule>
  </conditionalFormatting>
  <conditionalFormatting sqref="E46">
    <cfRule type="cellIs" dxfId="1790" priority="1884" operator="equal">
      <formula>0</formula>
    </cfRule>
  </conditionalFormatting>
  <conditionalFormatting sqref="E46">
    <cfRule type="cellIs" dxfId="1789" priority="1883" operator="notEqual">
      <formula>0</formula>
    </cfRule>
  </conditionalFormatting>
  <conditionalFormatting sqref="G45">
    <cfRule type="cellIs" dxfId="1788" priority="1882" operator="equal">
      <formula>0</formula>
    </cfRule>
  </conditionalFormatting>
  <conditionalFormatting sqref="G45">
    <cfRule type="cellIs" dxfId="1787" priority="1881" operator="notEqual">
      <formula>0</formula>
    </cfRule>
  </conditionalFormatting>
  <conditionalFormatting sqref="G46">
    <cfRule type="cellIs" dxfId="1786" priority="1880" operator="equal">
      <formula>0</formula>
    </cfRule>
  </conditionalFormatting>
  <conditionalFormatting sqref="G46">
    <cfRule type="cellIs" dxfId="1785" priority="1879" operator="notEqual">
      <formula>0</formula>
    </cfRule>
  </conditionalFormatting>
  <conditionalFormatting sqref="F45">
    <cfRule type="cellIs" dxfId="1784" priority="1878" operator="equal">
      <formula>0</formula>
    </cfRule>
  </conditionalFormatting>
  <conditionalFormatting sqref="F45">
    <cfRule type="cellIs" dxfId="1783" priority="1877" operator="notEqual">
      <formula>0</formula>
    </cfRule>
  </conditionalFormatting>
  <conditionalFormatting sqref="F46">
    <cfRule type="cellIs" dxfId="1782" priority="1876" operator="equal">
      <formula>0</formula>
    </cfRule>
  </conditionalFormatting>
  <conditionalFormatting sqref="F46">
    <cfRule type="cellIs" dxfId="1781" priority="1875" operator="notEqual">
      <formula>0</formula>
    </cfRule>
  </conditionalFormatting>
  <conditionalFormatting sqref="E21">
    <cfRule type="cellIs" dxfId="1780" priority="1874" operator="equal">
      <formula>0</formula>
    </cfRule>
  </conditionalFormatting>
  <conditionalFormatting sqref="E22">
    <cfRule type="cellIs" dxfId="1779" priority="1873" operator="equal">
      <formula>0</formula>
    </cfRule>
  </conditionalFormatting>
  <conditionalFormatting sqref="F21">
    <cfRule type="cellIs" dxfId="1778" priority="1872" operator="equal">
      <formula>0</formula>
    </cfRule>
  </conditionalFormatting>
  <conditionalFormatting sqref="F22">
    <cfRule type="cellIs" dxfId="1777" priority="1871" operator="equal">
      <formula>0</formula>
    </cfRule>
  </conditionalFormatting>
  <conditionalFormatting sqref="G21">
    <cfRule type="cellIs" dxfId="1776" priority="1870" operator="equal">
      <formula>0</formula>
    </cfRule>
  </conditionalFormatting>
  <conditionalFormatting sqref="G22">
    <cfRule type="cellIs" dxfId="1775" priority="1869" operator="equal">
      <formula>0</formula>
    </cfRule>
  </conditionalFormatting>
  <conditionalFormatting sqref="C48">
    <cfRule type="cellIs" dxfId="1774" priority="1868" operator="equal">
      <formula>0</formula>
    </cfRule>
  </conditionalFormatting>
  <conditionalFormatting sqref="D47">
    <cfRule type="cellIs" dxfId="1773" priority="1867" operator="equal">
      <formula>0</formula>
    </cfRule>
  </conditionalFormatting>
  <conditionalFormatting sqref="D48">
    <cfRule type="cellIs" dxfId="1772" priority="1866" operator="equal">
      <formula>0</formula>
    </cfRule>
  </conditionalFormatting>
  <conditionalFormatting sqref="D49:D50">
    <cfRule type="cellIs" dxfId="1771" priority="1865" operator="equal">
      <formula>0</formula>
    </cfRule>
  </conditionalFormatting>
  <conditionalFormatting sqref="D51">
    <cfRule type="cellIs" dxfId="1770" priority="1864" operator="equal">
      <formula>0</formula>
    </cfRule>
  </conditionalFormatting>
  <conditionalFormatting sqref="D51">
    <cfRule type="cellIs" dxfId="1769" priority="1863" operator="notEqual">
      <formula>0</formula>
    </cfRule>
  </conditionalFormatting>
  <conditionalFormatting sqref="D52">
    <cfRule type="cellIs" dxfId="1768" priority="1862" operator="equal">
      <formula>0</formula>
    </cfRule>
  </conditionalFormatting>
  <conditionalFormatting sqref="D52">
    <cfRule type="cellIs" dxfId="1767" priority="1861" operator="notEqual">
      <formula>0</formula>
    </cfRule>
  </conditionalFormatting>
  <conditionalFormatting sqref="E51">
    <cfRule type="cellIs" dxfId="1766" priority="1860" operator="equal">
      <formula>0</formula>
    </cfRule>
  </conditionalFormatting>
  <conditionalFormatting sqref="E51">
    <cfRule type="cellIs" dxfId="1765" priority="1859" operator="notEqual">
      <formula>0</formula>
    </cfRule>
  </conditionalFormatting>
  <conditionalFormatting sqref="E52">
    <cfRule type="cellIs" dxfId="1764" priority="1858" operator="equal">
      <formula>0</formula>
    </cfRule>
  </conditionalFormatting>
  <conditionalFormatting sqref="E52">
    <cfRule type="cellIs" dxfId="1763" priority="1857" operator="notEqual">
      <formula>0</formula>
    </cfRule>
  </conditionalFormatting>
  <conditionalFormatting sqref="G51">
    <cfRule type="cellIs" dxfId="1762" priority="1856" operator="equal">
      <formula>0</formula>
    </cfRule>
  </conditionalFormatting>
  <conditionalFormatting sqref="G51">
    <cfRule type="cellIs" dxfId="1761" priority="1855" operator="notEqual">
      <formula>0</formula>
    </cfRule>
  </conditionalFormatting>
  <conditionalFormatting sqref="G52">
    <cfRule type="cellIs" dxfId="1760" priority="1854" operator="equal">
      <formula>0</formula>
    </cfRule>
  </conditionalFormatting>
  <conditionalFormatting sqref="G52">
    <cfRule type="cellIs" dxfId="1759" priority="1853" operator="notEqual">
      <formula>0</formula>
    </cfRule>
  </conditionalFormatting>
  <conditionalFormatting sqref="F51">
    <cfRule type="cellIs" dxfId="1758" priority="1852" operator="equal">
      <formula>0</formula>
    </cfRule>
  </conditionalFormatting>
  <conditionalFormatting sqref="F51">
    <cfRule type="cellIs" dxfId="1757" priority="1851" operator="notEqual">
      <formula>0</formula>
    </cfRule>
  </conditionalFormatting>
  <conditionalFormatting sqref="F52">
    <cfRule type="cellIs" dxfId="1756" priority="1850" operator="equal">
      <formula>0</formula>
    </cfRule>
  </conditionalFormatting>
  <conditionalFormatting sqref="F52">
    <cfRule type="cellIs" dxfId="1755" priority="1849" operator="notEqual">
      <formula>0</formula>
    </cfRule>
  </conditionalFormatting>
  <conditionalFormatting sqref="D53">
    <cfRule type="cellIs" dxfId="1754" priority="1839" operator="equal">
      <formula>0</formula>
    </cfRule>
  </conditionalFormatting>
  <conditionalFormatting sqref="D53">
    <cfRule type="cellIs" dxfId="1753" priority="1838" operator="notEqual">
      <formula>0</formula>
    </cfRule>
  </conditionalFormatting>
  <conditionalFormatting sqref="D54">
    <cfRule type="cellIs" dxfId="1752" priority="1837" operator="equal">
      <formula>0</formula>
    </cfRule>
  </conditionalFormatting>
  <conditionalFormatting sqref="D54">
    <cfRule type="cellIs" dxfId="1751" priority="1836" operator="notEqual">
      <formula>0</formula>
    </cfRule>
  </conditionalFormatting>
  <conditionalFormatting sqref="E53">
    <cfRule type="cellIs" dxfId="1750" priority="1835" operator="equal">
      <formula>0</formula>
    </cfRule>
  </conditionalFormatting>
  <conditionalFormatting sqref="E53">
    <cfRule type="cellIs" dxfId="1749" priority="1834" operator="notEqual">
      <formula>0</formula>
    </cfRule>
  </conditionalFormatting>
  <conditionalFormatting sqref="E54">
    <cfRule type="cellIs" dxfId="1748" priority="1833" operator="equal">
      <formula>0</formula>
    </cfRule>
  </conditionalFormatting>
  <conditionalFormatting sqref="E54">
    <cfRule type="cellIs" dxfId="1747" priority="1832" operator="notEqual">
      <formula>0</formula>
    </cfRule>
  </conditionalFormatting>
  <conditionalFormatting sqref="G53">
    <cfRule type="cellIs" dxfId="1746" priority="1831" operator="equal">
      <formula>0</formula>
    </cfRule>
  </conditionalFormatting>
  <conditionalFormatting sqref="G53">
    <cfRule type="cellIs" dxfId="1745" priority="1830" operator="notEqual">
      <formula>0</formula>
    </cfRule>
  </conditionalFormatting>
  <conditionalFormatting sqref="G54">
    <cfRule type="cellIs" dxfId="1744" priority="1829" operator="equal">
      <formula>0</formula>
    </cfRule>
  </conditionalFormatting>
  <conditionalFormatting sqref="G54">
    <cfRule type="cellIs" dxfId="1743" priority="1828" operator="notEqual">
      <formula>0</formula>
    </cfRule>
  </conditionalFormatting>
  <conditionalFormatting sqref="F53">
    <cfRule type="cellIs" dxfId="1742" priority="1827" operator="equal">
      <formula>0</formula>
    </cfRule>
  </conditionalFormatting>
  <conditionalFormatting sqref="F53">
    <cfRule type="cellIs" dxfId="1741" priority="1826" operator="notEqual">
      <formula>0</formula>
    </cfRule>
  </conditionalFormatting>
  <conditionalFormatting sqref="F54">
    <cfRule type="cellIs" dxfId="1740" priority="1825" operator="equal">
      <formula>0</formula>
    </cfRule>
  </conditionalFormatting>
  <conditionalFormatting sqref="F54">
    <cfRule type="cellIs" dxfId="1739" priority="1824" operator="notEqual">
      <formula>0</formula>
    </cfRule>
  </conditionalFormatting>
  <conditionalFormatting sqref="D55">
    <cfRule type="cellIs" dxfId="1738" priority="1823" operator="equal">
      <formula>0</formula>
    </cfRule>
  </conditionalFormatting>
  <conditionalFormatting sqref="D55">
    <cfRule type="cellIs" dxfId="1737" priority="1822" operator="notEqual">
      <formula>0</formula>
    </cfRule>
  </conditionalFormatting>
  <conditionalFormatting sqref="D56">
    <cfRule type="cellIs" dxfId="1736" priority="1821" operator="equal">
      <formula>0</formula>
    </cfRule>
  </conditionalFormatting>
  <conditionalFormatting sqref="D56">
    <cfRule type="cellIs" dxfId="1735" priority="1820" operator="notEqual">
      <formula>0</formula>
    </cfRule>
  </conditionalFormatting>
  <conditionalFormatting sqref="E55">
    <cfRule type="cellIs" dxfId="1734" priority="1819" operator="equal">
      <formula>0</formula>
    </cfRule>
  </conditionalFormatting>
  <conditionalFormatting sqref="E55">
    <cfRule type="cellIs" dxfId="1733" priority="1818" operator="notEqual">
      <formula>0</formula>
    </cfRule>
  </conditionalFormatting>
  <conditionalFormatting sqref="E56">
    <cfRule type="cellIs" dxfId="1732" priority="1817" operator="equal">
      <formula>0</formula>
    </cfRule>
  </conditionalFormatting>
  <conditionalFormatting sqref="E56">
    <cfRule type="cellIs" dxfId="1731" priority="1816" operator="notEqual">
      <formula>0</formula>
    </cfRule>
  </conditionalFormatting>
  <conditionalFormatting sqref="G55">
    <cfRule type="cellIs" dxfId="1730" priority="1815" operator="equal">
      <formula>0</formula>
    </cfRule>
  </conditionalFormatting>
  <conditionalFormatting sqref="G55">
    <cfRule type="cellIs" dxfId="1729" priority="1814" operator="notEqual">
      <formula>0</formula>
    </cfRule>
  </conditionalFormatting>
  <conditionalFormatting sqref="G56">
    <cfRule type="cellIs" dxfId="1728" priority="1813" operator="equal">
      <formula>0</formula>
    </cfRule>
  </conditionalFormatting>
  <conditionalFormatting sqref="G56">
    <cfRule type="cellIs" dxfId="1727" priority="1812" operator="notEqual">
      <formula>0</formula>
    </cfRule>
  </conditionalFormatting>
  <conditionalFormatting sqref="F55">
    <cfRule type="cellIs" dxfId="1726" priority="1811" operator="equal">
      <formula>0</formula>
    </cfRule>
  </conditionalFormatting>
  <conditionalFormatting sqref="F55">
    <cfRule type="cellIs" dxfId="1725" priority="1810" operator="notEqual">
      <formula>0</formula>
    </cfRule>
  </conditionalFormatting>
  <conditionalFormatting sqref="F56">
    <cfRule type="cellIs" dxfId="1724" priority="1809" operator="equal">
      <formula>0</formula>
    </cfRule>
  </conditionalFormatting>
  <conditionalFormatting sqref="F56">
    <cfRule type="cellIs" dxfId="1723" priority="1808" operator="notEqual">
      <formula>0</formula>
    </cfRule>
  </conditionalFormatting>
  <conditionalFormatting sqref="D57">
    <cfRule type="cellIs" dxfId="1722" priority="1807" operator="equal">
      <formula>0</formula>
    </cfRule>
  </conditionalFormatting>
  <conditionalFormatting sqref="D57">
    <cfRule type="cellIs" dxfId="1721" priority="1806" operator="notEqual">
      <formula>0</formula>
    </cfRule>
  </conditionalFormatting>
  <conditionalFormatting sqref="D58">
    <cfRule type="cellIs" dxfId="1720" priority="1805" operator="equal">
      <formula>0</formula>
    </cfRule>
  </conditionalFormatting>
  <conditionalFormatting sqref="D58">
    <cfRule type="cellIs" dxfId="1719" priority="1804" operator="notEqual">
      <formula>0</formula>
    </cfRule>
  </conditionalFormatting>
  <conditionalFormatting sqref="E57">
    <cfRule type="cellIs" dxfId="1718" priority="1803" operator="equal">
      <formula>0</formula>
    </cfRule>
  </conditionalFormatting>
  <conditionalFormatting sqref="E57">
    <cfRule type="cellIs" dxfId="1717" priority="1802" operator="notEqual">
      <formula>0</formula>
    </cfRule>
  </conditionalFormatting>
  <conditionalFormatting sqref="E58">
    <cfRule type="cellIs" dxfId="1716" priority="1801" operator="equal">
      <formula>0</formula>
    </cfRule>
  </conditionalFormatting>
  <conditionalFormatting sqref="E58">
    <cfRule type="cellIs" dxfId="1715" priority="1800" operator="notEqual">
      <formula>0</formula>
    </cfRule>
  </conditionalFormatting>
  <conditionalFormatting sqref="G57">
    <cfRule type="cellIs" dxfId="1714" priority="1799" operator="equal">
      <formula>0</formula>
    </cfRule>
  </conditionalFormatting>
  <conditionalFormatting sqref="G57">
    <cfRule type="cellIs" dxfId="1713" priority="1798" operator="notEqual">
      <formula>0</formula>
    </cfRule>
  </conditionalFormatting>
  <conditionalFormatting sqref="G58">
    <cfRule type="cellIs" dxfId="1712" priority="1797" operator="equal">
      <formula>0</formula>
    </cfRule>
  </conditionalFormatting>
  <conditionalFormatting sqref="G58">
    <cfRule type="cellIs" dxfId="1711" priority="1796" operator="notEqual">
      <formula>0</formula>
    </cfRule>
  </conditionalFormatting>
  <conditionalFormatting sqref="F57">
    <cfRule type="cellIs" dxfId="1710" priority="1795" operator="equal">
      <formula>0</formula>
    </cfRule>
  </conditionalFormatting>
  <conditionalFormatting sqref="F57">
    <cfRule type="cellIs" dxfId="1709" priority="1794" operator="notEqual">
      <formula>0</formula>
    </cfRule>
  </conditionalFormatting>
  <conditionalFormatting sqref="F58">
    <cfRule type="cellIs" dxfId="1708" priority="1793" operator="equal">
      <formula>0</formula>
    </cfRule>
  </conditionalFormatting>
  <conditionalFormatting sqref="F58">
    <cfRule type="cellIs" dxfId="1707" priority="1792" operator="notEqual">
      <formula>0</formula>
    </cfRule>
  </conditionalFormatting>
  <conditionalFormatting sqref="D59">
    <cfRule type="cellIs" dxfId="1706" priority="1791" operator="equal">
      <formula>0</formula>
    </cfRule>
  </conditionalFormatting>
  <conditionalFormatting sqref="D59">
    <cfRule type="cellIs" dxfId="1705" priority="1790" operator="notEqual">
      <formula>0</formula>
    </cfRule>
  </conditionalFormatting>
  <conditionalFormatting sqref="D60">
    <cfRule type="cellIs" dxfId="1704" priority="1789" operator="equal">
      <formula>0</formula>
    </cfRule>
  </conditionalFormatting>
  <conditionalFormatting sqref="D60">
    <cfRule type="cellIs" dxfId="1703" priority="1788" operator="notEqual">
      <formula>0</formula>
    </cfRule>
  </conditionalFormatting>
  <conditionalFormatting sqref="E59">
    <cfRule type="cellIs" dxfId="1702" priority="1787" operator="equal">
      <formula>0</formula>
    </cfRule>
  </conditionalFormatting>
  <conditionalFormatting sqref="E59">
    <cfRule type="cellIs" dxfId="1701" priority="1786" operator="notEqual">
      <formula>0</formula>
    </cfRule>
  </conditionalFormatting>
  <conditionalFormatting sqref="E60">
    <cfRule type="cellIs" dxfId="1700" priority="1785" operator="equal">
      <formula>0</formula>
    </cfRule>
  </conditionalFormatting>
  <conditionalFormatting sqref="E60">
    <cfRule type="cellIs" dxfId="1699" priority="1784" operator="notEqual">
      <formula>0</formula>
    </cfRule>
  </conditionalFormatting>
  <conditionalFormatting sqref="G59">
    <cfRule type="cellIs" dxfId="1698" priority="1783" operator="equal">
      <formula>0</formula>
    </cfRule>
  </conditionalFormatting>
  <conditionalFormatting sqref="G59">
    <cfRule type="cellIs" dxfId="1697" priority="1782" operator="notEqual">
      <formula>0</formula>
    </cfRule>
  </conditionalFormatting>
  <conditionalFormatting sqref="G60">
    <cfRule type="cellIs" dxfId="1696" priority="1781" operator="equal">
      <formula>0</formula>
    </cfRule>
  </conditionalFormatting>
  <conditionalFormatting sqref="G60">
    <cfRule type="cellIs" dxfId="1695" priority="1780" operator="notEqual">
      <formula>0</formula>
    </cfRule>
  </conditionalFormatting>
  <conditionalFormatting sqref="F59">
    <cfRule type="cellIs" dxfId="1694" priority="1779" operator="equal">
      <formula>0</formula>
    </cfRule>
  </conditionalFormatting>
  <conditionalFormatting sqref="F59">
    <cfRule type="cellIs" dxfId="1693" priority="1778" operator="notEqual">
      <formula>0</formula>
    </cfRule>
  </conditionalFormatting>
  <conditionalFormatting sqref="F60">
    <cfRule type="cellIs" dxfId="1692" priority="1777" operator="equal">
      <formula>0</formula>
    </cfRule>
  </conditionalFormatting>
  <conditionalFormatting sqref="F60">
    <cfRule type="cellIs" dxfId="1691" priority="1776" operator="notEqual">
      <formula>0</formula>
    </cfRule>
  </conditionalFormatting>
  <conditionalFormatting sqref="D63">
    <cfRule type="cellIs" dxfId="1690" priority="1766" operator="equal">
      <formula>0</formula>
    </cfRule>
  </conditionalFormatting>
  <conditionalFormatting sqref="D63">
    <cfRule type="cellIs" dxfId="1689" priority="1765" operator="notEqual">
      <formula>0</formula>
    </cfRule>
  </conditionalFormatting>
  <conditionalFormatting sqref="D64">
    <cfRule type="cellIs" dxfId="1688" priority="1764" operator="equal">
      <formula>0</formula>
    </cfRule>
  </conditionalFormatting>
  <conditionalFormatting sqref="D64">
    <cfRule type="cellIs" dxfId="1687" priority="1763" operator="notEqual">
      <formula>0</formula>
    </cfRule>
  </conditionalFormatting>
  <conditionalFormatting sqref="E63">
    <cfRule type="cellIs" dxfId="1686" priority="1762" operator="equal">
      <formula>0</formula>
    </cfRule>
  </conditionalFormatting>
  <conditionalFormatting sqref="E63">
    <cfRule type="cellIs" dxfId="1685" priority="1761" operator="notEqual">
      <formula>0</formula>
    </cfRule>
  </conditionalFormatting>
  <conditionalFormatting sqref="E64">
    <cfRule type="cellIs" dxfId="1684" priority="1760" operator="equal">
      <formula>0</formula>
    </cfRule>
  </conditionalFormatting>
  <conditionalFormatting sqref="E64">
    <cfRule type="cellIs" dxfId="1683" priority="1759" operator="notEqual">
      <formula>0</formula>
    </cfRule>
  </conditionalFormatting>
  <conditionalFormatting sqref="G63">
    <cfRule type="cellIs" dxfId="1682" priority="1758" operator="equal">
      <formula>0</formula>
    </cfRule>
  </conditionalFormatting>
  <conditionalFormatting sqref="G63">
    <cfRule type="cellIs" dxfId="1681" priority="1757" operator="notEqual">
      <formula>0</formula>
    </cfRule>
  </conditionalFormatting>
  <conditionalFormatting sqref="G64">
    <cfRule type="cellIs" dxfId="1680" priority="1756" operator="equal">
      <formula>0</formula>
    </cfRule>
  </conditionalFormatting>
  <conditionalFormatting sqref="G64">
    <cfRule type="cellIs" dxfId="1679" priority="1755" operator="notEqual">
      <formula>0</formula>
    </cfRule>
  </conditionalFormatting>
  <conditionalFormatting sqref="F63">
    <cfRule type="cellIs" dxfId="1678" priority="1754" operator="equal">
      <formula>0</formula>
    </cfRule>
  </conditionalFormatting>
  <conditionalFormatting sqref="F63">
    <cfRule type="cellIs" dxfId="1677" priority="1753" operator="notEqual">
      <formula>0</formula>
    </cfRule>
  </conditionalFormatting>
  <conditionalFormatting sqref="F64">
    <cfRule type="cellIs" dxfId="1676" priority="1752" operator="equal">
      <formula>0</formula>
    </cfRule>
  </conditionalFormatting>
  <conditionalFormatting sqref="F64">
    <cfRule type="cellIs" dxfId="1675" priority="1751" operator="notEqual">
      <formula>0</formula>
    </cfRule>
  </conditionalFormatting>
  <conditionalFormatting sqref="D65">
    <cfRule type="cellIs" dxfId="1674" priority="1750" operator="equal">
      <formula>0</formula>
    </cfRule>
  </conditionalFormatting>
  <conditionalFormatting sqref="D65">
    <cfRule type="cellIs" dxfId="1673" priority="1749" operator="notEqual">
      <formula>0</formula>
    </cfRule>
  </conditionalFormatting>
  <conditionalFormatting sqref="D66">
    <cfRule type="cellIs" dxfId="1672" priority="1748" operator="equal">
      <formula>0</formula>
    </cfRule>
  </conditionalFormatting>
  <conditionalFormatting sqref="D66">
    <cfRule type="cellIs" dxfId="1671" priority="1747" operator="notEqual">
      <formula>0</formula>
    </cfRule>
  </conditionalFormatting>
  <conditionalFormatting sqref="E65">
    <cfRule type="cellIs" dxfId="1670" priority="1746" operator="equal">
      <formula>0</formula>
    </cfRule>
  </conditionalFormatting>
  <conditionalFormatting sqref="E65">
    <cfRule type="cellIs" dxfId="1669" priority="1745" operator="notEqual">
      <formula>0</formula>
    </cfRule>
  </conditionalFormatting>
  <conditionalFormatting sqref="E66">
    <cfRule type="cellIs" dxfId="1668" priority="1744" operator="equal">
      <formula>0</formula>
    </cfRule>
  </conditionalFormatting>
  <conditionalFormatting sqref="E66">
    <cfRule type="cellIs" dxfId="1667" priority="1743" operator="notEqual">
      <formula>0</formula>
    </cfRule>
  </conditionalFormatting>
  <conditionalFormatting sqref="G65">
    <cfRule type="cellIs" dxfId="1666" priority="1742" operator="equal">
      <formula>0</formula>
    </cfRule>
  </conditionalFormatting>
  <conditionalFormatting sqref="G65">
    <cfRule type="cellIs" dxfId="1665" priority="1741" operator="notEqual">
      <formula>0</formula>
    </cfRule>
  </conditionalFormatting>
  <conditionalFormatting sqref="G66">
    <cfRule type="cellIs" dxfId="1664" priority="1740" operator="equal">
      <formula>0</formula>
    </cfRule>
  </conditionalFormatting>
  <conditionalFormatting sqref="G66">
    <cfRule type="cellIs" dxfId="1663" priority="1739" operator="notEqual">
      <formula>0</formula>
    </cfRule>
  </conditionalFormatting>
  <conditionalFormatting sqref="F65">
    <cfRule type="cellIs" dxfId="1662" priority="1738" operator="equal">
      <formula>0</formula>
    </cfRule>
  </conditionalFormatting>
  <conditionalFormatting sqref="F65">
    <cfRule type="cellIs" dxfId="1661" priority="1737" operator="notEqual">
      <formula>0</formula>
    </cfRule>
  </conditionalFormatting>
  <conditionalFormatting sqref="F66">
    <cfRule type="cellIs" dxfId="1660" priority="1736" operator="equal">
      <formula>0</formula>
    </cfRule>
  </conditionalFormatting>
  <conditionalFormatting sqref="F66">
    <cfRule type="cellIs" dxfId="1659" priority="1735" operator="notEqual">
      <formula>0</formula>
    </cfRule>
  </conditionalFormatting>
  <conditionalFormatting sqref="D67">
    <cfRule type="cellIs" dxfId="1658" priority="1734" operator="equal">
      <formula>0</formula>
    </cfRule>
  </conditionalFormatting>
  <conditionalFormatting sqref="D67">
    <cfRule type="cellIs" dxfId="1657" priority="1733" operator="notEqual">
      <formula>0</formula>
    </cfRule>
  </conditionalFormatting>
  <conditionalFormatting sqref="D68">
    <cfRule type="cellIs" dxfId="1656" priority="1732" operator="equal">
      <formula>0</formula>
    </cfRule>
  </conditionalFormatting>
  <conditionalFormatting sqref="D68">
    <cfRule type="cellIs" dxfId="1655" priority="1731" operator="notEqual">
      <formula>0</formula>
    </cfRule>
  </conditionalFormatting>
  <conditionalFormatting sqref="E67">
    <cfRule type="cellIs" dxfId="1654" priority="1730" operator="equal">
      <formula>0</formula>
    </cfRule>
  </conditionalFormatting>
  <conditionalFormatting sqref="E67">
    <cfRule type="cellIs" dxfId="1653" priority="1729" operator="notEqual">
      <formula>0</formula>
    </cfRule>
  </conditionalFormatting>
  <conditionalFormatting sqref="E68">
    <cfRule type="cellIs" dxfId="1652" priority="1728" operator="equal">
      <formula>0</formula>
    </cfRule>
  </conditionalFormatting>
  <conditionalFormatting sqref="E68">
    <cfRule type="cellIs" dxfId="1651" priority="1727" operator="notEqual">
      <formula>0</formula>
    </cfRule>
  </conditionalFormatting>
  <conditionalFormatting sqref="G67">
    <cfRule type="cellIs" dxfId="1650" priority="1726" operator="equal">
      <formula>0</formula>
    </cfRule>
  </conditionalFormatting>
  <conditionalFormatting sqref="G67">
    <cfRule type="cellIs" dxfId="1649" priority="1725" operator="notEqual">
      <formula>0</formula>
    </cfRule>
  </conditionalFormatting>
  <conditionalFormatting sqref="G68">
    <cfRule type="cellIs" dxfId="1648" priority="1724" operator="equal">
      <formula>0</formula>
    </cfRule>
  </conditionalFormatting>
  <conditionalFormatting sqref="G68">
    <cfRule type="cellIs" dxfId="1647" priority="1723" operator="notEqual">
      <formula>0</formula>
    </cfRule>
  </conditionalFormatting>
  <conditionalFormatting sqref="F67">
    <cfRule type="cellIs" dxfId="1646" priority="1722" operator="equal">
      <formula>0</formula>
    </cfRule>
  </conditionalFormatting>
  <conditionalFormatting sqref="F67">
    <cfRule type="cellIs" dxfId="1645" priority="1721" operator="notEqual">
      <formula>0</formula>
    </cfRule>
  </conditionalFormatting>
  <conditionalFormatting sqref="F68">
    <cfRule type="cellIs" dxfId="1644" priority="1720" operator="equal">
      <formula>0</formula>
    </cfRule>
  </conditionalFormatting>
  <conditionalFormatting sqref="F68">
    <cfRule type="cellIs" dxfId="1643" priority="1719" operator="notEqual">
      <formula>0</formula>
    </cfRule>
  </conditionalFormatting>
  <conditionalFormatting sqref="D69">
    <cfRule type="cellIs" dxfId="1642" priority="1718" operator="equal">
      <formula>0</formula>
    </cfRule>
  </conditionalFormatting>
  <conditionalFormatting sqref="D69">
    <cfRule type="cellIs" dxfId="1641" priority="1717" operator="notEqual">
      <formula>0</formula>
    </cfRule>
  </conditionalFormatting>
  <conditionalFormatting sqref="D70">
    <cfRule type="cellIs" dxfId="1640" priority="1716" operator="equal">
      <formula>0</formula>
    </cfRule>
  </conditionalFormatting>
  <conditionalFormatting sqref="D70">
    <cfRule type="cellIs" dxfId="1639" priority="1715" operator="notEqual">
      <formula>0</formula>
    </cfRule>
  </conditionalFormatting>
  <conditionalFormatting sqref="E69">
    <cfRule type="cellIs" dxfId="1638" priority="1714" operator="equal">
      <formula>0</formula>
    </cfRule>
  </conditionalFormatting>
  <conditionalFormatting sqref="E69">
    <cfRule type="cellIs" dxfId="1637" priority="1713" operator="notEqual">
      <formula>0</formula>
    </cfRule>
  </conditionalFormatting>
  <conditionalFormatting sqref="E70">
    <cfRule type="cellIs" dxfId="1636" priority="1712" operator="equal">
      <formula>0</formula>
    </cfRule>
  </conditionalFormatting>
  <conditionalFormatting sqref="E70">
    <cfRule type="cellIs" dxfId="1635" priority="1711" operator="notEqual">
      <formula>0</formula>
    </cfRule>
  </conditionalFormatting>
  <conditionalFormatting sqref="G69">
    <cfRule type="cellIs" dxfId="1634" priority="1710" operator="equal">
      <formula>0</formula>
    </cfRule>
  </conditionalFormatting>
  <conditionalFormatting sqref="G69">
    <cfRule type="cellIs" dxfId="1633" priority="1709" operator="notEqual">
      <formula>0</formula>
    </cfRule>
  </conditionalFormatting>
  <conditionalFormatting sqref="G70">
    <cfRule type="cellIs" dxfId="1632" priority="1708" operator="equal">
      <formula>0</formula>
    </cfRule>
  </conditionalFormatting>
  <conditionalFormatting sqref="G70">
    <cfRule type="cellIs" dxfId="1631" priority="1707" operator="notEqual">
      <formula>0</formula>
    </cfRule>
  </conditionalFormatting>
  <conditionalFormatting sqref="F69">
    <cfRule type="cellIs" dxfId="1630" priority="1706" operator="equal">
      <formula>0</formula>
    </cfRule>
  </conditionalFormatting>
  <conditionalFormatting sqref="F69">
    <cfRule type="cellIs" dxfId="1629" priority="1705" operator="notEqual">
      <formula>0</formula>
    </cfRule>
  </conditionalFormatting>
  <conditionalFormatting sqref="F70">
    <cfRule type="cellIs" dxfId="1628" priority="1704" operator="equal">
      <formula>0</formula>
    </cfRule>
  </conditionalFormatting>
  <conditionalFormatting sqref="F70">
    <cfRule type="cellIs" dxfId="1627" priority="1703" operator="notEqual">
      <formula>0</formula>
    </cfRule>
  </conditionalFormatting>
  <conditionalFormatting sqref="D71">
    <cfRule type="cellIs" dxfId="1626" priority="1702" operator="equal">
      <formula>0</formula>
    </cfRule>
  </conditionalFormatting>
  <conditionalFormatting sqref="D71">
    <cfRule type="cellIs" dxfId="1625" priority="1701" operator="notEqual">
      <formula>0</formula>
    </cfRule>
  </conditionalFormatting>
  <conditionalFormatting sqref="D72">
    <cfRule type="cellIs" dxfId="1624" priority="1700" operator="equal">
      <formula>0</formula>
    </cfRule>
  </conditionalFormatting>
  <conditionalFormatting sqref="D72">
    <cfRule type="cellIs" dxfId="1623" priority="1699" operator="notEqual">
      <formula>0</formula>
    </cfRule>
  </conditionalFormatting>
  <conditionalFormatting sqref="E71">
    <cfRule type="cellIs" dxfId="1622" priority="1698" operator="equal">
      <formula>0</formula>
    </cfRule>
  </conditionalFormatting>
  <conditionalFormatting sqref="E71">
    <cfRule type="cellIs" dxfId="1621" priority="1697" operator="notEqual">
      <formula>0</formula>
    </cfRule>
  </conditionalFormatting>
  <conditionalFormatting sqref="E72">
    <cfRule type="cellIs" dxfId="1620" priority="1696" operator="equal">
      <formula>0</formula>
    </cfRule>
  </conditionalFormatting>
  <conditionalFormatting sqref="E72">
    <cfRule type="cellIs" dxfId="1619" priority="1695" operator="notEqual">
      <formula>0</formula>
    </cfRule>
  </conditionalFormatting>
  <conditionalFormatting sqref="G71">
    <cfRule type="cellIs" dxfId="1618" priority="1694" operator="equal">
      <formula>0</formula>
    </cfRule>
  </conditionalFormatting>
  <conditionalFormatting sqref="G71">
    <cfRule type="cellIs" dxfId="1617" priority="1693" operator="notEqual">
      <formula>0</formula>
    </cfRule>
  </conditionalFormatting>
  <conditionalFormatting sqref="G72">
    <cfRule type="cellIs" dxfId="1616" priority="1692" operator="equal">
      <formula>0</formula>
    </cfRule>
  </conditionalFormatting>
  <conditionalFormatting sqref="G72">
    <cfRule type="cellIs" dxfId="1615" priority="1691" operator="notEqual">
      <formula>0</formula>
    </cfRule>
  </conditionalFormatting>
  <conditionalFormatting sqref="F71">
    <cfRule type="cellIs" dxfId="1614" priority="1690" operator="equal">
      <formula>0</formula>
    </cfRule>
  </conditionalFormatting>
  <conditionalFormatting sqref="F71">
    <cfRule type="cellIs" dxfId="1613" priority="1689" operator="notEqual">
      <formula>0</formula>
    </cfRule>
  </conditionalFormatting>
  <conditionalFormatting sqref="F72">
    <cfRule type="cellIs" dxfId="1612" priority="1688" operator="equal">
      <formula>0</formula>
    </cfRule>
  </conditionalFormatting>
  <conditionalFormatting sqref="F72">
    <cfRule type="cellIs" dxfId="1611" priority="1687" operator="notEqual">
      <formula>0</formula>
    </cfRule>
  </conditionalFormatting>
  <conditionalFormatting sqref="D73">
    <cfRule type="cellIs" dxfId="1610" priority="1686" operator="equal">
      <formula>0</formula>
    </cfRule>
  </conditionalFormatting>
  <conditionalFormatting sqref="D73">
    <cfRule type="cellIs" dxfId="1609" priority="1685" operator="notEqual">
      <formula>0</formula>
    </cfRule>
  </conditionalFormatting>
  <conditionalFormatting sqref="D74">
    <cfRule type="cellIs" dxfId="1608" priority="1684" operator="equal">
      <formula>0</formula>
    </cfRule>
  </conditionalFormatting>
  <conditionalFormatting sqref="D74">
    <cfRule type="cellIs" dxfId="1607" priority="1683" operator="notEqual">
      <formula>0</formula>
    </cfRule>
  </conditionalFormatting>
  <conditionalFormatting sqref="E73">
    <cfRule type="cellIs" dxfId="1606" priority="1682" operator="equal">
      <formula>0</formula>
    </cfRule>
  </conditionalFormatting>
  <conditionalFormatting sqref="E73">
    <cfRule type="cellIs" dxfId="1605" priority="1681" operator="notEqual">
      <formula>0</formula>
    </cfRule>
  </conditionalFormatting>
  <conditionalFormatting sqref="E74">
    <cfRule type="cellIs" dxfId="1604" priority="1680" operator="equal">
      <formula>0</formula>
    </cfRule>
  </conditionalFormatting>
  <conditionalFormatting sqref="E74">
    <cfRule type="cellIs" dxfId="1603" priority="1679" operator="notEqual">
      <formula>0</formula>
    </cfRule>
  </conditionalFormatting>
  <conditionalFormatting sqref="G73">
    <cfRule type="cellIs" dxfId="1602" priority="1678" operator="equal">
      <formula>0</formula>
    </cfRule>
  </conditionalFormatting>
  <conditionalFormatting sqref="G73">
    <cfRule type="cellIs" dxfId="1601" priority="1677" operator="notEqual">
      <formula>0</formula>
    </cfRule>
  </conditionalFormatting>
  <conditionalFormatting sqref="G74">
    <cfRule type="cellIs" dxfId="1600" priority="1676" operator="equal">
      <formula>0</formula>
    </cfRule>
  </conditionalFormatting>
  <conditionalFormatting sqref="G74">
    <cfRule type="cellIs" dxfId="1599" priority="1675" operator="notEqual">
      <formula>0</formula>
    </cfRule>
  </conditionalFormatting>
  <conditionalFormatting sqref="F73">
    <cfRule type="cellIs" dxfId="1598" priority="1674" operator="equal">
      <formula>0</formula>
    </cfRule>
  </conditionalFormatting>
  <conditionalFormatting sqref="F73">
    <cfRule type="cellIs" dxfId="1597" priority="1673" operator="notEqual">
      <formula>0</formula>
    </cfRule>
  </conditionalFormatting>
  <conditionalFormatting sqref="F74">
    <cfRule type="cellIs" dxfId="1596" priority="1672" operator="equal">
      <formula>0</formula>
    </cfRule>
  </conditionalFormatting>
  <conditionalFormatting sqref="F74">
    <cfRule type="cellIs" dxfId="1595" priority="1671" operator="notEqual">
      <formula>0</formula>
    </cfRule>
  </conditionalFormatting>
  <conditionalFormatting sqref="D75">
    <cfRule type="cellIs" dxfId="1594" priority="1670" operator="equal">
      <formula>0</formula>
    </cfRule>
  </conditionalFormatting>
  <conditionalFormatting sqref="D75">
    <cfRule type="cellIs" dxfId="1593" priority="1669" operator="notEqual">
      <formula>0</formula>
    </cfRule>
  </conditionalFormatting>
  <conditionalFormatting sqref="D76">
    <cfRule type="cellIs" dxfId="1592" priority="1668" operator="equal">
      <formula>0</formula>
    </cfRule>
  </conditionalFormatting>
  <conditionalFormatting sqref="D76">
    <cfRule type="cellIs" dxfId="1591" priority="1667" operator="notEqual">
      <formula>0</formula>
    </cfRule>
  </conditionalFormatting>
  <conditionalFormatting sqref="E75">
    <cfRule type="cellIs" dxfId="1590" priority="1666" operator="equal">
      <formula>0</formula>
    </cfRule>
  </conditionalFormatting>
  <conditionalFormatting sqref="E75">
    <cfRule type="cellIs" dxfId="1589" priority="1665" operator="notEqual">
      <formula>0</formula>
    </cfRule>
  </conditionalFormatting>
  <conditionalFormatting sqref="E76">
    <cfRule type="cellIs" dxfId="1588" priority="1664" operator="equal">
      <formula>0</formula>
    </cfRule>
  </conditionalFormatting>
  <conditionalFormatting sqref="E76">
    <cfRule type="cellIs" dxfId="1587" priority="1663" operator="notEqual">
      <formula>0</formula>
    </cfRule>
  </conditionalFormatting>
  <conditionalFormatting sqref="G75">
    <cfRule type="cellIs" dxfId="1586" priority="1662" operator="equal">
      <formula>0</formula>
    </cfRule>
  </conditionalFormatting>
  <conditionalFormatting sqref="G75">
    <cfRule type="cellIs" dxfId="1585" priority="1661" operator="notEqual">
      <formula>0</formula>
    </cfRule>
  </conditionalFormatting>
  <conditionalFormatting sqref="G76">
    <cfRule type="cellIs" dxfId="1584" priority="1660" operator="equal">
      <formula>0</formula>
    </cfRule>
  </conditionalFormatting>
  <conditionalFormatting sqref="G76">
    <cfRule type="cellIs" dxfId="1583" priority="1659" operator="notEqual">
      <formula>0</formula>
    </cfRule>
  </conditionalFormatting>
  <conditionalFormatting sqref="F75">
    <cfRule type="cellIs" dxfId="1582" priority="1658" operator="equal">
      <formula>0</formula>
    </cfRule>
  </conditionalFormatting>
  <conditionalFormatting sqref="F75">
    <cfRule type="cellIs" dxfId="1581" priority="1657" operator="notEqual">
      <formula>0</formula>
    </cfRule>
  </conditionalFormatting>
  <conditionalFormatting sqref="F76">
    <cfRule type="cellIs" dxfId="1580" priority="1656" operator="equal">
      <formula>0</formula>
    </cfRule>
  </conditionalFormatting>
  <conditionalFormatting sqref="F76">
    <cfRule type="cellIs" dxfId="1579" priority="1655" operator="notEqual">
      <formula>0</formula>
    </cfRule>
  </conditionalFormatting>
  <conditionalFormatting sqref="D77">
    <cfRule type="cellIs" dxfId="1578" priority="1654" operator="equal">
      <formula>0</formula>
    </cfRule>
  </conditionalFormatting>
  <conditionalFormatting sqref="D77">
    <cfRule type="cellIs" dxfId="1577" priority="1653" operator="notEqual">
      <formula>0</formula>
    </cfRule>
  </conditionalFormatting>
  <conditionalFormatting sqref="D78">
    <cfRule type="cellIs" dxfId="1576" priority="1652" operator="equal">
      <formula>0</formula>
    </cfRule>
  </conditionalFormatting>
  <conditionalFormatting sqref="D78">
    <cfRule type="cellIs" dxfId="1575" priority="1651" operator="notEqual">
      <formula>0</formula>
    </cfRule>
  </conditionalFormatting>
  <conditionalFormatting sqref="E77">
    <cfRule type="cellIs" dxfId="1574" priority="1650" operator="equal">
      <formula>0</formula>
    </cfRule>
  </conditionalFormatting>
  <conditionalFormatting sqref="E77">
    <cfRule type="cellIs" dxfId="1573" priority="1649" operator="notEqual">
      <formula>0</formula>
    </cfRule>
  </conditionalFormatting>
  <conditionalFormatting sqref="E78">
    <cfRule type="cellIs" dxfId="1572" priority="1648" operator="equal">
      <formula>0</formula>
    </cfRule>
  </conditionalFormatting>
  <conditionalFormatting sqref="E78">
    <cfRule type="cellIs" dxfId="1571" priority="1647" operator="notEqual">
      <formula>0</formula>
    </cfRule>
  </conditionalFormatting>
  <conditionalFormatting sqref="G77">
    <cfRule type="cellIs" dxfId="1570" priority="1646" operator="equal">
      <formula>0</formula>
    </cfRule>
  </conditionalFormatting>
  <conditionalFormatting sqref="G77">
    <cfRule type="cellIs" dxfId="1569" priority="1645" operator="notEqual">
      <formula>0</formula>
    </cfRule>
  </conditionalFormatting>
  <conditionalFormatting sqref="G78">
    <cfRule type="cellIs" dxfId="1568" priority="1644" operator="equal">
      <formula>0</formula>
    </cfRule>
  </conditionalFormatting>
  <conditionalFormatting sqref="G78">
    <cfRule type="cellIs" dxfId="1567" priority="1643" operator="notEqual">
      <formula>0</formula>
    </cfRule>
  </conditionalFormatting>
  <conditionalFormatting sqref="F77">
    <cfRule type="cellIs" dxfId="1566" priority="1642" operator="equal">
      <formula>0</formula>
    </cfRule>
  </conditionalFormatting>
  <conditionalFormatting sqref="F77">
    <cfRule type="cellIs" dxfId="1565" priority="1641" operator="notEqual">
      <formula>0</formula>
    </cfRule>
  </conditionalFormatting>
  <conditionalFormatting sqref="F78">
    <cfRule type="cellIs" dxfId="1564" priority="1640" operator="equal">
      <formula>0</formula>
    </cfRule>
  </conditionalFormatting>
  <conditionalFormatting sqref="F78">
    <cfRule type="cellIs" dxfId="1563" priority="1639" operator="notEqual">
      <formula>0</formula>
    </cfRule>
  </conditionalFormatting>
  <conditionalFormatting sqref="D79">
    <cfRule type="cellIs" dxfId="1562" priority="1638" operator="equal">
      <formula>0</formula>
    </cfRule>
  </conditionalFormatting>
  <conditionalFormatting sqref="D79">
    <cfRule type="cellIs" dxfId="1561" priority="1637" operator="notEqual">
      <formula>0</formula>
    </cfRule>
  </conditionalFormatting>
  <conditionalFormatting sqref="D80">
    <cfRule type="cellIs" dxfId="1560" priority="1636" operator="equal">
      <formula>0</formula>
    </cfRule>
  </conditionalFormatting>
  <conditionalFormatting sqref="D80">
    <cfRule type="cellIs" dxfId="1559" priority="1635" operator="notEqual">
      <formula>0</formula>
    </cfRule>
  </conditionalFormatting>
  <conditionalFormatting sqref="E79">
    <cfRule type="cellIs" dxfId="1558" priority="1634" operator="equal">
      <formula>0</formula>
    </cfRule>
  </conditionalFormatting>
  <conditionalFormatting sqref="E79">
    <cfRule type="cellIs" dxfId="1557" priority="1633" operator="notEqual">
      <formula>0</formula>
    </cfRule>
  </conditionalFormatting>
  <conditionalFormatting sqref="E80">
    <cfRule type="cellIs" dxfId="1556" priority="1632" operator="equal">
      <formula>0</formula>
    </cfRule>
  </conditionalFormatting>
  <conditionalFormatting sqref="E80">
    <cfRule type="cellIs" dxfId="1555" priority="1631" operator="notEqual">
      <formula>0</formula>
    </cfRule>
  </conditionalFormatting>
  <conditionalFormatting sqref="G79">
    <cfRule type="cellIs" dxfId="1554" priority="1630" operator="equal">
      <formula>0</formula>
    </cfRule>
  </conditionalFormatting>
  <conditionalFormatting sqref="G79">
    <cfRule type="cellIs" dxfId="1553" priority="1629" operator="notEqual">
      <formula>0</formula>
    </cfRule>
  </conditionalFormatting>
  <conditionalFormatting sqref="G80">
    <cfRule type="cellIs" dxfId="1552" priority="1628" operator="equal">
      <formula>0</formula>
    </cfRule>
  </conditionalFormatting>
  <conditionalFormatting sqref="G80">
    <cfRule type="cellIs" dxfId="1551" priority="1627" operator="notEqual">
      <formula>0</formula>
    </cfRule>
  </conditionalFormatting>
  <conditionalFormatting sqref="F79">
    <cfRule type="cellIs" dxfId="1550" priority="1626" operator="equal">
      <formula>0</formula>
    </cfRule>
  </conditionalFormatting>
  <conditionalFormatting sqref="F79">
    <cfRule type="cellIs" dxfId="1549" priority="1625" operator="notEqual">
      <formula>0</formula>
    </cfRule>
  </conditionalFormatting>
  <conditionalFormatting sqref="F80">
    <cfRule type="cellIs" dxfId="1548" priority="1624" operator="equal">
      <formula>0</formula>
    </cfRule>
  </conditionalFormatting>
  <conditionalFormatting sqref="F80">
    <cfRule type="cellIs" dxfId="1547" priority="1623" operator="notEqual">
      <formula>0</formula>
    </cfRule>
  </conditionalFormatting>
  <conditionalFormatting sqref="D61:D62">
    <cfRule type="cellIs" dxfId="1546" priority="1622" operator="equal">
      <formula>0</formula>
    </cfRule>
  </conditionalFormatting>
  <conditionalFormatting sqref="E61:E62">
    <cfRule type="cellIs" dxfId="1545" priority="1618" operator="equal">
      <formula>0</formula>
    </cfRule>
  </conditionalFormatting>
  <conditionalFormatting sqref="F61:F62">
    <cfRule type="cellIs" dxfId="1544" priority="1617" operator="equal">
      <formula>0</formula>
    </cfRule>
  </conditionalFormatting>
  <conditionalFormatting sqref="G61:G62">
    <cfRule type="cellIs" dxfId="1543" priority="1616" operator="equal">
      <formula>0</formula>
    </cfRule>
  </conditionalFormatting>
  <conditionalFormatting sqref="E49:E50">
    <cfRule type="cellIs" dxfId="1542" priority="1615" operator="equal">
      <formula>0</formula>
    </cfRule>
  </conditionalFormatting>
  <conditionalFormatting sqref="F49:F50">
    <cfRule type="cellIs" dxfId="1541" priority="1614" operator="equal">
      <formula>0</formula>
    </cfRule>
  </conditionalFormatting>
  <conditionalFormatting sqref="G49:G50">
    <cfRule type="cellIs" dxfId="1540" priority="1613" operator="equal">
      <formula>0</formula>
    </cfRule>
  </conditionalFormatting>
  <conditionalFormatting sqref="E47">
    <cfRule type="cellIs" dxfId="1539" priority="1612" operator="equal">
      <formula>0</formula>
    </cfRule>
  </conditionalFormatting>
  <conditionalFormatting sqref="E48">
    <cfRule type="cellIs" dxfId="1538" priority="1611" operator="equal">
      <formula>0</formula>
    </cfRule>
  </conditionalFormatting>
  <conditionalFormatting sqref="F47">
    <cfRule type="cellIs" dxfId="1537" priority="1610" operator="equal">
      <formula>0</formula>
    </cfRule>
  </conditionalFormatting>
  <conditionalFormatting sqref="F48">
    <cfRule type="cellIs" dxfId="1536" priority="1609" operator="equal">
      <formula>0</formula>
    </cfRule>
  </conditionalFormatting>
  <conditionalFormatting sqref="G47">
    <cfRule type="cellIs" dxfId="1535" priority="1608" operator="equal">
      <formula>0</formula>
    </cfRule>
  </conditionalFormatting>
  <conditionalFormatting sqref="G48">
    <cfRule type="cellIs" dxfId="1534" priority="1607" operator="equal">
      <formula>0</formula>
    </cfRule>
  </conditionalFormatting>
  <conditionalFormatting sqref="C84">
    <cfRule type="cellIs" dxfId="1533" priority="1606" operator="equal">
      <formula>0</formula>
    </cfRule>
  </conditionalFormatting>
  <conditionalFormatting sqref="D81:G82">
    <cfRule type="cellIs" dxfId="1532" priority="1605" operator="equal">
      <formula>0</formula>
    </cfRule>
  </conditionalFormatting>
  <conditionalFormatting sqref="D83">
    <cfRule type="cellIs" dxfId="1531" priority="1604" operator="equal">
      <formula>0</formula>
    </cfRule>
  </conditionalFormatting>
  <conditionalFormatting sqref="D84">
    <cfRule type="cellIs" dxfId="1530" priority="1603" operator="equal">
      <formula>0</formula>
    </cfRule>
  </conditionalFormatting>
  <conditionalFormatting sqref="E81:E82">
    <cfRule type="cellIs" dxfId="1529" priority="1602" operator="equal">
      <formula>0</formula>
    </cfRule>
  </conditionalFormatting>
  <conditionalFormatting sqref="F81:F82">
    <cfRule type="cellIs" dxfId="1528" priority="1601" operator="equal">
      <formula>0</formula>
    </cfRule>
  </conditionalFormatting>
  <conditionalFormatting sqref="G81:G82">
    <cfRule type="cellIs" dxfId="1527" priority="1600" operator="equal">
      <formula>0</formula>
    </cfRule>
  </conditionalFormatting>
  <conditionalFormatting sqref="D85:D86">
    <cfRule type="cellIs" dxfId="1526" priority="1599" operator="equal">
      <formula>0</formula>
    </cfRule>
  </conditionalFormatting>
  <conditionalFormatting sqref="D87">
    <cfRule type="cellIs" dxfId="1525" priority="1598" operator="equal">
      <formula>0</formula>
    </cfRule>
  </conditionalFormatting>
  <conditionalFormatting sqref="D87">
    <cfRule type="cellIs" dxfId="1524" priority="1597" operator="notEqual">
      <formula>0</formula>
    </cfRule>
  </conditionalFormatting>
  <conditionalFormatting sqref="D88">
    <cfRule type="cellIs" dxfId="1523" priority="1596" operator="equal">
      <formula>0</formula>
    </cfRule>
  </conditionalFormatting>
  <conditionalFormatting sqref="D88">
    <cfRule type="cellIs" dxfId="1522" priority="1595" operator="notEqual">
      <formula>0</formula>
    </cfRule>
  </conditionalFormatting>
  <conditionalFormatting sqref="E87">
    <cfRule type="cellIs" dxfId="1521" priority="1594" operator="equal">
      <formula>0</formula>
    </cfRule>
  </conditionalFormatting>
  <conditionalFormatting sqref="E87">
    <cfRule type="cellIs" dxfId="1520" priority="1593" operator="notEqual">
      <formula>0</formula>
    </cfRule>
  </conditionalFormatting>
  <conditionalFormatting sqref="E88">
    <cfRule type="cellIs" dxfId="1519" priority="1592" operator="equal">
      <formula>0</formula>
    </cfRule>
  </conditionalFormatting>
  <conditionalFormatting sqref="E88">
    <cfRule type="cellIs" dxfId="1518" priority="1591" operator="notEqual">
      <formula>0</formula>
    </cfRule>
  </conditionalFormatting>
  <conditionalFormatting sqref="G87">
    <cfRule type="cellIs" dxfId="1517" priority="1590" operator="equal">
      <formula>0</formula>
    </cfRule>
  </conditionalFormatting>
  <conditionalFormatting sqref="G87">
    <cfRule type="cellIs" dxfId="1516" priority="1589" operator="notEqual">
      <formula>0</formula>
    </cfRule>
  </conditionalFormatting>
  <conditionalFormatting sqref="G88">
    <cfRule type="cellIs" dxfId="1515" priority="1588" operator="equal">
      <formula>0</formula>
    </cfRule>
  </conditionalFormatting>
  <conditionalFormatting sqref="G88">
    <cfRule type="cellIs" dxfId="1514" priority="1587" operator="notEqual">
      <formula>0</formula>
    </cfRule>
  </conditionalFormatting>
  <conditionalFormatting sqref="F87">
    <cfRule type="cellIs" dxfId="1513" priority="1586" operator="equal">
      <formula>0</formula>
    </cfRule>
  </conditionalFormatting>
  <conditionalFormatting sqref="F87">
    <cfRule type="cellIs" dxfId="1512" priority="1585" operator="notEqual">
      <formula>0</formula>
    </cfRule>
  </conditionalFormatting>
  <conditionalFormatting sqref="F88">
    <cfRule type="cellIs" dxfId="1511" priority="1584" operator="equal">
      <formula>0</formula>
    </cfRule>
  </conditionalFormatting>
  <conditionalFormatting sqref="F88">
    <cfRule type="cellIs" dxfId="1510" priority="1583" operator="notEqual">
      <formula>0</formula>
    </cfRule>
  </conditionalFormatting>
  <conditionalFormatting sqref="D89">
    <cfRule type="cellIs" dxfId="1509" priority="1573" operator="equal">
      <formula>0</formula>
    </cfRule>
  </conditionalFormatting>
  <conditionalFormatting sqref="D89">
    <cfRule type="cellIs" dxfId="1508" priority="1572" operator="notEqual">
      <formula>0</formula>
    </cfRule>
  </conditionalFormatting>
  <conditionalFormatting sqref="D90">
    <cfRule type="cellIs" dxfId="1507" priority="1571" operator="equal">
      <formula>0</formula>
    </cfRule>
  </conditionalFormatting>
  <conditionalFormatting sqref="D90">
    <cfRule type="cellIs" dxfId="1506" priority="1570" operator="notEqual">
      <formula>0</formula>
    </cfRule>
  </conditionalFormatting>
  <conditionalFormatting sqref="E89">
    <cfRule type="cellIs" dxfId="1505" priority="1569" operator="equal">
      <formula>0</formula>
    </cfRule>
  </conditionalFormatting>
  <conditionalFormatting sqref="E89">
    <cfRule type="cellIs" dxfId="1504" priority="1568" operator="notEqual">
      <formula>0</formula>
    </cfRule>
  </conditionalFormatting>
  <conditionalFormatting sqref="E90">
    <cfRule type="cellIs" dxfId="1503" priority="1567" operator="equal">
      <formula>0</formula>
    </cfRule>
  </conditionalFormatting>
  <conditionalFormatting sqref="E90">
    <cfRule type="cellIs" dxfId="1502" priority="1566" operator="notEqual">
      <formula>0</formula>
    </cfRule>
  </conditionalFormatting>
  <conditionalFormatting sqref="G89">
    <cfRule type="cellIs" dxfId="1501" priority="1565" operator="equal">
      <formula>0</formula>
    </cfRule>
  </conditionalFormatting>
  <conditionalFormatting sqref="G89">
    <cfRule type="cellIs" dxfId="1500" priority="1564" operator="notEqual">
      <formula>0</formula>
    </cfRule>
  </conditionalFormatting>
  <conditionalFormatting sqref="G90">
    <cfRule type="cellIs" dxfId="1499" priority="1563" operator="equal">
      <formula>0</formula>
    </cfRule>
  </conditionalFormatting>
  <conditionalFormatting sqref="G90">
    <cfRule type="cellIs" dxfId="1498" priority="1562" operator="notEqual">
      <formula>0</formula>
    </cfRule>
  </conditionalFormatting>
  <conditionalFormatting sqref="F89">
    <cfRule type="cellIs" dxfId="1497" priority="1561" operator="equal">
      <formula>0</formula>
    </cfRule>
  </conditionalFormatting>
  <conditionalFormatting sqref="F89">
    <cfRule type="cellIs" dxfId="1496" priority="1560" operator="notEqual">
      <formula>0</formula>
    </cfRule>
  </conditionalFormatting>
  <conditionalFormatting sqref="F90">
    <cfRule type="cellIs" dxfId="1495" priority="1559" operator="equal">
      <formula>0</formula>
    </cfRule>
  </conditionalFormatting>
  <conditionalFormatting sqref="F90">
    <cfRule type="cellIs" dxfId="1494" priority="1558" operator="notEqual">
      <formula>0</formula>
    </cfRule>
  </conditionalFormatting>
  <conditionalFormatting sqref="D91">
    <cfRule type="cellIs" dxfId="1493" priority="1557" operator="equal">
      <formula>0</formula>
    </cfRule>
  </conditionalFormatting>
  <conditionalFormatting sqref="D91">
    <cfRule type="cellIs" dxfId="1492" priority="1556" operator="notEqual">
      <formula>0</formula>
    </cfRule>
  </conditionalFormatting>
  <conditionalFormatting sqref="D92">
    <cfRule type="cellIs" dxfId="1491" priority="1555" operator="equal">
      <formula>0</formula>
    </cfRule>
  </conditionalFormatting>
  <conditionalFormatting sqref="D92">
    <cfRule type="cellIs" dxfId="1490" priority="1554" operator="notEqual">
      <formula>0</formula>
    </cfRule>
  </conditionalFormatting>
  <conditionalFormatting sqref="E91">
    <cfRule type="cellIs" dxfId="1489" priority="1553" operator="equal">
      <formula>0</formula>
    </cfRule>
  </conditionalFormatting>
  <conditionalFormatting sqref="E91">
    <cfRule type="cellIs" dxfId="1488" priority="1552" operator="notEqual">
      <formula>0</formula>
    </cfRule>
  </conditionalFormatting>
  <conditionalFormatting sqref="E92">
    <cfRule type="cellIs" dxfId="1487" priority="1551" operator="equal">
      <formula>0</formula>
    </cfRule>
  </conditionalFormatting>
  <conditionalFormatting sqref="E92">
    <cfRule type="cellIs" dxfId="1486" priority="1550" operator="notEqual">
      <formula>0</formula>
    </cfRule>
  </conditionalFormatting>
  <conditionalFormatting sqref="G91">
    <cfRule type="cellIs" dxfId="1485" priority="1549" operator="equal">
      <formula>0</formula>
    </cfRule>
  </conditionalFormatting>
  <conditionalFormatting sqref="G91">
    <cfRule type="cellIs" dxfId="1484" priority="1548" operator="notEqual">
      <formula>0</formula>
    </cfRule>
  </conditionalFormatting>
  <conditionalFormatting sqref="G92">
    <cfRule type="cellIs" dxfId="1483" priority="1547" operator="equal">
      <formula>0</formula>
    </cfRule>
  </conditionalFormatting>
  <conditionalFormatting sqref="G92">
    <cfRule type="cellIs" dxfId="1482" priority="1546" operator="notEqual">
      <formula>0</formula>
    </cfRule>
  </conditionalFormatting>
  <conditionalFormatting sqref="F91">
    <cfRule type="cellIs" dxfId="1481" priority="1545" operator="equal">
      <formula>0</formula>
    </cfRule>
  </conditionalFormatting>
  <conditionalFormatting sqref="F91">
    <cfRule type="cellIs" dxfId="1480" priority="1544" operator="notEqual">
      <formula>0</formula>
    </cfRule>
  </conditionalFormatting>
  <conditionalFormatting sqref="F92">
    <cfRule type="cellIs" dxfId="1479" priority="1543" operator="equal">
      <formula>0</formula>
    </cfRule>
  </conditionalFormatting>
  <conditionalFormatting sqref="F92">
    <cfRule type="cellIs" dxfId="1478" priority="1542" operator="notEqual">
      <formula>0</formula>
    </cfRule>
  </conditionalFormatting>
  <conditionalFormatting sqref="D93">
    <cfRule type="cellIs" dxfId="1477" priority="1541" operator="equal">
      <formula>0</formula>
    </cfRule>
  </conditionalFormatting>
  <conditionalFormatting sqref="D93">
    <cfRule type="cellIs" dxfId="1476" priority="1540" operator="notEqual">
      <formula>0</formula>
    </cfRule>
  </conditionalFormatting>
  <conditionalFormatting sqref="D94">
    <cfRule type="cellIs" dxfId="1475" priority="1539" operator="equal">
      <formula>0</formula>
    </cfRule>
  </conditionalFormatting>
  <conditionalFormatting sqref="D94">
    <cfRule type="cellIs" dxfId="1474" priority="1538" operator="notEqual">
      <formula>0</formula>
    </cfRule>
  </conditionalFormatting>
  <conditionalFormatting sqref="E93">
    <cfRule type="cellIs" dxfId="1473" priority="1537" operator="equal">
      <formula>0</formula>
    </cfRule>
  </conditionalFormatting>
  <conditionalFormatting sqref="E93">
    <cfRule type="cellIs" dxfId="1472" priority="1536" operator="notEqual">
      <formula>0</formula>
    </cfRule>
  </conditionalFormatting>
  <conditionalFormatting sqref="E94">
    <cfRule type="cellIs" dxfId="1471" priority="1535" operator="equal">
      <formula>0</formula>
    </cfRule>
  </conditionalFormatting>
  <conditionalFormatting sqref="E94">
    <cfRule type="cellIs" dxfId="1470" priority="1534" operator="notEqual">
      <formula>0</formula>
    </cfRule>
  </conditionalFormatting>
  <conditionalFormatting sqref="G93">
    <cfRule type="cellIs" dxfId="1469" priority="1533" operator="equal">
      <formula>0</formula>
    </cfRule>
  </conditionalFormatting>
  <conditionalFormatting sqref="G93">
    <cfRule type="cellIs" dxfId="1468" priority="1532" operator="notEqual">
      <formula>0</formula>
    </cfRule>
  </conditionalFormatting>
  <conditionalFormatting sqref="G94">
    <cfRule type="cellIs" dxfId="1467" priority="1531" operator="equal">
      <formula>0</formula>
    </cfRule>
  </conditionalFormatting>
  <conditionalFormatting sqref="G94">
    <cfRule type="cellIs" dxfId="1466" priority="1530" operator="notEqual">
      <formula>0</formula>
    </cfRule>
  </conditionalFormatting>
  <conditionalFormatting sqref="F93">
    <cfRule type="cellIs" dxfId="1465" priority="1529" operator="equal">
      <formula>0</formula>
    </cfRule>
  </conditionalFormatting>
  <conditionalFormatting sqref="F93">
    <cfRule type="cellIs" dxfId="1464" priority="1528" operator="notEqual">
      <formula>0</formula>
    </cfRule>
  </conditionalFormatting>
  <conditionalFormatting sqref="F94">
    <cfRule type="cellIs" dxfId="1463" priority="1527" operator="equal">
      <formula>0</formula>
    </cfRule>
  </conditionalFormatting>
  <conditionalFormatting sqref="F94">
    <cfRule type="cellIs" dxfId="1462" priority="1526" operator="notEqual">
      <formula>0</formula>
    </cfRule>
  </conditionalFormatting>
  <conditionalFormatting sqref="D95">
    <cfRule type="cellIs" dxfId="1461" priority="1525" operator="equal">
      <formula>0</formula>
    </cfRule>
  </conditionalFormatting>
  <conditionalFormatting sqref="D95">
    <cfRule type="cellIs" dxfId="1460" priority="1524" operator="notEqual">
      <formula>0</formula>
    </cfRule>
  </conditionalFormatting>
  <conditionalFormatting sqref="D96">
    <cfRule type="cellIs" dxfId="1459" priority="1523" operator="equal">
      <formula>0</formula>
    </cfRule>
  </conditionalFormatting>
  <conditionalFormatting sqref="D96">
    <cfRule type="cellIs" dxfId="1458" priority="1522" operator="notEqual">
      <formula>0</formula>
    </cfRule>
  </conditionalFormatting>
  <conditionalFormatting sqref="E95">
    <cfRule type="cellIs" dxfId="1457" priority="1521" operator="equal">
      <formula>0</formula>
    </cfRule>
  </conditionalFormatting>
  <conditionalFormatting sqref="E95">
    <cfRule type="cellIs" dxfId="1456" priority="1520" operator="notEqual">
      <formula>0</formula>
    </cfRule>
  </conditionalFormatting>
  <conditionalFormatting sqref="E96">
    <cfRule type="cellIs" dxfId="1455" priority="1519" operator="equal">
      <formula>0</formula>
    </cfRule>
  </conditionalFormatting>
  <conditionalFormatting sqref="E96">
    <cfRule type="cellIs" dxfId="1454" priority="1518" operator="notEqual">
      <formula>0</formula>
    </cfRule>
  </conditionalFormatting>
  <conditionalFormatting sqref="G95">
    <cfRule type="cellIs" dxfId="1453" priority="1517" operator="equal">
      <formula>0</formula>
    </cfRule>
  </conditionalFormatting>
  <conditionalFormatting sqref="G95">
    <cfRule type="cellIs" dxfId="1452" priority="1516" operator="notEqual">
      <formula>0</formula>
    </cfRule>
  </conditionalFormatting>
  <conditionalFormatting sqref="G96">
    <cfRule type="cellIs" dxfId="1451" priority="1515" operator="equal">
      <formula>0</formula>
    </cfRule>
  </conditionalFormatting>
  <conditionalFormatting sqref="G96">
    <cfRule type="cellIs" dxfId="1450" priority="1514" operator="notEqual">
      <formula>0</formula>
    </cfRule>
  </conditionalFormatting>
  <conditionalFormatting sqref="F95">
    <cfRule type="cellIs" dxfId="1449" priority="1513" operator="equal">
      <formula>0</formula>
    </cfRule>
  </conditionalFormatting>
  <conditionalFormatting sqref="F95">
    <cfRule type="cellIs" dxfId="1448" priority="1512" operator="notEqual">
      <formula>0</formula>
    </cfRule>
  </conditionalFormatting>
  <conditionalFormatting sqref="F96">
    <cfRule type="cellIs" dxfId="1447" priority="1511" operator="equal">
      <formula>0</formula>
    </cfRule>
  </conditionalFormatting>
  <conditionalFormatting sqref="F96">
    <cfRule type="cellIs" dxfId="1446" priority="1510" operator="notEqual">
      <formula>0</formula>
    </cfRule>
  </conditionalFormatting>
  <conditionalFormatting sqref="D97">
    <cfRule type="cellIs" dxfId="1445" priority="1509" operator="equal">
      <formula>0</formula>
    </cfRule>
  </conditionalFormatting>
  <conditionalFormatting sqref="D97">
    <cfRule type="cellIs" dxfId="1444" priority="1508" operator="notEqual">
      <formula>0</formula>
    </cfRule>
  </conditionalFormatting>
  <conditionalFormatting sqref="D98">
    <cfRule type="cellIs" dxfId="1443" priority="1507" operator="equal">
      <formula>0</formula>
    </cfRule>
  </conditionalFormatting>
  <conditionalFormatting sqref="D98">
    <cfRule type="cellIs" dxfId="1442" priority="1506" operator="notEqual">
      <formula>0</formula>
    </cfRule>
  </conditionalFormatting>
  <conditionalFormatting sqref="E97">
    <cfRule type="cellIs" dxfId="1441" priority="1505" operator="equal">
      <formula>0</formula>
    </cfRule>
  </conditionalFormatting>
  <conditionalFormatting sqref="E97">
    <cfRule type="cellIs" dxfId="1440" priority="1504" operator="notEqual">
      <formula>0</formula>
    </cfRule>
  </conditionalFormatting>
  <conditionalFormatting sqref="E98">
    <cfRule type="cellIs" dxfId="1439" priority="1503" operator="equal">
      <formula>0</formula>
    </cfRule>
  </conditionalFormatting>
  <conditionalFormatting sqref="E98">
    <cfRule type="cellIs" dxfId="1438" priority="1502" operator="notEqual">
      <formula>0</formula>
    </cfRule>
  </conditionalFormatting>
  <conditionalFormatting sqref="G97">
    <cfRule type="cellIs" dxfId="1437" priority="1501" operator="equal">
      <formula>0</formula>
    </cfRule>
  </conditionalFormatting>
  <conditionalFormatting sqref="G97">
    <cfRule type="cellIs" dxfId="1436" priority="1500" operator="notEqual">
      <formula>0</formula>
    </cfRule>
  </conditionalFormatting>
  <conditionalFormatting sqref="G98">
    <cfRule type="cellIs" dxfId="1435" priority="1499" operator="equal">
      <formula>0</formula>
    </cfRule>
  </conditionalFormatting>
  <conditionalFormatting sqref="G98">
    <cfRule type="cellIs" dxfId="1434" priority="1498" operator="notEqual">
      <formula>0</formula>
    </cfRule>
  </conditionalFormatting>
  <conditionalFormatting sqref="F97">
    <cfRule type="cellIs" dxfId="1433" priority="1497" operator="equal">
      <formula>0</formula>
    </cfRule>
  </conditionalFormatting>
  <conditionalFormatting sqref="F97">
    <cfRule type="cellIs" dxfId="1432" priority="1496" operator="notEqual">
      <formula>0</formula>
    </cfRule>
  </conditionalFormatting>
  <conditionalFormatting sqref="F98">
    <cfRule type="cellIs" dxfId="1431" priority="1495" operator="equal">
      <formula>0</formula>
    </cfRule>
  </conditionalFormatting>
  <conditionalFormatting sqref="F98">
    <cfRule type="cellIs" dxfId="1430" priority="1494" operator="notEqual">
      <formula>0</formula>
    </cfRule>
  </conditionalFormatting>
  <conditionalFormatting sqref="D99">
    <cfRule type="cellIs" dxfId="1429" priority="1493" operator="equal">
      <formula>0</formula>
    </cfRule>
  </conditionalFormatting>
  <conditionalFormatting sqref="D99">
    <cfRule type="cellIs" dxfId="1428" priority="1492" operator="notEqual">
      <formula>0</formula>
    </cfRule>
  </conditionalFormatting>
  <conditionalFormatting sqref="D100">
    <cfRule type="cellIs" dxfId="1427" priority="1491" operator="equal">
      <formula>0</formula>
    </cfRule>
  </conditionalFormatting>
  <conditionalFormatting sqref="D100">
    <cfRule type="cellIs" dxfId="1426" priority="1490" operator="notEqual">
      <formula>0</formula>
    </cfRule>
  </conditionalFormatting>
  <conditionalFormatting sqref="E99">
    <cfRule type="cellIs" dxfId="1425" priority="1489" operator="equal">
      <formula>0</formula>
    </cfRule>
  </conditionalFormatting>
  <conditionalFormatting sqref="E99">
    <cfRule type="cellIs" dxfId="1424" priority="1488" operator="notEqual">
      <formula>0</formula>
    </cfRule>
  </conditionalFormatting>
  <conditionalFormatting sqref="E100">
    <cfRule type="cellIs" dxfId="1423" priority="1487" operator="equal">
      <formula>0</formula>
    </cfRule>
  </conditionalFormatting>
  <conditionalFormatting sqref="E100">
    <cfRule type="cellIs" dxfId="1422" priority="1486" operator="notEqual">
      <formula>0</formula>
    </cfRule>
  </conditionalFormatting>
  <conditionalFormatting sqref="G99">
    <cfRule type="cellIs" dxfId="1421" priority="1485" operator="equal">
      <formula>0</formula>
    </cfRule>
  </conditionalFormatting>
  <conditionalFormatting sqref="G99">
    <cfRule type="cellIs" dxfId="1420" priority="1484" operator="notEqual">
      <formula>0</formula>
    </cfRule>
  </conditionalFormatting>
  <conditionalFormatting sqref="G100">
    <cfRule type="cellIs" dxfId="1419" priority="1483" operator="equal">
      <formula>0</formula>
    </cfRule>
  </conditionalFormatting>
  <conditionalFormatting sqref="G100">
    <cfRule type="cellIs" dxfId="1418" priority="1482" operator="notEqual">
      <formula>0</formula>
    </cfRule>
  </conditionalFormatting>
  <conditionalFormatting sqref="F99">
    <cfRule type="cellIs" dxfId="1417" priority="1481" operator="equal">
      <formula>0</formula>
    </cfRule>
  </conditionalFormatting>
  <conditionalFormatting sqref="F99">
    <cfRule type="cellIs" dxfId="1416" priority="1480" operator="notEqual">
      <formula>0</formula>
    </cfRule>
  </conditionalFormatting>
  <conditionalFormatting sqref="F100">
    <cfRule type="cellIs" dxfId="1415" priority="1479" operator="equal">
      <formula>0</formula>
    </cfRule>
  </conditionalFormatting>
  <conditionalFormatting sqref="F100">
    <cfRule type="cellIs" dxfId="1414" priority="1478" operator="notEqual">
      <formula>0</formula>
    </cfRule>
  </conditionalFormatting>
  <conditionalFormatting sqref="D101">
    <cfRule type="cellIs" dxfId="1413" priority="1477" operator="equal">
      <formula>0</formula>
    </cfRule>
  </conditionalFormatting>
  <conditionalFormatting sqref="D101">
    <cfRule type="cellIs" dxfId="1412" priority="1476" operator="notEqual">
      <formula>0</formula>
    </cfRule>
  </conditionalFormatting>
  <conditionalFormatting sqref="D102">
    <cfRule type="cellIs" dxfId="1411" priority="1475" operator="equal">
      <formula>0</formula>
    </cfRule>
  </conditionalFormatting>
  <conditionalFormatting sqref="D102">
    <cfRule type="cellIs" dxfId="1410" priority="1474" operator="notEqual">
      <formula>0</formula>
    </cfRule>
  </conditionalFormatting>
  <conditionalFormatting sqref="E101">
    <cfRule type="cellIs" dxfId="1409" priority="1473" operator="equal">
      <formula>0</formula>
    </cfRule>
  </conditionalFormatting>
  <conditionalFormatting sqref="E101">
    <cfRule type="cellIs" dxfId="1408" priority="1472" operator="notEqual">
      <formula>0</formula>
    </cfRule>
  </conditionalFormatting>
  <conditionalFormatting sqref="E102">
    <cfRule type="cellIs" dxfId="1407" priority="1471" operator="equal">
      <formula>0</formula>
    </cfRule>
  </conditionalFormatting>
  <conditionalFormatting sqref="E102">
    <cfRule type="cellIs" dxfId="1406" priority="1470" operator="notEqual">
      <formula>0</formula>
    </cfRule>
  </conditionalFormatting>
  <conditionalFormatting sqref="G101">
    <cfRule type="cellIs" dxfId="1405" priority="1469" operator="equal">
      <formula>0</formula>
    </cfRule>
  </conditionalFormatting>
  <conditionalFormatting sqref="G101">
    <cfRule type="cellIs" dxfId="1404" priority="1468" operator="notEqual">
      <formula>0</formula>
    </cfRule>
  </conditionalFormatting>
  <conditionalFormatting sqref="G102">
    <cfRule type="cellIs" dxfId="1403" priority="1467" operator="equal">
      <formula>0</formula>
    </cfRule>
  </conditionalFormatting>
  <conditionalFormatting sqref="G102">
    <cfRule type="cellIs" dxfId="1402" priority="1466" operator="notEqual">
      <formula>0</formula>
    </cfRule>
  </conditionalFormatting>
  <conditionalFormatting sqref="F101">
    <cfRule type="cellIs" dxfId="1401" priority="1465" operator="equal">
      <formula>0</formula>
    </cfRule>
  </conditionalFormatting>
  <conditionalFormatting sqref="F101">
    <cfRule type="cellIs" dxfId="1400" priority="1464" operator="notEqual">
      <formula>0</formula>
    </cfRule>
  </conditionalFormatting>
  <conditionalFormatting sqref="F102">
    <cfRule type="cellIs" dxfId="1399" priority="1463" operator="equal">
      <formula>0</formula>
    </cfRule>
  </conditionalFormatting>
  <conditionalFormatting sqref="F102">
    <cfRule type="cellIs" dxfId="1398" priority="1462" operator="notEqual">
      <formula>0</formula>
    </cfRule>
  </conditionalFormatting>
  <conditionalFormatting sqref="D103">
    <cfRule type="cellIs" dxfId="1397" priority="1461" operator="equal">
      <formula>0</formula>
    </cfRule>
  </conditionalFormatting>
  <conditionalFormatting sqref="D103">
    <cfRule type="cellIs" dxfId="1396" priority="1460" operator="notEqual">
      <formula>0</formula>
    </cfRule>
  </conditionalFormatting>
  <conditionalFormatting sqref="D104">
    <cfRule type="cellIs" dxfId="1395" priority="1459" operator="equal">
      <formula>0</formula>
    </cfRule>
  </conditionalFormatting>
  <conditionalFormatting sqref="D104">
    <cfRule type="cellIs" dxfId="1394" priority="1458" operator="notEqual">
      <formula>0</formula>
    </cfRule>
  </conditionalFormatting>
  <conditionalFormatting sqref="E103">
    <cfRule type="cellIs" dxfId="1393" priority="1457" operator="equal">
      <formula>0</formula>
    </cfRule>
  </conditionalFormatting>
  <conditionalFormatting sqref="E103">
    <cfRule type="cellIs" dxfId="1392" priority="1456" operator="notEqual">
      <formula>0</formula>
    </cfRule>
  </conditionalFormatting>
  <conditionalFormatting sqref="E104">
    <cfRule type="cellIs" dxfId="1391" priority="1455" operator="equal">
      <formula>0</formula>
    </cfRule>
  </conditionalFormatting>
  <conditionalFormatting sqref="E104">
    <cfRule type="cellIs" dxfId="1390" priority="1454" operator="notEqual">
      <formula>0</formula>
    </cfRule>
  </conditionalFormatting>
  <conditionalFormatting sqref="G103">
    <cfRule type="cellIs" dxfId="1389" priority="1453" operator="equal">
      <formula>0</formula>
    </cfRule>
  </conditionalFormatting>
  <conditionalFormatting sqref="G103">
    <cfRule type="cellIs" dxfId="1388" priority="1452" operator="notEqual">
      <formula>0</formula>
    </cfRule>
  </conditionalFormatting>
  <conditionalFormatting sqref="G104">
    <cfRule type="cellIs" dxfId="1387" priority="1451" operator="equal">
      <formula>0</formula>
    </cfRule>
  </conditionalFormatting>
  <conditionalFormatting sqref="G104">
    <cfRule type="cellIs" dxfId="1386" priority="1450" operator="notEqual">
      <formula>0</formula>
    </cfRule>
  </conditionalFormatting>
  <conditionalFormatting sqref="F103">
    <cfRule type="cellIs" dxfId="1385" priority="1449" operator="equal">
      <formula>0</formula>
    </cfRule>
  </conditionalFormatting>
  <conditionalFormatting sqref="F103">
    <cfRule type="cellIs" dxfId="1384" priority="1448" operator="notEqual">
      <formula>0</formula>
    </cfRule>
  </conditionalFormatting>
  <conditionalFormatting sqref="F104">
    <cfRule type="cellIs" dxfId="1383" priority="1447" operator="equal">
      <formula>0</formula>
    </cfRule>
  </conditionalFormatting>
  <conditionalFormatting sqref="F104">
    <cfRule type="cellIs" dxfId="1382" priority="1446" operator="notEqual">
      <formula>0</formula>
    </cfRule>
  </conditionalFormatting>
  <conditionalFormatting sqref="D105">
    <cfRule type="cellIs" dxfId="1381" priority="1445" operator="equal">
      <formula>0</formula>
    </cfRule>
  </conditionalFormatting>
  <conditionalFormatting sqref="D105">
    <cfRule type="cellIs" dxfId="1380" priority="1444" operator="notEqual">
      <formula>0</formula>
    </cfRule>
  </conditionalFormatting>
  <conditionalFormatting sqref="D106">
    <cfRule type="cellIs" dxfId="1379" priority="1443" operator="equal">
      <formula>0</formula>
    </cfRule>
  </conditionalFormatting>
  <conditionalFormatting sqref="D106">
    <cfRule type="cellIs" dxfId="1378" priority="1442" operator="notEqual">
      <formula>0</formula>
    </cfRule>
  </conditionalFormatting>
  <conditionalFormatting sqref="E105">
    <cfRule type="cellIs" dxfId="1377" priority="1441" operator="equal">
      <formula>0</formula>
    </cfRule>
  </conditionalFormatting>
  <conditionalFormatting sqref="E105">
    <cfRule type="cellIs" dxfId="1376" priority="1440" operator="notEqual">
      <formula>0</formula>
    </cfRule>
  </conditionalFormatting>
  <conditionalFormatting sqref="E106">
    <cfRule type="cellIs" dxfId="1375" priority="1439" operator="equal">
      <formula>0</formula>
    </cfRule>
  </conditionalFormatting>
  <conditionalFormatting sqref="E106">
    <cfRule type="cellIs" dxfId="1374" priority="1438" operator="notEqual">
      <formula>0</formula>
    </cfRule>
  </conditionalFormatting>
  <conditionalFormatting sqref="G105">
    <cfRule type="cellIs" dxfId="1373" priority="1437" operator="equal">
      <formula>0</formula>
    </cfRule>
  </conditionalFormatting>
  <conditionalFormatting sqref="G105">
    <cfRule type="cellIs" dxfId="1372" priority="1436" operator="notEqual">
      <formula>0</formula>
    </cfRule>
  </conditionalFormatting>
  <conditionalFormatting sqref="G106">
    <cfRule type="cellIs" dxfId="1371" priority="1435" operator="equal">
      <formula>0</formula>
    </cfRule>
  </conditionalFormatting>
  <conditionalFormatting sqref="G106">
    <cfRule type="cellIs" dxfId="1370" priority="1434" operator="notEqual">
      <formula>0</formula>
    </cfRule>
  </conditionalFormatting>
  <conditionalFormatting sqref="F105">
    <cfRule type="cellIs" dxfId="1369" priority="1433" operator="equal">
      <formula>0</formula>
    </cfRule>
  </conditionalFormatting>
  <conditionalFormatting sqref="F105">
    <cfRule type="cellIs" dxfId="1368" priority="1432" operator="notEqual">
      <formula>0</formula>
    </cfRule>
  </conditionalFormatting>
  <conditionalFormatting sqref="F106">
    <cfRule type="cellIs" dxfId="1367" priority="1431" operator="equal">
      <formula>0</formula>
    </cfRule>
  </conditionalFormatting>
  <conditionalFormatting sqref="F106">
    <cfRule type="cellIs" dxfId="1366" priority="1430" operator="notEqual">
      <formula>0</formula>
    </cfRule>
  </conditionalFormatting>
  <conditionalFormatting sqref="D107">
    <cfRule type="cellIs" dxfId="1365" priority="1429" operator="equal">
      <formula>0</formula>
    </cfRule>
  </conditionalFormatting>
  <conditionalFormatting sqref="D107">
    <cfRule type="cellIs" dxfId="1364" priority="1428" operator="notEqual">
      <formula>0</formula>
    </cfRule>
  </conditionalFormatting>
  <conditionalFormatting sqref="D108">
    <cfRule type="cellIs" dxfId="1363" priority="1427" operator="equal">
      <formula>0</formula>
    </cfRule>
  </conditionalFormatting>
  <conditionalFormatting sqref="D108">
    <cfRule type="cellIs" dxfId="1362" priority="1426" operator="notEqual">
      <formula>0</formula>
    </cfRule>
  </conditionalFormatting>
  <conditionalFormatting sqref="E107">
    <cfRule type="cellIs" dxfId="1361" priority="1425" operator="equal">
      <formula>0</formula>
    </cfRule>
  </conditionalFormatting>
  <conditionalFormatting sqref="E107">
    <cfRule type="cellIs" dxfId="1360" priority="1424" operator="notEqual">
      <formula>0</formula>
    </cfRule>
  </conditionalFormatting>
  <conditionalFormatting sqref="E108">
    <cfRule type="cellIs" dxfId="1359" priority="1423" operator="equal">
      <formula>0</formula>
    </cfRule>
  </conditionalFormatting>
  <conditionalFormatting sqref="E108">
    <cfRule type="cellIs" dxfId="1358" priority="1422" operator="notEqual">
      <formula>0</formula>
    </cfRule>
  </conditionalFormatting>
  <conditionalFormatting sqref="G107">
    <cfRule type="cellIs" dxfId="1357" priority="1421" operator="equal">
      <formula>0</formula>
    </cfRule>
  </conditionalFormatting>
  <conditionalFormatting sqref="G107">
    <cfRule type="cellIs" dxfId="1356" priority="1420" operator="notEqual">
      <formula>0</formula>
    </cfRule>
  </conditionalFormatting>
  <conditionalFormatting sqref="G108">
    <cfRule type="cellIs" dxfId="1355" priority="1419" operator="equal">
      <formula>0</formula>
    </cfRule>
  </conditionalFormatting>
  <conditionalFormatting sqref="G108">
    <cfRule type="cellIs" dxfId="1354" priority="1418" operator="notEqual">
      <formula>0</formula>
    </cfRule>
  </conditionalFormatting>
  <conditionalFormatting sqref="F107">
    <cfRule type="cellIs" dxfId="1353" priority="1417" operator="equal">
      <formula>0</formula>
    </cfRule>
  </conditionalFormatting>
  <conditionalFormatting sqref="F107">
    <cfRule type="cellIs" dxfId="1352" priority="1416" operator="notEqual">
      <formula>0</formula>
    </cfRule>
  </conditionalFormatting>
  <conditionalFormatting sqref="F108">
    <cfRule type="cellIs" dxfId="1351" priority="1415" operator="equal">
      <formula>0</formula>
    </cfRule>
  </conditionalFormatting>
  <conditionalFormatting sqref="F108">
    <cfRule type="cellIs" dxfId="1350" priority="1414" operator="notEqual">
      <formula>0</formula>
    </cfRule>
  </conditionalFormatting>
  <conditionalFormatting sqref="E85:E86">
    <cfRule type="cellIs" dxfId="1349" priority="1413" operator="equal">
      <formula>0</formula>
    </cfRule>
  </conditionalFormatting>
  <conditionalFormatting sqref="F85:F86">
    <cfRule type="cellIs" dxfId="1348" priority="1412" operator="equal">
      <formula>0</formula>
    </cfRule>
  </conditionalFormatting>
  <conditionalFormatting sqref="G85:G86">
    <cfRule type="cellIs" dxfId="1347" priority="1411" operator="equal">
      <formula>0</formula>
    </cfRule>
  </conditionalFormatting>
  <conditionalFormatting sqref="E83">
    <cfRule type="cellIs" dxfId="1346" priority="1410" operator="equal">
      <formula>0</formula>
    </cfRule>
  </conditionalFormatting>
  <conditionalFormatting sqref="E84">
    <cfRule type="cellIs" dxfId="1345" priority="1409" operator="equal">
      <formula>0</formula>
    </cfRule>
  </conditionalFormatting>
  <conditionalFormatting sqref="F83">
    <cfRule type="cellIs" dxfId="1344" priority="1408" operator="equal">
      <formula>0</formula>
    </cfRule>
  </conditionalFormatting>
  <conditionalFormatting sqref="F84">
    <cfRule type="cellIs" dxfId="1343" priority="1407" operator="equal">
      <formula>0</formula>
    </cfRule>
  </conditionalFormatting>
  <conditionalFormatting sqref="G83">
    <cfRule type="cellIs" dxfId="1342" priority="1406" operator="equal">
      <formula>0</formula>
    </cfRule>
  </conditionalFormatting>
  <conditionalFormatting sqref="G84">
    <cfRule type="cellIs" dxfId="1341" priority="1405" operator="equal">
      <formula>0</formula>
    </cfRule>
  </conditionalFormatting>
  <conditionalFormatting sqref="C112">
    <cfRule type="cellIs" dxfId="1340" priority="1404" operator="equal">
      <formula>0</formula>
    </cfRule>
  </conditionalFormatting>
  <conditionalFormatting sqref="D109:G110">
    <cfRule type="cellIs" dxfId="1339" priority="1403" operator="equal">
      <formula>0</formula>
    </cfRule>
  </conditionalFormatting>
  <conditionalFormatting sqref="D111">
    <cfRule type="cellIs" dxfId="1338" priority="1402" operator="equal">
      <formula>0</formula>
    </cfRule>
  </conditionalFormatting>
  <conditionalFormatting sqref="D112">
    <cfRule type="cellIs" dxfId="1337" priority="1401" operator="equal">
      <formula>0</formula>
    </cfRule>
  </conditionalFormatting>
  <conditionalFormatting sqref="E109:E110">
    <cfRule type="cellIs" dxfId="1336" priority="1400" operator="equal">
      <formula>0</formula>
    </cfRule>
  </conditionalFormatting>
  <conditionalFormatting sqref="F109:F110">
    <cfRule type="cellIs" dxfId="1335" priority="1399" operator="equal">
      <formula>0</formula>
    </cfRule>
  </conditionalFormatting>
  <conditionalFormatting sqref="G109:G110">
    <cfRule type="cellIs" dxfId="1334" priority="1398" operator="equal">
      <formula>0</formula>
    </cfRule>
  </conditionalFormatting>
  <conditionalFormatting sqref="D113:D114">
    <cfRule type="cellIs" dxfId="1333" priority="1397" operator="equal">
      <formula>0</formula>
    </cfRule>
  </conditionalFormatting>
  <conditionalFormatting sqref="D115">
    <cfRule type="cellIs" dxfId="1332" priority="1396" operator="equal">
      <formula>0</formula>
    </cfRule>
  </conditionalFormatting>
  <conditionalFormatting sqref="D115">
    <cfRule type="cellIs" dxfId="1331" priority="1395" operator="notEqual">
      <formula>0</formula>
    </cfRule>
  </conditionalFormatting>
  <conditionalFormatting sqref="D116">
    <cfRule type="cellIs" dxfId="1330" priority="1394" operator="equal">
      <formula>0</formula>
    </cfRule>
  </conditionalFormatting>
  <conditionalFormatting sqref="D116">
    <cfRule type="cellIs" dxfId="1329" priority="1393" operator="notEqual">
      <formula>0</formula>
    </cfRule>
  </conditionalFormatting>
  <conditionalFormatting sqref="E115">
    <cfRule type="cellIs" dxfId="1328" priority="1392" operator="equal">
      <formula>0</formula>
    </cfRule>
  </conditionalFormatting>
  <conditionalFormatting sqref="E115">
    <cfRule type="cellIs" dxfId="1327" priority="1391" operator="notEqual">
      <formula>0</formula>
    </cfRule>
  </conditionalFormatting>
  <conditionalFormatting sqref="E116">
    <cfRule type="cellIs" dxfId="1326" priority="1390" operator="equal">
      <formula>0</formula>
    </cfRule>
  </conditionalFormatting>
  <conditionalFormatting sqref="E116">
    <cfRule type="cellIs" dxfId="1325" priority="1389" operator="notEqual">
      <formula>0</formula>
    </cfRule>
  </conditionalFormatting>
  <conditionalFormatting sqref="G115">
    <cfRule type="cellIs" dxfId="1324" priority="1388" operator="equal">
      <formula>0</formula>
    </cfRule>
  </conditionalFormatting>
  <conditionalFormatting sqref="G115">
    <cfRule type="cellIs" dxfId="1323" priority="1387" operator="notEqual">
      <formula>0</formula>
    </cfRule>
  </conditionalFormatting>
  <conditionalFormatting sqref="G116">
    <cfRule type="cellIs" dxfId="1322" priority="1386" operator="equal">
      <formula>0</formula>
    </cfRule>
  </conditionalFormatting>
  <conditionalFormatting sqref="G116">
    <cfRule type="cellIs" dxfId="1321" priority="1385" operator="notEqual">
      <formula>0</formula>
    </cfRule>
  </conditionalFormatting>
  <conditionalFormatting sqref="F115">
    <cfRule type="cellIs" dxfId="1320" priority="1384" operator="equal">
      <formula>0</formula>
    </cfRule>
  </conditionalFormatting>
  <conditionalFormatting sqref="F115">
    <cfRule type="cellIs" dxfId="1319" priority="1383" operator="notEqual">
      <formula>0</formula>
    </cfRule>
  </conditionalFormatting>
  <conditionalFormatting sqref="F116">
    <cfRule type="cellIs" dxfId="1318" priority="1382" operator="equal">
      <formula>0</formula>
    </cfRule>
  </conditionalFormatting>
  <conditionalFormatting sqref="F116">
    <cfRule type="cellIs" dxfId="1317" priority="1381" operator="notEqual">
      <formula>0</formula>
    </cfRule>
  </conditionalFormatting>
  <conditionalFormatting sqref="D119">
    <cfRule type="cellIs" dxfId="1316" priority="1371" operator="equal">
      <formula>0</formula>
    </cfRule>
  </conditionalFormatting>
  <conditionalFormatting sqref="D119">
    <cfRule type="cellIs" dxfId="1315" priority="1370" operator="notEqual">
      <formula>0</formula>
    </cfRule>
  </conditionalFormatting>
  <conditionalFormatting sqref="D120">
    <cfRule type="cellIs" dxfId="1314" priority="1369" operator="equal">
      <formula>0</formula>
    </cfRule>
  </conditionalFormatting>
  <conditionalFormatting sqref="D120">
    <cfRule type="cellIs" dxfId="1313" priority="1368" operator="notEqual">
      <formula>0</formula>
    </cfRule>
  </conditionalFormatting>
  <conditionalFormatting sqref="E119">
    <cfRule type="cellIs" dxfId="1312" priority="1367" operator="equal">
      <formula>0</formula>
    </cfRule>
  </conditionalFormatting>
  <conditionalFormatting sqref="E119">
    <cfRule type="cellIs" dxfId="1311" priority="1366" operator="notEqual">
      <formula>0</formula>
    </cfRule>
  </conditionalFormatting>
  <conditionalFormatting sqref="E120">
    <cfRule type="cellIs" dxfId="1310" priority="1365" operator="equal">
      <formula>0</formula>
    </cfRule>
  </conditionalFormatting>
  <conditionalFormatting sqref="E120">
    <cfRule type="cellIs" dxfId="1309" priority="1364" operator="notEqual">
      <formula>0</formula>
    </cfRule>
  </conditionalFormatting>
  <conditionalFormatting sqref="G119">
    <cfRule type="cellIs" dxfId="1308" priority="1363" operator="equal">
      <formula>0</formula>
    </cfRule>
  </conditionalFormatting>
  <conditionalFormatting sqref="G119">
    <cfRule type="cellIs" dxfId="1307" priority="1362" operator="notEqual">
      <formula>0</formula>
    </cfRule>
  </conditionalFormatting>
  <conditionalFormatting sqref="G120">
    <cfRule type="cellIs" dxfId="1306" priority="1361" operator="equal">
      <formula>0</formula>
    </cfRule>
  </conditionalFormatting>
  <conditionalFormatting sqref="G120">
    <cfRule type="cellIs" dxfId="1305" priority="1360" operator="notEqual">
      <formula>0</formula>
    </cfRule>
  </conditionalFormatting>
  <conditionalFormatting sqref="F119">
    <cfRule type="cellIs" dxfId="1304" priority="1359" operator="equal">
      <formula>0</formula>
    </cfRule>
  </conditionalFormatting>
  <conditionalFormatting sqref="F119">
    <cfRule type="cellIs" dxfId="1303" priority="1358" operator="notEqual">
      <formula>0</formula>
    </cfRule>
  </conditionalFormatting>
  <conditionalFormatting sqref="F120">
    <cfRule type="cellIs" dxfId="1302" priority="1357" operator="equal">
      <formula>0</formula>
    </cfRule>
  </conditionalFormatting>
  <conditionalFormatting sqref="F120">
    <cfRule type="cellIs" dxfId="1301" priority="1356" operator="notEqual">
      <formula>0</formula>
    </cfRule>
  </conditionalFormatting>
  <conditionalFormatting sqref="D117">
    <cfRule type="cellIs" dxfId="1300" priority="1355" operator="equal">
      <formula>0</formula>
    </cfRule>
  </conditionalFormatting>
  <conditionalFormatting sqref="D117">
    <cfRule type="cellIs" dxfId="1299" priority="1354" operator="notEqual">
      <formula>0</formula>
    </cfRule>
  </conditionalFormatting>
  <conditionalFormatting sqref="D118">
    <cfRule type="cellIs" dxfId="1298" priority="1353" operator="equal">
      <formula>0</formula>
    </cfRule>
  </conditionalFormatting>
  <conditionalFormatting sqref="D118">
    <cfRule type="cellIs" dxfId="1297" priority="1352" operator="notEqual">
      <formula>0</formula>
    </cfRule>
  </conditionalFormatting>
  <conditionalFormatting sqref="E117">
    <cfRule type="cellIs" dxfId="1296" priority="1351" operator="equal">
      <formula>0</formula>
    </cfRule>
  </conditionalFormatting>
  <conditionalFormatting sqref="E117">
    <cfRule type="cellIs" dxfId="1295" priority="1350" operator="notEqual">
      <formula>0</formula>
    </cfRule>
  </conditionalFormatting>
  <conditionalFormatting sqref="E118">
    <cfRule type="cellIs" dxfId="1294" priority="1349" operator="equal">
      <formula>0</formula>
    </cfRule>
  </conditionalFormatting>
  <conditionalFormatting sqref="E118">
    <cfRule type="cellIs" dxfId="1293" priority="1348" operator="notEqual">
      <formula>0</formula>
    </cfRule>
  </conditionalFormatting>
  <conditionalFormatting sqref="G117">
    <cfRule type="cellIs" dxfId="1292" priority="1347" operator="equal">
      <formula>0</formula>
    </cfRule>
  </conditionalFormatting>
  <conditionalFormatting sqref="G117">
    <cfRule type="cellIs" dxfId="1291" priority="1346" operator="notEqual">
      <formula>0</formula>
    </cfRule>
  </conditionalFormatting>
  <conditionalFormatting sqref="G118">
    <cfRule type="cellIs" dxfId="1290" priority="1345" operator="equal">
      <formula>0</formula>
    </cfRule>
  </conditionalFormatting>
  <conditionalFormatting sqref="G118">
    <cfRule type="cellIs" dxfId="1289" priority="1344" operator="notEqual">
      <formula>0</formula>
    </cfRule>
  </conditionalFormatting>
  <conditionalFormatting sqref="F117">
    <cfRule type="cellIs" dxfId="1288" priority="1343" operator="equal">
      <formula>0</formula>
    </cfRule>
  </conditionalFormatting>
  <conditionalFormatting sqref="F117">
    <cfRule type="cellIs" dxfId="1287" priority="1342" operator="notEqual">
      <formula>0</formula>
    </cfRule>
  </conditionalFormatting>
  <conditionalFormatting sqref="F118">
    <cfRule type="cellIs" dxfId="1286" priority="1341" operator="equal">
      <formula>0</formula>
    </cfRule>
  </conditionalFormatting>
  <conditionalFormatting sqref="F118">
    <cfRule type="cellIs" dxfId="1285" priority="1340" operator="notEqual">
      <formula>0</formula>
    </cfRule>
  </conditionalFormatting>
  <conditionalFormatting sqref="D121">
    <cfRule type="cellIs" dxfId="1284" priority="1339" operator="equal">
      <formula>0</formula>
    </cfRule>
  </conditionalFormatting>
  <conditionalFormatting sqref="D121">
    <cfRule type="cellIs" dxfId="1283" priority="1338" operator="notEqual">
      <formula>0</formula>
    </cfRule>
  </conditionalFormatting>
  <conditionalFormatting sqref="D122">
    <cfRule type="cellIs" dxfId="1282" priority="1337" operator="equal">
      <formula>0</formula>
    </cfRule>
  </conditionalFormatting>
  <conditionalFormatting sqref="D122">
    <cfRule type="cellIs" dxfId="1281" priority="1336" operator="notEqual">
      <formula>0</formula>
    </cfRule>
  </conditionalFormatting>
  <conditionalFormatting sqref="E121">
    <cfRule type="cellIs" dxfId="1280" priority="1335" operator="equal">
      <formula>0</formula>
    </cfRule>
  </conditionalFormatting>
  <conditionalFormatting sqref="E121">
    <cfRule type="cellIs" dxfId="1279" priority="1334" operator="notEqual">
      <formula>0</formula>
    </cfRule>
  </conditionalFormatting>
  <conditionalFormatting sqref="E122">
    <cfRule type="cellIs" dxfId="1278" priority="1333" operator="equal">
      <formula>0</formula>
    </cfRule>
  </conditionalFormatting>
  <conditionalFormatting sqref="E122">
    <cfRule type="cellIs" dxfId="1277" priority="1332" operator="notEqual">
      <formula>0</formula>
    </cfRule>
  </conditionalFormatting>
  <conditionalFormatting sqref="G121">
    <cfRule type="cellIs" dxfId="1276" priority="1331" operator="equal">
      <formula>0</formula>
    </cfRule>
  </conditionalFormatting>
  <conditionalFormatting sqref="G121">
    <cfRule type="cellIs" dxfId="1275" priority="1330" operator="notEqual">
      <formula>0</formula>
    </cfRule>
  </conditionalFormatting>
  <conditionalFormatting sqref="G122">
    <cfRule type="cellIs" dxfId="1274" priority="1329" operator="equal">
      <formula>0</formula>
    </cfRule>
  </conditionalFormatting>
  <conditionalFormatting sqref="G122">
    <cfRule type="cellIs" dxfId="1273" priority="1328" operator="notEqual">
      <formula>0</formula>
    </cfRule>
  </conditionalFormatting>
  <conditionalFormatting sqref="F121">
    <cfRule type="cellIs" dxfId="1272" priority="1327" operator="equal">
      <formula>0</formula>
    </cfRule>
  </conditionalFormatting>
  <conditionalFormatting sqref="F121">
    <cfRule type="cellIs" dxfId="1271" priority="1326" operator="notEqual">
      <formula>0</formula>
    </cfRule>
  </conditionalFormatting>
  <conditionalFormatting sqref="F122">
    <cfRule type="cellIs" dxfId="1270" priority="1325" operator="equal">
      <formula>0</formula>
    </cfRule>
  </conditionalFormatting>
  <conditionalFormatting sqref="F122">
    <cfRule type="cellIs" dxfId="1269" priority="1324" operator="notEqual">
      <formula>0</formula>
    </cfRule>
  </conditionalFormatting>
  <conditionalFormatting sqref="E113">
    <cfRule type="cellIs" dxfId="1268" priority="1323" operator="equal">
      <formula>0</formula>
    </cfRule>
  </conditionalFormatting>
  <conditionalFormatting sqref="F113">
    <cfRule type="cellIs" dxfId="1267" priority="1322" operator="equal">
      <formula>0</formula>
    </cfRule>
  </conditionalFormatting>
  <conditionalFormatting sqref="G113">
    <cfRule type="cellIs" dxfId="1266" priority="1321" operator="equal">
      <formula>0</formula>
    </cfRule>
  </conditionalFormatting>
  <conditionalFormatting sqref="D123:D124">
    <cfRule type="cellIs" dxfId="1265" priority="1320" operator="equal">
      <formula>0</formula>
    </cfRule>
  </conditionalFormatting>
  <conditionalFormatting sqref="D125">
    <cfRule type="cellIs" dxfId="1264" priority="1319" operator="equal">
      <formula>0</formula>
    </cfRule>
  </conditionalFormatting>
  <conditionalFormatting sqref="D125">
    <cfRule type="cellIs" dxfId="1263" priority="1318" operator="notEqual">
      <formula>0</formula>
    </cfRule>
  </conditionalFormatting>
  <conditionalFormatting sqref="D126">
    <cfRule type="cellIs" dxfId="1262" priority="1317" operator="equal">
      <formula>0</formula>
    </cfRule>
  </conditionalFormatting>
  <conditionalFormatting sqref="D126">
    <cfRule type="cellIs" dxfId="1261" priority="1316" operator="notEqual">
      <formula>0</formula>
    </cfRule>
  </conditionalFormatting>
  <conditionalFormatting sqref="E125">
    <cfRule type="cellIs" dxfId="1260" priority="1315" operator="equal">
      <formula>0</formula>
    </cfRule>
  </conditionalFormatting>
  <conditionalFormatting sqref="E125">
    <cfRule type="cellIs" dxfId="1259" priority="1314" operator="notEqual">
      <formula>0</formula>
    </cfRule>
  </conditionalFormatting>
  <conditionalFormatting sqref="E126">
    <cfRule type="cellIs" dxfId="1258" priority="1313" operator="equal">
      <formula>0</formula>
    </cfRule>
  </conditionalFormatting>
  <conditionalFormatting sqref="E126">
    <cfRule type="cellIs" dxfId="1257" priority="1312" operator="notEqual">
      <formula>0</formula>
    </cfRule>
  </conditionalFormatting>
  <conditionalFormatting sqref="G125">
    <cfRule type="cellIs" dxfId="1256" priority="1311" operator="equal">
      <formula>0</formula>
    </cfRule>
  </conditionalFormatting>
  <conditionalFormatting sqref="G125">
    <cfRule type="cellIs" dxfId="1255" priority="1310" operator="notEqual">
      <formula>0</formula>
    </cfRule>
  </conditionalFormatting>
  <conditionalFormatting sqref="G126">
    <cfRule type="cellIs" dxfId="1254" priority="1309" operator="equal">
      <formula>0</formula>
    </cfRule>
  </conditionalFormatting>
  <conditionalFormatting sqref="G126">
    <cfRule type="cellIs" dxfId="1253" priority="1308" operator="notEqual">
      <formula>0</formula>
    </cfRule>
  </conditionalFormatting>
  <conditionalFormatting sqref="F125">
    <cfRule type="cellIs" dxfId="1252" priority="1307" operator="equal">
      <formula>0</formula>
    </cfRule>
  </conditionalFormatting>
  <conditionalFormatting sqref="F125">
    <cfRule type="cellIs" dxfId="1251" priority="1306" operator="notEqual">
      <formula>0</formula>
    </cfRule>
  </conditionalFormatting>
  <conditionalFormatting sqref="F126">
    <cfRule type="cellIs" dxfId="1250" priority="1305" operator="equal">
      <formula>0</formula>
    </cfRule>
  </conditionalFormatting>
  <conditionalFormatting sqref="F126">
    <cfRule type="cellIs" dxfId="1249" priority="1304" operator="notEqual">
      <formula>0</formula>
    </cfRule>
  </conditionalFormatting>
  <conditionalFormatting sqref="D127">
    <cfRule type="cellIs" dxfId="1248" priority="1300" operator="equal">
      <formula>0</formula>
    </cfRule>
  </conditionalFormatting>
  <conditionalFormatting sqref="D127">
    <cfRule type="cellIs" dxfId="1247" priority="1299" operator="notEqual">
      <formula>0</formula>
    </cfRule>
  </conditionalFormatting>
  <conditionalFormatting sqref="D128">
    <cfRule type="cellIs" dxfId="1246" priority="1298" operator="equal">
      <formula>0</formula>
    </cfRule>
  </conditionalFormatting>
  <conditionalFormatting sqref="D128">
    <cfRule type="cellIs" dxfId="1245" priority="1297" operator="notEqual">
      <formula>0</formula>
    </cfRule>
  </conditionalFormatting>
  <conditionalFormatting sqref="E127">
    <cfRule type="cellIs" dxfId="1244" priority="1296" operator="equal">
      <formula>0</formula>
    </cfRule>
  </conditionalFormatting>
  <conditionalFormatting sqref="E127">
    <cfRule type="cellIs" dxfId="1243" priority="1295" operator="notEqual">
      <formula>0</formula>
    </cfRule>
  </conditionalFormatting>
  <conditionalFormatting sqref="E128">
    <cfRule type="cellIs" dxfId="1242" priority="1294" operator="equal">
      <formula>0</formula>
    </cfRule>
  </conditionalFormatting>
  <conditionalFormatting sqref="E128">
    <cfRule type="cellIs" dxfId="1241" priority="1293" operator="notEqual">
      <formula>0</formula>
    </cfRule>
  </conditionalFormatting>
  <conditionalFormatting sqref="G127">
    <cfRule type="cellIs" dxfId="1240" priority="1292" operator="equal">
      <formula>0</formula>
    </cfRule>
  </conditionalFormatting>
  <conditionalFormatting sqref="G127">
    <cfRule type="cellIs" dxfId="1239" priority="1291" operator="notEqual">
      <formula>0</formula>
    </cfRule>
  </conditionalFormatting>
  <conditionalFormatting sqref="G128">
    <cfRule type="cellIs" dxfId="1238" priority="1290" operator="equal">
      <formula>0</formula>
    </cfRule>
  </conditionalFormatting>
  <conditionalFormatting sqref="G128">
    <cfRule type="cellIs" dxfId="1237" priority="1289" operator="notEqual">
      <formula>0</formula>
    </cfRule>
  </conditionalFormatting>
  <conditionalFormatting sqref="F127">
    <cfRule type="cellIs" dxfId="1236" priority="1288" operator="equal">
      <formula>0</formula>
    </cfRule>
  </conditionalFormatting>
  <conditionalFormatting sqref="F127">
    <cfRule type="cellIs" dxfId="1235" priority="1287" operator="notEqual">
      <formula>0</formula>
    </cfRule>
  </conditionalFormatting>
  <conditionalFormatting sqref="F128">
    <cfRule type="cellIs" dxfId="1234" priority="1286" operator="equal">
      <formula>0</formula>
    </cfRule>
  </conditionalFormatting>
  <conditionalFormatting sqref="F128">
    <cfRule type="cellIs" dxfId="1233" priority="1285" operator="notEqual">
      <formula>0</formula>
    </cfRule>
  </conditionalFormatting>
  <conditionalFormatting sqref="D129">
    <cfRule type="cellIs" dxfId="1232" priority="1284" operator="equal">
      <formula>0</formula>
    </cfRule>
  </conditionalFormatting>
  <conditionalFormatting sqref="D129">
    <cfRule type="cellIs" dxfId="1231" priority="1283" operator="notEqual">
      <formula>0</formula>
    </cfRule>
  </conditionalFormatting>
  <conditionalFormatting sqref="D130">
    <cfRule type="cellIs" dxfId="1230" priority="1282" operator="equal">
      <formula>0</formula>
    </cfRule>
  </conditionalFormatting>
  <conditionalFormatting sqref="D130">
    <cfRule type="cellIs" dxfId="1229" priority="1281" operator="notEqual">
      <formula>0</formula>
    </cfRule>
  </conditionalFormatting>
  <conditionalFormatting sqref="E129">
    <cfRule type="cellIs" dxfId="1228" priority="1280" operator="equal">
      <formula>0</formula>
    </cfRule>
  </conditionalFormatting>
  <conditionalFormatting sqref="E129">
    <cfRule type="cellIs" dxfId="1227" priority="1279" operator="notEqual">
      <formula>0</formula>
    </cfRule>
  </conditionalFormatting>
  <conditionalFormatting sqref="E130">
    <cfRule type="cellIs" dxfId="1226" priority="1278" operator="equal">
      <formula>0</formula>
    </cfRule>
  </conditionalFormatting>
  <conditionalFormatting sqref="E130">
    <cfRule type="cellIs" dxfId="1225" priority="1277" operator="notEqual">
      <formula>0</formula>
    </cfRule>
  </conditionalFormatting>
  <conditionalFormatting sqref="G129">
    <cfRule type="cellIs" dxfId="1224" priority="1276" operator="equal">
      <formula>0</formula>
    </cfRule>
  </conditionalFormatting>
  <conditionalFormatting sqref="G129">
    <cfRule type="cellIs" dxfId="1223" priority="1275" operator="notEqual">
      <formula>0</formula>
    </cfRule>
  </conditionalFormatting>
  <conditionalFormatting sqref="G130">
    <cfRule type="cellIs" dxfId="1222" priority="1274" operator="equal">
      <formula>0</formula>
    </cfRule>
  </conditionalFormatting>
  <conditionalFormatting sqref="G130">
    <cfRule type="cellIs" dxfId="1221" priority="1273" operator="notEqual">
      <formula>0</formula>
    </cfRule>
  </conditionalFormatting>
  <conditionalFormatting sqref="F129">
    <cfRule type="cellIs" dxfId="1220" priority="1272" operator="equal">
      <formula>0</formula>
    </cfRule>
  </conditionalFormatting>
  <conditionalFormatting sqref="F129">
    <cfRule type="cellIs" dxfId="1219" priority="1271" operator="notEqual">
      <formula>0</formula>
    </cfRule>
  </conditionalFormatting>
  <conditionalFormatting sqref="F130">
    <cfRule type="cellIs" dxfId="1218" priority="1270" operator="equal">
      <formula>0</formula>
    </cfRule>
  </conditionalFormatting>
  <conditionalFormatting sqref="F130">
    <cfRule type="cellIs" dxfId="1217" priority="1269" operator="notEqual">
      <formula>0</formula>
    </cfRule>
  </conditionalFormatting>
  <conditionalFormatting sqref="D131">
    <cfRule type="cellIs" dxfId="1216" priority="1268" operator="equal">
      <formula>0</formula>
    </cfRule>
  </conditionalFormatting>
  <conditionalFormatting sqref="D131">
    <cfRule type="cellIs" dxfId="1215" priority="1267" operator="notEqual">
      <formula>0</formula>
    </cfRule>
  </conditionalFormatting>
  <conditionalFormatting sqref="D132">
    <cfRule type="cellIs" dxfId="1214" priority="1266" operator="equal">
      <formula>0</formula>
    </cfRule>
  </conditionalFormatting>
  <conditionalFormatting sqref="D132">
    <cfRule type="cellIs" dxfId="1213" priority="1265" operator="notEqual">
      <formula>0</formula>
    </cfRule>
  </conditionalFormatting>
  <conditionalFormatting sqref="E131">
    <cfRule type="cellIs" dxfId="1212" priority="1264" operator="equal">
      <formula>0</formula>
    </cfRule>
  </conditionalFormatting>
  <conditionalFormatting sqref="E131">
    <cfRule type="cellIs" dxfId="1211" priority="1263" operator="notEqual">
      <formula>0</formula>
    </cfRule>
  </conditionalFormatting>
  <conditionalFormatting sqref="E132">
    <cfRule type="cellIs" dxfId="1210" priority="1262" operator="equal">
      <formula>0</formula>
    </cfRule>
  </conditionalFormatting>
  <conditionalFormatting sqref="E132">
    <cfRule type="cellIs" dxfId="1209" priority="1261" operator="notEqual">
      <formula>0</formula>
    </cfRule>
  </conditionalFormatting>
  <conditionalFormatting sqref="G131">
    <cfRule type="cellIs" dxfId="1208" priority="1260" operator="equal">
      <formula>0</formula>
    </cfRule>
  </conditionalFormatting>
  <conditionalFormatting sqref="G131">
    <cfRule type="cellIs" dxfId="1207" priority="1259" operator="notEqual">
      <formula>0</formula>
    </cfRule>
  </conditionalFormatting>
  <conditionalFormatting sqref="G132">
    <cfRule type="cellIs" dxfId="1206" priority="1258" operator="equal">
      <formula>0</formula>
    </cfRule>
  </conditionalFormatting>
  <conditionalFormatting sqref="G132">
    <cfRule type="cellIs" dxfId="1205" priority="1257" operator="notEqual">
      <formula>0</formula>
    </cfRule>
  </conditionalFormatting>
  <conditionalFormatting sqref="F131">
    <cfRule type="cellIs" dxfId="1204" priority="1256" operator="equal">
      <formula>0</formula>
    </cfRule>
  </conditionalFormatting>
  <conditionalFormatting sqref="F131">
    <cfRule type="cellIs" dxfId="1203" priority="1255" operator="notEqual">
      <formula>0</formula>
    </cfRule>
  </conditionalFormatting>
  <conditionalFormatting sqref="F132">
    <cfRule type="cellIs" dxfId="1202" priority="1254" operator="equal">
      <formula>0</formula>
    </cfRule>
  </conditionalFormatting>
  <conditionalFormatting sqref="F132">
    <cfRule type="cellIs" dxfId="1201" priority="1253" operator="notEqual">
      <formula>0</formula>
    </cfRule>
  </conditionalFormatting>
  <conditionalFormatting sqref="D133">
    <cfRule type="cellIs" dxfId="1200" priority="1252" operator="equal">
      <formula>0</formula>
    </cfRule>
  </conditionalFormatting>
  <conditionalFormatting sqref="D133">
    <cfRule type="cellIs" dxfId="1199" priority="1251" operator="notEqual">
      <formula>0</formula>
    </cfRule>
  </conditionalFormatting>
  <conditionalFormatting sqref="D134">
    <cfRule type="cellIs" dxfId="1198" priority="1250" operator="equal">
      <formula>0</formula>
    </cfRule>
  </conditionalFormatting>
  <conditionalFormatting sqref="D134">
    <cfRule type="cellIs" dxfId="1197" priority="1249" operator="notEqual">
      <formula>0</formula>
    </cfRule>
  </conditionalFormatting>
  <conditionalFormatting sqref="E133">
    <cfRule type="cellIs" dxfId="1196" priority="1248" operator="equal">
      <formula>0</formula>
    </cfRule>
  </conditionalFormatting>
  <conditionalFormatting sqref="E133">
    <cfRule type="cellIs" dxfId="1195" priority="1247" operator="notEqual">
      <formula>0</formula>
    </cfRule>
  </conditionalFormatting>
  <conditionalFormatting sqref="E134">
    <cfRule type="cellIs" dxfId="1194" priority="1246" operator="equal">
      <formula>0</formula>
    </cfRule>
  </conditionalFormatting>
  <conditionalFormatting sqref="E134">
    <cfRule type="cellIs" dxfId="1193" priority="1245" operator="notEqual">
      <formula>0</formula>
    </cfRule>
  </conditionalFormatting>
  <conditionalFormatting sqref="G133">
    <cfRule type="cellIs" dxfId="1192" priority="1244" operator="equal">
      <formula>0</formula>
    </cfRule>
  </conditionalFormatting>
  <conditionalFormatting sqref="G133">
    <cfRule type="cellIs" dxfId="1191" priority="1243" operator="notEqual">
      <formula>0</formula>
    </cfRule>
  </conditionalFormatting>
  <conditionalFormatting sqref="G134">
    <cfRule type="cellIs" dxfId="1190" priority="1242" operator="equal">
      <formula>0</formula>
    </cfRule>
  </conditionalFormatting>
  <conditionalFormatting sqref="G134">
    <cfRule type="cellIs" dxfId="1189" priority="1241" operator="notEqual">
      <formula>0</formula>
    </cfRule>
  </conditionalFormatting>
  <conditionalFormatting sqref="F133">
    <cfRule type="cellIs" dxfId="1188" priority="1240" operator="equal">
      <formula>0</formula>
    </cfRule>
  </conditionalFormatting>
  <conditionalFormatting sqref="F133">
    <cfRule type="cellIs" dxfId="1187" priority="1239" operator="notEqual">
      <formula>0</formula>
    </cfRule>
  </conditionalFormatting>
  <conditionalFormatting sqref="F134">
    <cfRule type="cellIs" dxfId="1186" priority="1238" operator="equal">
      <formula>0</formula>
    </cfRule>
  </conditionalFormatting>
  <conditionalFormatting sqref="F134">
    <cfRule type="cellIs" dxfId="1185" priority="1237" operator="notEqual">
      <formula>0</formula>
    </cfRule>
  </conditionalFormatting>
  <conditionalFormatting sqref="D135">
    <cfRule type="cellIs" dxfId="1184" priority="1236" operator="equal">
      <formula>0</formula>
    </cfRule>
  </conditionalFormatting>
  <conditionalFormatting sqref="D135">
    <cfRule type="cellIs" dxfId="1183" priority="1235" operator="notEqual">
      <formula>0</formula>
    </cfRule>
  </conditionalFormatting>
  <conditionalFormatting sqref="D136">
    <cfRule type="cellIs" dxfId="1182" priority="1234" operator="equal">
      <formula>0</formula>
    </cfRule>
  </conditionalFormatting>
  <conditionalFormatting sqref="D136">
    <cfRule type="cellIs" dxfId="1181" priority="1233" operator="notEqual">
      <formula>0</formula>
    </cfRule>
  </conditionalFormatting>
  <conditionalFormatting sqref="E135">
    <cfRule type="cellIs" dxfId="1180" priority="1232" operator="equal">
      <formula>0</formula>
    </cfRule>
  </conditionalFormatting>
  <conditionalFormatting sqref="E135">
    <cfRule type="cellIs" dxfId="1179" priority="1231" operator="notEqual">
      <formula>0</formula>
    </cfRule>
  </conditionalFormatting>
  <conditionalFormatting sqref="E136">
    <cfRule type="cellIs" dxfId="1178" priority="1230" operator="equal">
      <formula>0</formula>
    </cfRule>
  </conditionalFormatting>
  <conditionalFormatting sqref="E136">
    <cfRule type="cellIs" dxfId="1177" priority="1229" operator="notEqual">
      <formula>0</formula>
    </cfRule>
  </conditionalFormatting>
  <conditionalFormatting sqref="G135">
    <cfRule type="cellIs" dxfId="1176" priority="1228" operator="equal">
      <formula>0</formula>
    </cfRule>
  </conditionalFormatting>
  <conditionalFormatting sqref="G135">
    <cfRule type="cellIs" dxfId="1175" priority="1227" operator="notEqual">
      <formula>0</formula>
    </cfRule>
  </conditionalFormatting>
  <conditionalFormatting sqref="G136">
    <cfRule type="cellIs" dxfId="1174" priority="1226" operator="equal">
      <formula>0</formula>
    </cfRule>
  </conditionalFormatting>
  <conditionalFormatting sqref="G136">
    <cfRule type="cellIs" dxfId="1173" priority="1225" operator="notEqual">
      <formula>0</formula>
    </cfRule>
  </conditionalFormatting>
  <conditionalFormatting sqref="F135">
    <cfRule type="cellIs" dxfId="1172" priority="1224" operator="equal">
      <formula>0</formula>
    </cfRule>
  </conditionalFormatting>
  <conditionalFormatting sqref="F135">
    <cfRule type="cellIs" dxfId="1171" priority="1223" operator="notEqual">
      <formula>0</formula>
    </cfRule>
  </conditionalFormatting>
  <conditionalFormatting sqref="F136">
    <cfRule type="cellIs" dxfId="1170" priority="1222" operator="equal">
      <formula>0</formula>
    </cfRule>
  </conditionalFormatting>
  <conditionalFormatting sqref="F136">
    <cfRule type="cellIs" dxfId="1169" priority="1221" operator="notEqual">
      <formula>0</formula>
    </cfRule>
  </conditionalFormatting>
  <conditionalFormatting sqref="D137">
    <cfRule type="cellIs" dxfId="1168" priority="1220" operator="equal">
      <formula>0</formula>
    </cfRule>
  </conditionalFormatting>
  <conditionalFormatting sqref="D137">
    <cfRule type="cellIs" dxfId="1167" priority="1219" operator="notEqual">
      <formula>0</formula>
    </cfRule>
  </conditionalFormatting>
  <conditionalFormatting sqref="D138">
    <cfRule type="cellIs" dxfId="1166" priority="1218" operator="equal">
      <formula>0</formula>
    </cfRule>
  </conditionalFormatting>
  <conditionalFormatting sqref="D138">
    <cfRule type="cellIs" dxfId="1165" priority="1217" operator="notEqual">
      <formula>0</formula>
    </cfRule>
  </conditionalFormatting>
  <conditionalFormatting sqref="E137">
    <cfRule type="cellIs" dxfId="1164" priority="1216" operator="equal">
      <formula>0</formula>
    </cfRule>
  </conditionalFormatting>
  <conditionalFormatting sqref="E137">
    <cfRule type="cellIs" dxfId="1163" priority="1215" operator="notEqual">
      <formula>0</formula>
    </cfRule>
  </conditionalFormatting>
  <conditionalFormatting sqref="E138">
    <cfRule type="cellIs" dxfId="1162" priority="1214" operator="equal">
      <formula>0</formula>
    </cfRule>
  </conditionalFormatting>
  <conditionalFormatting sqref="E138">
    <cfRule type="cellIs" dxfId="1161" priority="1213" operator="notEqual">
      <formula>0</formula>
    </cfRule>
  </conditionalFormatting>
  <conditionalFormatting sqref="G137">
    <cfRule type="cellIs" dxfId="1160" priority="1212" operator="equal">
      <formula>0</formula>
    </cfRule>
  </conditionalFormatting>
  <conditionalFormatting sqref="G137">
    <cfRule type="cellIs" dxfId="1159" priority="1211" operator="notEqual">
      <formula>0</formula>
    </cfRule>
  </conditionalFormatting>
  <conditionalFormatting sqref="G138">
    <cfRule type="cellIs" dxfId="1158" priority="1210" operator="equal">
      <formula>0</formula>
    </cfRule>
  </conditionalFormatting>
  <conditionalFormatting sqref="G138">
    <cfRule type="cellIs" dxfId="1157" priority="1209" operator="notEqual">
      <formula>0</formula>
    </cfRule>
  </conditionalFormatting>
  <conditionalFormatting sqref="F137">
    <cfRule type="cellIs" dxfId="1156" priority="1208" operator="equal">
      <formula>0</formula>
    </cfRule>
  </conditionalFormatting>
  <conditionalFormatting sqref="F137">
    <cfRule type="cellIs" dxfId="1155" priority="1207" operator="notEqual">
      <formula>0</formula>
    </cfRule>
  </conditionalFormatting>
  <conditionalFormatting sqref="F138">
    <cfRule type="cellIs" dxfId="1154" priority="1206" operator="equal">
      <formula>0</formula>
    </cfRule>
  </conditionalFormatting>
  <conditionalFormatting sqref="F138">
    <cfRule type="cellIs" dxfId="1153" priority="1205" operator="notEqual">
      <formula>0</formula>
    </cfRule>
  </conditionalFormatting>
  <conditionalFormatting sqref="E123:E124">
    <cfRule type="cellIs" dxfId="1152" priority="1204" operator="equal">
      <formula>0</formula>
    </cfRule>
  </conditionalFormatting>
  <conditionalFormatting sqref="F123:F124">
    <cfRule type="cellIs" dxfId="1151" priority="1203" operator="equal">
      <formula>0</formula>
    </cfRule>
  </conditionalFormatting>
  <conditionalFormatting sqref="G123:G124">
    <cfRule type="cellIs" dxfId="1150" priority="1202" operator="equal">
      <formula>0</formula>
    </cfRule>
  </conditionalFormatting>
  <conditionalFormatting sqref="D139:D140">
    <cfRule type="cellIs" dxfId="1149" priority="1195" operator="equal">
      <formula>0</formula>
    </cfRule>
  </conditionalFormatting>
  <conditionalFormatting sqref="D141">
    <cfRule type="cellIs" dxfId="1148" priority="1194" operator="equal">
      <formula>0</formula>
    </cfRule>
  </conditionalFormatting>
  <conditionalFormatting sqref="D141">
    <cfRule type="cellIs" dxfId="1147" priority="1193" operator="notEqual">
      <formula>0</formula>
    </cfRule>
  </conditionalFormatting>
  <conditionalFormatting sqref="D142">
    <cfRule type="cellIs" dxfId="1146" priority="1192" operator="equal">
      <formula>0</formula>
    </cfRule>
  </conditionalFormatting>
  <conditionalFormatting sqref="D142">
    <cfRule type="cellIs" dxfId="1145" priority="1191" operator="notEqual">
      <formula>0</formula>
    </cfRule>
  </conditionalFormatting>
  <conditionalFormatting sqref="E141">
    <cfRule type="cellIs" dxfId="1144" priority="1190" operator="equal">
      <formula>0</formula>
    </cfRule>
  </conditionalFormatting>
  <conditionalFormatting sqref="E141">
    <cfRule type="cellIs" dxfId="1143" priority="1189" operator="notEqual">
      <formula>0</formula>
    </cfRule>
  </conditionalFormatting>
  <conditionalFormatting sqref="E142">
    <cfRule type="cellIs" dxfId="1142" priority="1188" operator="equal">
      <formula>0</formula>
    </cfRule>
  </conditionalFormatting>
  <conditionalFormatting sqref="E142">
    <cfRule type="cellIs" dxfId="1141" priority="1187" operator="notEqual">
      <formula>0</formula>
    </cfRule>
  </conditionalFormatting>
  <conditionalFormatting sqref="G141">
    <cfRule type="cellIs" dxfId="1140" priority="1186" operator="equal">
      <formula>0</formula>
    </cfRule>
  </conditionalFormatting>
  <conditionalFormatting sqref="G141">
    <cfRule type="cellIs" dxfId="1139" priority="1185" operator="notEqual">
      <formula>0</formula>
    </cfRule>
  </conditionalFormatting>
  <conditionalFormatting sqref="G142">
    <cfRule type="cellIs" dxfId="1138" priority="1184" operator="equal">
      <formula>0</formula>
    </cfRule>
  </conditionalFormatting>
  <conditionalFormatting sqref="G142">
    <cfRule type="cellIs" dxfId="1137" priority="1183" operator="notEqual">
      <formula>0</formula>
    </cfRule>
  </conditionalFormatting>
  <conditionalFormatting sqref="F141">
    <cfRule type="cellIs" dxfId="1136" priority="1182" operator="equal">
      <formula>0</formula>
    </cfRule>
  </conditionalFormatting>
  <conditionalFormatting sqref="F141">
    <cfRule type="cellIs" dxfId="1135" priority="1181" operator="notEqual">
      <formula>0</formula>
    </cfRule>
  </conditionalFormatting>
  <conditionalFormatting sqref="F142">
    <cfRule type="cellIs" dxfId="1134" priority="1180" operator="equal">
      <formula>0</formula>
    </cfRule>
  </conditionalFormatting>
  <conditionalFormatting sqref="F142">
    <cfRule type="cellIs" dxfId="1133" priority="1179" operator="notEqual">
      <formula>0</formula>
    </cfRule>
  </conditionalFormatting>
  <conditionalFormatting sqref="E139">
    <cfRule type="cellIs" dxfId="1132" priority="1178" operator="equal">
      <formula>0</formula>
    </cfRule>
  </conditionalFormatting>
  <conditionalFormatting sqref="D143">
    <cfRule type="cellIs" dxfId="1131" priority="1175" operator="equal">
      <formula>0</formula>
    </cfRule>
  </conditionalFormatting>
  <conditionalFormatting sqref="D143">
    <cfRule type="cellIs" dxfId="1130" priority="1174" operator="notEqual">
      <formula>0</formula>
    </cfRule>
  </conditionalFormatting>
  <conditionalFormatting sqref="D144">
    <cfRule type="cellIs" dxfId="1129" priority="1173" operator="equal">
      <formula>0</formula>
    </cfRule>
  </conditionalFormatting>
  <conditionalFormatting sqref="D144">
    <cfRule type="cellIs" dxfId="1128" priority="1172" operator="notEqual">
      <formula>0</formula>
    </cfRule>
  </conditionalFormatting>
  <conditionalFormatting sqref="E143">
    <cfRule type="cellIs" dxfId="1127" priority="1171" operator="equal">
      <formula>0</formula>
    </cfRule>
  </conditionalFormatting>
  <conditionalFormatting sqref="E143">
    <cfRule type="cellIs" dxfId="1126" priority="1170" operator="notEqual">
      <formula>0</formula>
    </cfRule>
  </conditionalFormatting>
  <conditionalFormatting sqref="E144">
    <cfRule type="cellIs" dxfId="1125" priority="1169" operator="equal">
      <formula>0</formula>
    </cfRule>
  </conditionalFormatting>
  <conditionalFormatting sqref="E144">
    <cfRule type="cellIs" dxfId="1124" priority="1168" operator="notEqual">
      <formula>0</formula>
    </cfRule>
  </conditionalFormatting>
  <conditionalFormatting sqref="G143">
    <cfRule type="cellIs" dxfId="1123" priority="1167" operator="equal">
      <formula>0</formula>
    </cfRule>
  </conditionalFormatting>
  <conditionalFormatting sqref="G143">
    <cfRule type="cellIs" dxfId="1122" priority="1166" operator="notEqual">
      <formula>0</formula>
    </cfRule>
  </conditionalFormatting>
  <conditionalFormatting sqref="G144">
    <cfRule type="cellIs" dxfId="1121" priority="1165" operator="equal">
      <formula>0</formula>
    </cfRule>
  </conditionalFormatting>
  <conditionalFormatting sqref="G144">
    <cfRule type="cellIs" dxfId="1120" priority="1164" operator="notEqual">
      <formula>0</formula>
    </cfRule>
  </conditionalFormatting>
  <conditionalFormatting sqref="F143">
    <cfRule type="cellIs" dxfId="1119" priority="1163" operator="equal">
      <formula>0</formula>
    </cfRule>
  </conditionalFormatting>
  <conditionalFormatting sqref="F143">
    <cfRule type="cellIs" dxfId="1118" priority="1162" operator="notEqual">
      <formula>0</formula>
    </cfRule>
  </conditionalFormatting>
  <conditionalFormatting sqref="F144">
    <cfRule type="cellIs" dxfId="1117" priority="1161" operator="equal">
      <formula>0</formula>
    </cfRule>
  </conditionalFormatting>
  <conditionalFormatting sqref="F144">
    <cfRule type="cellIs" dxfId="1116" priority="1160" operator="notEqual">
      <formula>0</formula>
    </cfRule>
  </conditionalFormatting>
  <conditionalFormatting sqref="D145">
    <cfRule type="cellIs" dxfId="1115" priority="1159" operator="equal">
      <formula>0</formula>
    </cfRule>
  </conditionalFormatting>
  <conditionalFormatting sqref="D145">
    <cfRule type="cellIs" dxfId="1114" priority="1158" operator="notEqual">
      <formula>0</formula>
    </cfRule>
  </conditionalFormatting>
  <conditionalFormatting sqref="D146">
    <cfRule type="cellIs" dxfId="1113" priority="1157" operator="equal">
      <formula>0</formula>
    </cfRule>
  </conditionalFormatting>
  <conditionalFormatting sqref="D146">
    <cfRule type="cellIs" dxfId="1112" priority="1156" operator="notEqual">
      <formula>0</formula>
    </cfRule>
  </conditionalFormatting>
  <conditionalFormatting sqref="E145">
    <cfRule type="cellIs" dxfId="1111" priority="1155" operator="equal">
      <formula>0</formula>
    </cfRule>
  </conditionalFormatting>
  <conditionalFormatting sqref="E145">
    <cfRule type="cellIs" dxfId="1110" priority="1154" operator="notEqual">
      <formula>0</formula>
    </cfRule>
  </conditionalFormatting>
  <conditionalFormatting sqref="E146">
    <cfRule type="cellIs" dxfId="1109" priority="1153" operator="equal">
      <formula>0</formula>
    </cfRule>
  </conditionalFormatting>
  <conditionalFormatting sqref="E146">
    <cfRule type="cellIs" dxfId="1108" priority="1152" operator="notEqual">
      <formula>0</formula>
    </cfRule>
  </conditionalFormatting>
  <conditionalFormatting sqref="G145">
    <cfRule type="cellIs" dxfId="1107" priority="1151" operator="equal">
      <formula>0</formula>
    </cfRule>
  </conditionalFormatting>
  <conditionalFormatting sqref="G145">
    <cfRule type="cellIs" dxfId="1106" priority="1150" operator="notEqual">
      <formula>0</formula>
    </cfRule>
  </conditionalFormatting>
  <conditionalFormatting sqref="G146">
    <cfRule type="cellIs" dxfId="1105" priority="1149" operator="equal">
      <formula>0</formula>
    </cfRule>
  </conditionalFormatting>
  <conditionalFormatting sqref="G146">
    <cfRule type="cellIs" dxfId="1104" priority="1148" operator="notEqual">
      <formula>0</formula>
    </cfRule>
  </conditionalFormatting>
  <conditionalFormatting sqref="F145">
    <cfRule type="cellIs" dxfId="1103" priority="1147" operator="equal">
      <formula>0</formula>
    </cfRule>
  </conditionalFormatting>
  <conditionalFormatting sqref="F145">
    <cfRule type="cellIs" dxfId="1102" priority="1146" operator="notEqual">
      <formula>0</formula>
    </cfRule>
  </conditionalFormatting>
  <conditionalFormatting sqref="F146">
    <cfRule type="cellIs" dxfId="1101" priority="1145" operator="equal">
      <formula>0</formula>
    </cfRule>
  </conditionalFormatting>
  <conditionalFormatting sqref="F146">
    <cfRule type="cellIs" dxfId="1100" priority="1144" operator="notEqual">
      <formula>0</formula>
    </cfRule>
  </conditionalFormatting>
  <conditionalFormatting sqref="D147">
    <cfRule type="cellIs" dxfId="1099" priority="1143" operator="equal">
      <formula>0</formula>
    </cfRule>
  </conditionalFormatting>
  <conditionalFormatting sqref="D147">
    <cfRule type="cellIs" dxfId="1098" priority="1142" operator="notEqual">
      <formula>0</formula>
    </cfRule>
  </conditionalFormatting>
  <conditionalFormatting sqref="D148">
    <cfRule type="cellIs" dxfId="1097" priority="1141" operator="equal">
      <formula>0</formula>
    </cfRule>
  </conditionalFormatting>
  <conditionalFormatting sqref="D148">
    <cfRule type="cellIs" dxfId="1096" priority="1140" operator="notEqual">
      <formula>0</formula>
    </cfRule>
  </conditionalFormatting>
  <conditionalFormatting sqref="E147">
    <cfRule type="cellIs" dxfId="1095" priority="1139" operator="equal">
      <formula>0</formula>
    </cfRule>
  </conditionalFormatting>
  <conditionalFormatting sqref="E147">
    <cfRule type="cellIs" dxfId="1094" priority="1138" operator="notEqual">
      <formula>0</formula>
    </cfRule>
  </conditionalFormatting>
  <conditionalFormatting sqref="E148">
    <cfRule type="cellIs" dxfId="1093" priority="1137" operator="equal">
      <formula>0</formula>
    </cfRule>
  </conditionalFormatting>
  <conditionalFormatting sqref="E148">
    <cfRule type="cellIs" dxfId="1092" priority="1136" operator="notEqual">
      <formula>0</formula>
    </cfRule>
  </conditionalFormatting>
  <conditionalFormatting sqref="G147">
    <cfRule type="cellIs" dxfId="1091" priority="1135" operator="equal">
      <formula>0</formula>
    </cfRule>
  </conditionalFormatting>
  <conditionalFormatting sqref="G147">
    <cfRule type="cellIs" dxfId="1090" priority="1134" operator="notEqual">
      <formula>0</formula>
    </cfRule>
  </conditionalFormatting>
  <conditionalFormatting sqref="G148">
    <cfRule type="cellIs" dxfId="1089" priority="1133" operator="equal">
      <formula>0</formula>
    </cfRule>
  </conditionalFormatting>
  <conditionalFormatting sqref="G148">
    <cfRule type="cellIs" dxfId="1088" priority="1132" operator="notEqual">
      <formula>0</formula>
    </cfRule>
  </conditionalFormatting>
  <conditionalFormatting sqref="F147">
    <cfRule type="cellIs" dxfId="1087" priority="1131" operator="equal">
      <formula>0</formula>
    </cfRule>
  </conditionalFormatting>
  <conditionalFormatting sqref="F147">
    <cfRule type="cellIs" dxfId="1086" priority="1130" operator="notEqual">
      <formula>0</formula>
    </cfRule>
  </conditionalFormatting>
  <conditionalFormatting sqref="F148">
    <cfRule type="cellIs" dxfId="1085" priority="1129" operator="equal">
      <formula>0</formula>
    </cfRule>
  </conditionalFormatting>
  <conditionalFormatting sqref="F148">
    <cfRule type="cellIs" dxfId="1084" priority="1128" operator="notEqual">
      <formula>0</formula>
    </cfRule>
  </conditionalFormatting>
  <conditionalFormatting sqref="D149">
    <cfRule type="cellIs" dxfId="1083" priority="1127" operator="equal">
      <formula>0</formula>
    </cfRule>
  </conditionalFormatting>
  <conditionalFormatting sqref="D149">
    <cfRule type="cellIs" dxfId="1082" priority="1126" operator="notEqual">
      <formula>0</formula>
    </cfRule>
  </conditionalFormatting>
  <conditionalFormatting sqref="D150">
    <cfRule type="cellIs" dxfId="1081" priority="1125" operator="equal">
      <formula>0</formula>
    </cfRule>
  </conditionalFormatting>
  <conditionalFormatting sqref="D150">
    <cfRule type="cellIs" dxfId="1080" priority="1124" operator="notEqual">
      <formula>0</formula>
    </cfRule>
  </conditionalFormatting>
  <conditionalFormatting sqref="E149">
    <cfRule type="cellIs" dxfId="1079" priority="1123" operator="equal">
      <formula>0</formula>
    </cfRule>
  </conditionalFormatting>
  <conditionalFormatting sqref="E149">
    <cfRule type="cellIs" dxfId="1078" priority="1122" operator="notEqual">
      <formula>0</formula>
    </cfRule>
  </conditionalFormatting>
  <conditionalFormatting sqref="E150">
    <cfRule type="cellIs" dxfId="1077" priority="1121" operator="equal">
      <formula>0</formula>
    </cfRule>
  </conditionalFormatting>
  <conditionalFormatting sqref="E150">
    <cfRule type="cellIs" dxfId="1076" priority="1120" operator="notEqual">
      <formula>0</formula>
    </cfRule>
  </conditionalFormatting>
  <conditionalFormatting sqref="G149">
    <cfRule type="cellIs" dxfId="1075" priority="1119" operator="equal">
      <formula>0</formula>
    </cfRule>
  </conditionalFormatting>
  <conditionalFormatting sqref="G149">
    <cfRule type="cellIs" dxfId="1074" priority="1118" operator="notEqual">
      <formula>0</formula>
    </cfRule>
  </conditionalFormatting>
  <conditionalFormatting sqref="G150">
    <cfRule type="cellIs" dxfId="1073" priority="1117" operator="equal">
      <formula>0</formula>
    </cfRule>
  </conditionalFormatting>
  <conditionalFormatting sqref="G150">
    <cfRule type="cellIs" dxfId="1072" priority="1116" operator="notEqual">
      <formula>0</formula>
    </cfRule>
  </conditionalFormatting>
  <conditionalFormatting sqref="F149">
    <cfRule type="cellIs" dxfId="1071" priority="1115" operator="equal">
      <formula>0</formula>
    </cfRule>
  </conditionalFormatting>
  <conditionalFormatting sqref="F149">
    <cfRule type="cellIs" dxfId="1070" priority="1114" operator="notEqual">
      <formula>0</formula>
    </cfRule>
  </conditionalFormatting>
  <conditionalFormatting sqref="F150">
    <cfRule type="cellIs" dxfId="1069" priority="1113" operator="equal">
      <formula>0</formula>
    </cfRule>
  </conditionalFormatting>
  <conditionalFormatting sqref="F150">
    <cfRule type="cellIs" dxfId="1068" priority="1112" operator="notEqual">
      <formula>0</formula>
    </cfRule>
  </conditionalFormatting>
  <conditionalFormatting sqref="D151">
    <cfRule type="cellIs" dxfId="1067" priority="1111" operator="equal">
      <formula>0</formula>
    </cfRule>
  </conditionalFormatting>
  <conditionalFormatting sqref="D151">
    <cfRule type="cellIs" dxfId="1066" priority="1110" operator="notEqual">
      <formula>0</formula>
    </cfRule>
  </conditionalFormatting>
  <conditionalFormatting sqref="D152">
    <cfRule type="cellIs" dxfId="1065" priority="1109" operator="equal">
      <formula>0</formula>
    </cfRule>
  </conditionalFormatting>
  <conditionalFormatting sqref="D152">
    <cfRule type="cellIs" dxfId="1064" priority="1108" operator="notEqual">
      <formula>0</formula>
    </cfRule>
  </conditionalFormatting>
  <conditionalFormatting sqref="E151">
    <cfRule type="cellIs" dxfId="1063" priority="1107" operator="equal">
      <formula>0</formula>
    </cfRule>
  </conditionalFormatting>
  <conditionalFormatting sqref="E151">
    <cfRule type="cellIs" dxfId="1062" priority="1106" operator="notEqual">
      <formula>0</formula>
    </cfRule>
  </conditionalFormatting>
  <conditionalFormatting sqref="E152">
    <cfRule type="cellIs" dxfId="1061" priority="1105" operator="equal">
      <formula>0</formula>
    </cfRule>
  </conditionalFormatting>
  <conditionalFormatting sqref="E152">
    <cfRule type="cellIs" dxfId="1060" priority="1104" operator="notEqual">
      <formula>0</formula>
    </cfRule>
  </conditionalFormatting>
  <conditionalFormatting sqref="G151">
    <cfRule type="cellIs" dxfId="1059" priority="1103" operator="equal">
      <formula>0</formula>
    </cfRule>
  </conditionalFormatting>
  <conditionalFormatting sqref="G151">
    <cfRule type="cellIs" dxfId="1058" priority="1102" operator="notEqual">
      <formula>0</formula>
    </cfRule>
  </conditionalFormatting>
  <conditionalFormatting sqref="G152">
    <cfRule type="cellIs" dxfId="1057" priority="1101" operator="equal">
      <formula>0</formula>
    </cfRule>
  </conditionalFormatting>
  <conditionalFormatting sqref="G152">
    <cfRule type="cellIs" dxfId="1056" priority="1100" operator="notEqual">
      <formula>0</formula>
    </cfRule>
  </conditionalFormatting>
  <conditionalFormatting sqref="F151">
    <cfRule type="cellIs" dxfId="1055" priority="1099" operator="equal">
      <formula>0</formula>
    </cfRule>
  </conditionalFormatting>
  <conditionalFormatting sqref="F151">
    <cfRule type="cellIs" dxfId="1054" priority="1098" operator="notEqual">
      <formula>0</formula>
    </cfRule>
  </conditionalFormatting>
  <conditionalFormatting sqref="F152">
    <cfRule type="cellIs" dxfId="1053" priority="1097" operator="equal">
      <formula>0</formula>
    </cfRule>
  </conditionalFormatting>
  <conditionalFormatting sqref="F152">
    <cfRule type="cellIs" dxfId="1052" priority="1096" operator="notEqual">
      <formula>0</formula>
    </cfRule>
  </conditionalFormatting>
  <conditionalFormatting sqref="F139">
    <cfRule type="cellIs" dxfId="1051" priority="1095" operator="equal">
      <formula>0</formula>
    </cfRule>
  </conditionalFormatting>
  <conditionalFormatting sqref="G139">
    <cfRule type="cellIs" dxfId="1050" priority="1094" operator="equal">
      <formula>0</formula>
    </cfRule>
  </conditionalFormatting>
  <conditionalFormatting sqref="D153:D154">
    <cfRule type="cellIs" dxfId="1049" priority="1093" operator="equal">
      <formula>0</formula>
    </cfRule>
  </conditionalFormatting>
  <conditionalFormatting sqref="D155">
    <cfRule type="cellIs" dxfId="1048" priority="1092" operator="equal">
      <formula>0</formula>
    </cfRule>
  </conditionalFormatting>
  <conditionalFormatting sqref="D155">
    <cfRule type="cellIs" dxfId="1047" priority="1091" operator="notEqual">
      <formula>0</formula>
    </cfRule>
  </conditionalFormatting>
  <conditionalFormatting sqref="D156">
    <cfRule type="cellIs" dxfId="1046" priority="1090" operator="equal">
      <formula>0</formula>
    </cfRule>
  </conditionalFormatting>
  <conditionalFormatting sqref="D156">
    <cfRule type="cellIs" dxfId="1045" priority="1089" operator="notEqual">
      <formula>0</formula>
    </cfRule>
  </conditionalFormatting>
  <conditionalFormatting sqref="E155">
    <cfRule type="cellIs" dxfId="1044" priority="1088" operator="equal">
      <formula>0</formula>
    </cfRule>
  </conditionalFormatting>
  <conditionalFormatting sqref="E155">
    <cfRule type="cellIs" dxfId="1043" priority="1087" operator="notEqual">
      <formula>0</formula>
    </cfRule>
  </conditionalFormatting>
  <conditionalFormatting sqref="E156">
    <cfRule type="cellIs" dxfId="1042" priority="1086" operator="equal">
      <formula>0</formula>
    </cfRule>
  </conditionalFormatting>
  <conditionalFormatting sqref="E156">
    <cfRule type="cellIs" dxfId="1041" priority="1085" operator="notEqual">
      <formula>0</formula>
    </cfRule>
  </conditionalFormatting>
  <conditionalFormatting sqref="G155">
    <cfRule type="cellIs" dxfId="1040" priority="1084" operator="equal">
      <formula>0</formula>
    </cfRule>
  </conditionalFormatting>
  <conditionalFormatting sqref="G155">
    <cfRule type="cellIs" dxfId="1039" priority="1083" operator="notEqual">
      <formula>0</formula>
    </cfRule>
  </conditionalFormatting>
  <conditionalFormatting sqref="G156">
    <cfRule type="cellIs" dxfId="1038" priority="1082" operator="equal">
      <formula>0</formula>
    </cfRule>
  </conditionalFormatting>
  <conditionalFormatting sqref="G156">
    <cfRule type="cellIs" dxfId="1037" priority="1081" operator="notEqual">
      <formula>0</formula>
    </cfRule>
  </conditionalFormatting>
  <conditionalFormatting sqref="F155">
    <cfRule type="cellIs" dxfId="1036" priority="1080" operator="equal">
      <formula>0</formula>
    </cfRule>
  </conditionalFormatting>
  <conditionalFormatting sqref="F155">
    <cfRule type="cellIs" dxfId="1035" priority="1079" operator="notEqual">
      <formula>0</formula>
    </cfRule>
  </conditionalFormatting>
  <conditionalFormatting sqref="F156">
    <cfRule type="cellIs" dxfId="1034" priority="1078" operator="equal">
      <formula>0</formula>
    </cfRule>
  </conditionalFormatting>
  <conditionalFormatting sqref="F156">
    <cfRule type="cellIs" dxfId="1033" priority="1077" operator="notEqual">
      <formula>0</formula>
    </cfRule>
  </conditionalFormatting>
  <conditionalFormatting sqref="D157">
    <cfRule type="cellIs" dxfId="1032" priority="1073" operator="equal">
      <formula>0</formula>
    </cfRule>
  </conditionalFormatting>
  <conditionalFormatting sqref="D157">
    <cfRule type="cellIs" dxfId="1031" priority="1072" operator="notEqual">
      <formula>0</formula>
    </cfRule>
  </conditionalFormatting>
  <conditionalFormatting sqref="D158">
    <cfRule type="cellIs" dxfId="1030" priority="1071" operator="equal">
      <formula>0</formula>
    </cfRule>
  </conditionalFormatting>
  <conditionalFormatting sqref="D158">
    <cfRule type="cellIs" dxfId="1029" priority="1070" operator="notEqual">
      <formula>0</formula>
    </cfRule>
  </conditionalFormatting>
  <conditionalFormatting sqref="E157">
    <cfRule type="cellIs" dxfId="1028" priority="1069" operator="equal">
      <formula>0</formula>
    </cfRule>
  </conditionalFormatting>
  <conditionalFormatting sqref="E157">
    <cfRule type="cellIs" dxfId="1027" priority="1068" operator="notEqual">
      <formula>0</formula>
    </cfRule>
  </conditionalFormatting>
  <conditionalFormatting sqref="E158">
    <cfRule type="cellIs" dxfId="1026" priority="1067" operator="equal">
      <formula>0</formula>
    </cfRule>
  </conditionalFormatting>
  <conditionalFormatting sqref="E158">
    <cfRule type="cellIs" dxfId="1025" priority="1066" operator="notEqual">
      <formula>0</formula>
    </cfRule>
  </conditionalFormatting>
  <conditionalFormatting sqref="G157">
    <cfRule type="cellIs" dxfId="1024" priority="1065" operator="equal">
      <formula>0</formula>
    </cfRule>
  </conditionalFormatting>
  <conditionalFormatting sqref="G157">
    <cfRule type="cellIs" dxfId="1023" priority="1064" operator="notEqual">
      <formula>0</formula>
    </cfRule>
  </conditionalFormatting>
  <conditionalFormatting sqref="G158">
    <cfRule type="cellIs" dxfId="1022" priority="1063" operator="equal">
      <formula>0</formula>
    </cfRule>
  </conditionalFormatting>
  <conditionalFormatting sqref="G158">
    <cfRule type="cellIs" dxfId="1021" priority="1062" operator="notEqual">
      <formula>0</formula>
    </cfRule>
  </conditionalFormatting>
  <conditionalFormatting sqref="F157">
    <cfRule type="cellIs" dxfId="1020" priority="1061" operator="equal">
      <formula>0</formula>
    </cfRule>
  </conditionalFormatting>
  <conditionalFormatting sqref="F157">
    <cfRule type="cellIs" dxfId="1019" priority="1060" operator="notEqual">
      <formula>0</formula>
    </cfRule>
  </conditionalFormatting>
  <conditionalFormatting sqref="F158">
    <cfRule type="cellIs" dxfId="1018" priority="1059" operator="equal">
      <formula>0</formula>
    </cfRule>
  </conditionalFormatting>
  <conditionalFormatting sqref="F158">
    <cfRule type="cellIs" dxfId="1017" priority="1058" operator="notEqual">
      <formula>0</formula>
    </cfRule>
  </conditionalFormatting>
  <conditionalFormatting sqref="D159:D160">
    <cfRule type="cellIs" dxfId="1016" priority="1057" operator="equal">
      <formula>0</formula>
    </cfRule>
  </conditionalFormatting>
  <conditionalFormatting sqref="D161">
    <cfRule type="cellIs" dxfId="1015" priority="1056" operator="equal">
      <formula>0</formula>
    </cfRule>
  </conditionalFormatting>
  <conditionalFormatting sqref="D161">
    <cfRule type="cellIs" dxfId="1014" priority="1055" operator="notEqual">
      <formula>0</formula>
    </cfRule>
  </conditionalFormatting>
  <conditionalFormatting sqref="D162">
    <cfRule type="cellIs" dxfId="1013" priority="1054" operator="equal">
      <formula>0</formula>
    </cfRule>
  </conditionalFormatting>
  <conditionalFormatting sqref="D162">
    <cfRule type="cellIs" dxfId="1012" priority="1053" operator="notEqual">
      <formula>0</formula>
    </cfRule>
  </conditionalFormatting>
  <conditionalFormatting sqref="E161">
    <cfRule type="cellIs" dxfId="1011" priority="1052" operator="equal">
      <formula>0</formula>
    </cfRule>
  </conditionalFormatting>
  <conditionalFormatting sqref="E161">
    <cfRule type="cellIs" dxfId="1010" priority="1051" operator="notEqual">
      <formula>0</formula>
    </cfRule>
  </conditionalFormatting>
  <conditionalFormatting sqref="E162">
    <cfRule type="cellIs" dxfId="1009" priority="1050" operator="equal">
      <formula>0</formula>
    </cfRule>
  </conditionalFormatting>
  <conditionalFormatting sqref="E162">
    <cfRule type="cellIs" dxfId="1008" priority="1049" operator="notEqual">
      <formula>0</formula>
    </cfRule>
  </conditionalFormatting>
  <conditionalFormatting sqref="G161">
    <cfRule type="cellIs" dxfId="1007" priority="1048" operator="equal">
      <formula>0</formula>
    </cfRule>
  </conditionalFormatting>
  <conditionalFormatting sqref="G161">
    <cfRule type="cellIs" dxfId="1006" priority="1047" operator="notEqual">
      <formula>0</formula>
    </cfRule>
  </conditionalFormatting>
  <conditionalFormatting sqref="G162">
    <cfRule type="cellIs" dxfId="1005" priority="1046" operator="equal">
      <formula>0</formula>
    </cfRule>
  </conditionalFormatting>
  <conditionalFormatting sqref="G162">
    <cfRule type="cellIs" dxfId="1004" priority="1045" operator="notEqual">
      <formula>0</formula>
    </cfRule>
  </conditionalFormatting>
  <conditionalFormatting sqref="F161">
    <cfRule type="cellIs" dxfId="1003" priority="1044" operator="equal">
      <formula>0</formula>
    </cfRule>
  </conditionalFormatting>
  <conditionalFormatting sqref="F161">
    <cfRule type="cellIs" dxfId="1002" priority="1043" operator="notEqual">
      <formula>0</formula>
    </cfRule>
  </conditionalFormatting>
  <conditionalFormatting sqref="F162">
    <cfRule type="cellIs" dxfId="1001" priority="1042" operator="equal">
      <formula>0</formula>
    </cfRule>
  </conditionalFormatting>
  <conditionalFormatting sqref="F162">
    <cfRule type="cellIs" dxfId="1000" priority="1041" operator="notEqual">
      <formula>0</formula>
    </cfRule>
  </conditionalFormatting>
  <conditionalFormatting sqref="D163">
    <cfRule type="cellIs" dxfId="999" priority="1037" operator="equal">
      <formula>0</formula>
    </cfRule>
  </conditionalFormatting>
  <conditionalFormatting sqref="D163">
    <cfRule type="cellIs" dxfId="998" priority="1036" operator="notEqual">
      <formula>0</formula>
    </cfRule>
  </conditionalFormatting>
  <conditionalFormatting sqref="D164">
    <cfRule type="cellIs" dxfId="997" priority="1035" operator="equal">
      <formula>0</formula>
    </cfRule>
  </conditionalFormatting>
  <conditionalFormatting sqref="D164">
    <cfRule type="cellIs" dxfId="996" priority="1034" operator="notEqual">
      <formula>0</formula>
    </cfRule>
  </conditionalFormatting>
  <conditionalFormatting sqref="E163">
    <cfRule type="cellIs" dxfId="995" priority="1033" operator="equal">
      <formula>0</formula>
    </cfRule>
  </conditionalFormatting>
  <conditionalFormatting sqref="E163">
    <cfRule type="cellIs" dxfId="994" priority="1032" operator="notEqual">
      <formula>0</formula>
    </cfRule>
  </conditionalFormatting>
  <conditionalFormatting sqref="E164">
    <cfRule type="cellIs" dxfId="993" priority="1031" operator="equal">
      <formula>0</formula>
    </cfRule>
  </conditionalFormatting>
  <conditionalFormatting sqref="E164">
    <cfRule type="cellIs" dxfId="992" priority="1030" operator="notEqual">
      <formula>0</formula>
    </cfRule>
  </conditionalFormatting>
  <conditionalFormatting sqref="G163">
    <cfRule type="cellIs" dxfId="991" priority="1029" operator="equal">
      <formula>0</formula>
    </cfRule>
  </conditionalFormatting>
  <conditionalFormatting sqref="G163">
    <cfRule type="cellIs" dxfId="990" priority="1028" operator="notEqual">
      <formula>0</formula>
    </cfRule>
  </conditionalFormatting>
  <conditionalFormatting sqref="G164">
    <cfRule type="cellIs" dxfId="989" priority="1027" operator="equal">
      <formula>0</formula>
    </cfRule>
  </conditionalFormatting>
  <conditionalFormatting sqref="G164">
    <cfRule type="cellIs" dxfId="988" priority="1026" operator="notEqual">
      <formula>0</formula>
    </cfRule>
  </conditionalFormatting>
  <conditionalFormatting sqref="F163">
    <cfRule type="cellIs" dxfId="987" priority="1025" operator="equal">
      <formula>0</formula>
    </cfRule>
  </conditionalFormatting>
  <conditionalFormatting sqref="F163">
    <cfRule type="cellIs" dxfId="986" priority="1024" operator="notEqual">
      <formula>0</formula>
    </cfRule>
  </conditionalFormatting>
  <conditionalFormatting sqref="F164">
    <cfRule type="cellIs" dxfId="985" priority="1023" operator="equal">
      <formula>0</formula>
    </cfRule>
  </conditionalFormatting>
  <conditionalFormatting sqref="F164">
    <cfRule type="cellIs" dxfId="984" priority="1022" operator="notEqual">
      <formula>0</formula>
    </cfRule>
  </conditionalFormatting>
  <conditionalFormatting sqref="D165">
    <cfRule type="cellIs" dxfId="983" priority="1021" operator="equal">
      <formula>0</formula>
    </cfRule>
  </conditionalFormatting>
  <conditionalFormatting sqref="D165">
    <cfRule type="cellIs" dxfId="982" priority="1020" operator="notEqual">
      <formula>0</formula>
    </cfRule>
  </conditionalFormatting>
  <conditionalFormatting sqref="D166">
    <cfRule type="cellIs" dxfId="981" priority="1019" operator="equal">
      <formula>0</formula>
    </cfRule>
  </conditionalFormatting>
  <conditionalFormatting sqref="D166">
    <cfRule type="cellIs" dxfId="980" priority="1018" operator="notEqual">
      <formula>0</formula>
    </cfRule>
  </conditionalFormatting>
  <conditionalFormatting sqref="E165">
    <cfRule type="cellIs" dxfId="979" priority="1017" operator="equal">
      <formula>0</formula>
    </cfRule>
  </conditionalFormatting>
  <conditionalFormatting sqref="E165">
    <cfRule type="cellIs" dxfId="978" priority="1016" operator="notEqual">
      <formula>0</formula>
    </cfRule>
  </conditionalFormatting>
  <conditionalFormatting sqref="E166">
    <cfRule type="cellIs" dxfId="977" priority="1015" operator="equal">
      <formula>0</formula>
    </cfRule>
  </conditionalFormatting>
  <conditionalFormatting sqref="E166">
    <cfRule type="cellIs" dxfId="976" priority="1014" operator="notEqual">
      <formula>0</formula>
    </cfRule>
  </conditionalFormatting>
  <conditionalFormatting sqref="G165">
    <cfRule type="cellIs" dxfId="975" priority="1013" operator="equal">
      <formula>0</formula>
    </cfRule>
  </conditionalFormatting>
  <conditionalFormatting sqref="G165">
    <cfRule type="cellIs" dxfId="974" priority="1012" operator="notEqual">
      <formula>0</formula>
    </cfRule>
  </conditionalFormatting>
  <conditionalFormatting sqref="G166">
    <cfRule type="cellIs" dxfId="973" priority="1011" operator="equal">
      <formula>0</formula>
    </cfRule>
  </conditionalFormatting>
  <conditionalFormatting sqref="G166">
    <cfRule type="cellIs" dxfId="972" priority="1010" operator="notEqual">
      <formula>0</formula>
    </cfRule>
  </conditionalFormatting>
  <conditionalFormatting sqref="F165">
    <cfRule type="cellIs" dxfId="971" priority="1009" operator="equal">
      <formula>0</formula>
    </cfRule>
  </conditionalFormatting>
  <conditionalFormatting sqref="F165">
    <cfRule type="cellIs" dxfId="970" priority="1008" operator="notEqual">
      <formula>0</formula>
    </cfRule>
  </conditionalFormatting>
  <conditionalFormatting sqref="F166">
    <cfRule type="cellIs" dxfId="969" priority="1007" operator="equal">
      <formula>0</formula>
    </cfRule>
  </conditionalFormatting>
  <conditionalFormatting sqref="F166">
    <cfRule type="cellIs" dxfId="968" priority="1006" operator="notEqual">
      <formula>0</formula>
    </cfRule>
  </conditionalFormatting>
  <conditionalFormatting sqref="D167">
    <cfRule type="cellIs" dxfId="967" priority="1005" operator="equal">
      <formula>0</formula>
    </cfRule>
  </conditionalFormatting>
  <conditionalFormatting sqref="D167">
    <cfRule type="cellIs" dxfId="966" priority="1004" operator="notEqual">
      <formula>0</formula>
    </cfRule>
  </conditionalFormatting>
  <conditionalFormatting sqref="D168">
    <cfRule type="cellIs" dxfId="965" priority="1003" operator="equal">
      <formula>0</formula>
    </cfRule>
  </conditionalFormatting>
  <conditionalFormatting sqref="D168">
    <cfRule type="cellIs" dxfId="964" priority="1002" operator="notEqual">
      <formula>0</formula>
    </cfRule>
  </conditionalFormatting>
  <conditionalFormatting sqref="E167">
    <cfRule type="cellIs" dxfId="963" priority="1001" operator="equal">
      <formula>0</formula>
    </cfRule>
  </conditionalFormatting>
  <conditionalFormatting sqref="E167">
    <cfRule type="cellIs" dxfId="962" priority="1000" operator="notEqual">
      <formula>0</formula>
    </cfRule>
  </conditionalFormatting>
  <conditionalFormatting sqref="E168">
    <cfRule type="cellIs" dxfId="961" priority="999" operator="equal">
      <formula>0</formula>
    </cfRule>
  </conditionalFormatting>
  <conditionalFormatting sqref="E168">
    <cfRule type="cellIs" dxfId="960" priority="998" operator="notEqual">
      <formula>0</formula>
    </cfRule>
  </conditionalFormatting>
  <conditionalFormatting sqref="G167">
    <cfRule type="cellIs" dxfId="959" priority="997" operator="equal">
      <formula>0</formula>
    </cfRule>
  </conditionalFormatting>
  <conditionalFormatting sqref="G167">
    <cfRule type="cellIs" dxfId="958" priority="996" operator="notEqual">
      <formula>0</formula>
    </cfRule>
  </conditionalFormatting>
  <conditionalFormatting sqref="G168">
    <cfRule type="cellIs" dxfId="957" priority="995" operator="equal">
      <formula>0</formula>
    </cfRule>
  </conditionalFormatting>
  <conditionalFormatting sqref="G168">
    <cfRule type="cellIs" dxfId="956" priority="994" operator="notEqual">
      <formula>0</formula>
    </cfRule>
  </conditionalFormatting>
  <conditionalFormatting sqref="F167">
    <cfRule type="cellIs" dxfId="955" priority="993" operator="equal">
      <formula>0</formula>
    </cfRule>
  </conditionalFormatting>
  <conditionalFormatting sqref="F167">
    <cfRule type="cellIs" dxfId="954" priority="992" operator="notEqual">
      <formula>0</formula>
    </cfRule>
  </conditionalFormatting>
  <conditionalFormatting sqref="F168">
    <cfRule type="cellIs" dxfId="953" priority="991" operator="equal">
      <formula>0</formula>
    </cfRule>
  </conditionalFormatting>
  <conditionalFormatting sqref="F168">
    <cfRule type="cellIs" dxfId="952" priority="990" operator="notEqual">
      <formula>0</formula>
    </cfRule>
  </conditionalFormatting>
  <conditionalFormatting sqref="D169:D170">
    <cfRule type="cellIs" dxfId="951" priority="989" operator="equal">
      <formula>0</formula>
    </cfRule>
  </conditionalFormatting>
  <conditionalFormatting sqref="D171">
    <cfRule type="cellIs" dxfId="950" priority="988" operator="equal">
      <formula>0</formula>
    </cfRule>
  </conditionalFormatting>
  <conditionalFormatting sqref="D171">
    <cfRule type="cellIs" dxfId="949" priority="987" operator="notEqual">
      <formula>0</formula>
    </cfRule>
  </conditionalFormatting>
  <conditionalFormatting sqref="D172">
    <cfRule type="cellIs" dxfId="948" priority="986" operator="equal">
      <formula>0</formula>
    </cfRule>
  </conditionalFormatting>
  <conditionalFormatting sqref="D172">
    <cfRule type="cellIs" dxfId="947" priority="985" operator="notEqual">
      <formula>0</formula>
    </cfRule>
  </conditionalFormatting>
  <conditionalFormatting sqref="E171">
    <cfRule type="cellIs" dxfId="946" priority="984" operator="equal">
      <formula>0</formula>
    </cfRule>
  </conditionalFormatting>
  <conditionalFormatting sqref="E171">
    <cfRule type="cellIs" dxfId="945" priority="983" operator="notEqual">
      <formula>0</formula>
    </cfRule>
  </conditionalFormatting>
  <conditionalFormatting sqref="E172">
    <cfRule type="cellIs" dxfId="944" priority="982" operator="equal">
      <formula>0</formula>
    </cfRule>
  </conditionalFormatting>
  <conditionalFormatting sqref="E172">
    <cfRule type="cellIs" dxfId="943" priority="981" operator="notEqual">
      <formula>0</formula>
    </cfRule>
  </conditionalFormatting>
  <conditionalFormatting sqref="G171">
    <cfRule type="cellIs" dxfId="942" priority="980" operator="equal">
      <formula>0</formula>
    </cfRule>
  </conditionalFormatting>
  <conditionalFormatting sqref="G171">
    <cfRule type="cellIs" dxfId="941" priority="979" operator="notEqual">
      <formula>0</formula>
    </cfRule>
  </conditionalFormatting>
  <conditionalFormatting sqref="G172">
    <cfRule type="cellIs" dxfId="940" priority="978" operator="equal">
      <formula>0</formula>
    </cfRule>
  </conditionalFormatting>
  <conditionalFormatting sqref="G172">
    <cfRule type="cellIs" dxfId="939" priority="977" operator="notEqual">
      <formula>0</formula>
    </cfRule>
  </conditionalFormatting>
  <conditionalFormatting sqref="F171">
    <cfRule type="cellIs" dxfId="938" priority="976" operator="equal">
      <formula>0</formula>
    </cfRule>
  </conditionalFormatting>
  <conditionalFormatting sqref="F171">
    <cfRule type="cellIs" dxfId="937" priority="975" operator="notEqual">
      <formula>0</formula>
    </cfRule>
  </conditionalFormatting>
  <conditionalFormatting sqref="F172">
    <cfRule type="cellIs" dxfId="936" priority="974" operator="equal">
      <formula>0</formula>
    </cfRule>
  </conditionalFormatting>
  <conditionalFormatting sqref="F172">
    <cfRule type="cellIs" dxfId="935" priority="973" operator="notEqual">
      <formula>0</formula>
    </cfRule>
  </conditionalFormatting>
  <conditionalFormatting sqref="E169">
    <cfRule type="cellIs" dxfId="934" priority="972" operator="equal">
      <formula>0</formula>
    </cfRule>
  </conditionalFormatting>
  <conditionalFormatting sqref="F169">
    <cfRule type="cellIs" dxfId="933" priority="971" operator="equal">
      <formula>0</formula>
    </cfRule>
  </conditionalFormatting>
  <conditionalFormatting sqref="G169">
    <cfRule type="cellIs" dxfId="932" priority="970" operator="equal">
      <formula>0</formula>
    </cfRule>
  </conditionalFormatting>
  <conditionalFormatting sqref="E153:E154">
    <cfRule type="cellIs" dxfId="931" priority="969" operator="equal">
      <formula>0</formula>
    </cfRule>
  </conditionalFormatting>
  <conditionalFormatting sqref="F153:F154">
    <cfRule type="cellIs" dxfId="930" priority="968" operator="equal">
      <formula>0</formula>
    </cfRule>
  </conditionalFormatting>
  <conditionalFormatting sqref="G153:G154">
    <cfRule type="cellIs" dxfId="929" priority="967" operator="equal">
      <formula>0</formula>
    </cfRule>
  </conditionalFormatting>
  <conditionalFormatting sqref="E140">
    <cfRule type="cellIs" dxfId="928" priority="966" operator="equal">
      <formula>0</formula>
    </cfRule>
  </conditionalFormatting>
  <conditionalFormatting sqref="F140">
    <cfRule type="cellIs" dxfId="927" priority="965" operator="equal">
      <formula>0</formula>
    </cfRule>
  </conditionalFormatting>
  <conditionalFormatting sqref="G140">
    <cfRule type="cellIs" dxfId="926" priority="964" operator="equal">
      <formula>0</formula>
    </cfRule>
  </conditionalFormatting>
  <conditionalFormatting sqref="D173">
    <cfRule type="cellIs" dxfId="925" priority="963" operator="equal">
      <formula>0</formula>
    </cfRule>
  </conditionalFormatting>
  <conditionalFormatting sqref="D173">
    <cfRule type="cellIs" dxfId="924" priority="962" operator="notEqual">
      <formula>0</formula>
    </cfRule>
  </conditionalFormatting>
  <conditionalFormatting sqref="D174">
    <cfRule type="cellIs" dxfId="923" priority="961" operator="equal">
      <formula>0</formula>
    </cfRule>
  </conditionalFormatting>
  <conditionalFormatting sqref="D174">
    <cfRule type="cellIs" dxfId="922" priority="960" operator="notEqual">
      <formula>0</formula>
    </cfRule>
  </conditionalFormatting>
  <conditionalFormatting sqref="E173">
    <cfRule type="cellIs" dxfId="921" priority="959" operator="equal">
      <formula>0</formula>
    </cfRule>
  </conditionalFormatting>
  <conditionalFormatting sqref="E173">
    <cfRule type="cellIs" dxfId="920" priority="958" operator="notEqual">
      <formula>0</formula>
    </cfRule>
  </conditionalFormatting>
  <conditionalFormatting sqref="E174">
    <cfRule type="cellIs" dxfId="919" priority="957" operator="equal">
      <formula>0</formula>
    </cfRule>
  </conditionalFormatting>
  <conditionalFormatting sqref="E174">
    <cfRule type="cellIs" dxfId="918" priority="956" operator="notEqual">
      <formula>0</formula>
    </cfRule>
  </conditionalFormatting>
  <conditionalFormatting sqref="G173">
    <cfRule type="cellIs" dxfId="917" priority="955" operator="equal">
      <formula>0</formula>
    </cfRule>
  </conditionalFormatting>
  <conditionalFormatting sqref="G173">
    <cfRule type="cellIs" dxfId="916" priority="954" operator="notEqual">
      <formula>0</formula>
    </cfRule>
  </conditionalFormatting>
  <conditionalFormatting sqref="G174">
    <cfRule type="cellIs" dxfId="915" priority="953" operator="equal">
      <formula>0</formula>
    </cfRule>
  </conditionalFormatting>
  <conditionalFormatting sqref="G174">
    <cfRule type="cellIs" dxfId="914" priority="952" operator="notEqual">
      <formula>0</formula>
    </cfRule>
  </conditionalFormatting>
  <conditionalFormatting sqref="F173">
    <cfRule type="cellIs" dxfId="913" priority="951" operator="equal">
      <formula>0</formula>
    </cfRule>
  </conditionalFormatting>
  <conditionalFormatting sqref="F173">
    <cfRule type="cellIs" dxfId="912" priority="950" operator="notEqual">
      <formula>0</formula>
    </cfRule>
  </conditionalFormatting>
  <conditionalFormatting sqref="F174">
    <cfRule type="cellIs" dxfId="911" priority="949" operator="equal">
      <formula>0</formula>
    </cfRule>
  </conditionalFormatting>
  <conditionalFormatting sqref="F174">
    <cfRule type="cellIs" dxfId="910" priority="948" operator="notEqual">
      <formula>0</formula>
    </cfRule>
  </conditionalFormatting>
  <conditionalFormatting sqref="D175">
    <cfRule type="cellIs" dxfId="909" priority="947" operator="equal">
      <formula>0</formula>
    </cfRule>
  </conditionalFormatting>
  <conditionalFormatting sqref="D175">
    <cfRule type="cellIs" dxfId="908" priority="946" operator="notEqual">
      <formula>0</formula>
    </cfRule>
  </conditionalFormatting>
  <conditionalFormatting sqref="D176">
    <cfRule type="cellIs" dxfId="907" priority="945" operator="equal">
      <formula>0</formula>
    </cfRule>
  </conditionalFormatting>
  <conditionalFormatting sqref="D176">
    <cfRule type="cellIs" dxfId="906" priority="944" operator="notEqual">
      <formula>0</formula>
    </cfRule>
  </conditionalFormatting>
  <conditionalFormatting sqref="E175">
    <cfRule type="cellIs" dxfId="905" priority="943" operator="equal">
      <formula>0</formula>
    </cfRule>
  </conditionalFormatting>
  <conditionalFormatting sqref="E175">
    <cfRule type="cellIs" dxfId="904" priority="942" operator="notEqual">
      <formula>0</formula>
    </cfRule>
  </conditionalFormatting>
  <conditionalFormatting sqref="E176">
    <cfRule type="cellIs" dxfId="903" priority="941" operator="equal">
      <formula>0</formula>
    </cfRule>
  </conditionalFormatting>
  <conditionalFormatting sqref="E176">
    <cfRule type="cellIs" dxfId="902" priority="940" operator="notEqual">
      <formula>0</formula>
    </cfRule>
  </conditionalFormatting>
  <conditionalFormatting sqref="G175">
    <cfRule type="cellIs" dxfId="901" priority="939" operator="equal">
      <formula>0</formula>
    </cfRule>
  </conditionalFormatting>
  <conditionalFormatting sqref="G175">
    <cfRule type="cellIs" dxfId="900" priority="938" operator="notEqual">
      <formula>0</formula>
    </cfRule>
  </conditionalFormatting>
  <conditionalFormatting sqref="G176">
    <cfRule type="cellIs" dxfId="899" priority="937" operator="equal">
      <formula>0</formula>
    </cfRule>
  </conditionalFormatting>
  <conditionalFormatting sqref="G176">
    <cfRule type="cellIs" dxfId="898" priority="936" operator="notEqual">
      <formula>0</formula>
    </cfRule>
  </conditionalFormatting>
  <conditionalFormatting sqref="F175">
    <cfRule type="cellIs" dxfId="897" priority="935" operator="equal">
      <formula>0</formula>
    </cfRule>
  </conditionalFormatting>
  <conditionalFormatting sqref="F175">
    <cfRule type="cellIs" dxfId="896" priority="934" operator="notEqual">
      <formula>0</formula>
    </cfRule>
  </conditionalFormatting>
  <conditionalFormatting sqref="F176">
    <cfRule type="cellIs" dxfId="895" priority="933" operator="equal">
      <formula>0</formula>
    </cfRule>
  </conditionalFormatting>
  <conditionalFormatting sqref="F176">
    <cfRule type="cellIs" dxfId="894" priority="932" operator="notEqual">
      <formula>0</formula>
    </cfRule>
  </conditionalFormatting>
  <conditionalFormatting sqref="D177">
    <cfRule type="cellIs" dxfId="893" priority="931" operator="equal">
      <formula>0</formula>
    </cfRule>
  </conditionalFormatting>
  <conditionalFormatting sqref="D177">
    <cfRule type="cellIs" dxfId="892" priority="930" operator="notEqual">
      <formula>0</formula>
    </cfRule>
  </conditionalFormatting>
  <conditionalFormatting sqref="D178">
    <cfRule type="cellIs" dxfId="891" priority="929" operator="equal">
      <formula>0</formula>
    </cfRule>
  </conditionalFormatting>
  <conditionalFormatting sqref="D178">
    <cfRule type="cellIs" dxfId="890" priority="928" operator="notEqual">
      <formula>0</formula>
    </cfRule>
  </conditionalFormatting>
  <conditionalFormatting sqref="E177">
    <cfRule type="cellIs" dxfId="889" priority="927" operator="equal">
      <formula>0</formula>
    </cfRule>
  </conditionalFormatting>
  <conditionalFormatting sqref="E177">
    <cfRule type="cellIs" dxfId="888" priority="926" operator="notEqual">
      <formula>0</formula>
    </cfRule>
  </conditionalFormatting>
  <conditionalFormatting sqref="E178">
    <cfRule type="cellIs" dxfId="887" priority="925" operator="equal">
      <formula>0</formula>
    </cfRule>
  </conditionalFormatting>
  <conditionalFormatting sqref="E178">
    <cfRule type="cellIs" dxfId="886" priority="924" operator="notEqual">
      <formula>0</formula>
    </cfRule>
  </conditionalFormatting>
  <conditionalFormatting sqref="G177">
    <cfRule type="cellIs" dxfId="885" priority="923" operator="equal">
      <formula>0</formula>
    </cfRule>
  </conditionalFormatting>
  <conditionalFormatting sqref="G177">
    <cfRule type="cellIs" dxfId="884" priority="922" operator="notEqual">
      <formula>0</formula>
    </cfRule>
  </conditionalFormatting>
  <conditionalFormatting sqref="G178">
    <cfRule type="cellIs" dxfId="883" priority="921" operator="equal">
      <formula>0</formula>
    </cfRule>
  </conditionalFormatting>
  <conditionalFormatting sqref="G178">
    <cfRule type="cellIs" dxfId="882" priority="920" operator="notEqual">
      <formula>0</formula>
    </cfRule>
  </conditionalFormatting>
  <conditionalFormatting sqref="F177">
    <cfRule type="cellIs" dxfId="881" priority="919" operator="equal">
      <formula>0</formula>
    </cfRule>
  </conditionalFormatting>
  <conditionalFormatting sqref="F177">
    <cfRule type="cellIs" dxfId="880" priority="918" operator="notEqual">
      <formula>0</formula>
    </cfRule>
  </conditionalFormatting>
  <conditionalFormatting sqref="F178">
    <cfRule type="cellIs" dxfId="879" priority="917" operator="equal">
      <formula>0</formula>
    </cfRule>
  </conditionalFormatting>
  <conditionalFormatting sqref="F178">
    <cfRule type="cellIs" dxfId="878" priority="916" operator="notEqual">
      <formula>0</formula>
    </cfRule>
  </conditionalFormatting>
  <conditionalFormatting sqref="D179">
    <cfRule type="cellIs" dxfId="877" priority="915" operator="equal">
      <formula>0</formula>
    </cfRule>
  </conditionalFormatting>
  <conditionalFormatting sqref="D179">
    <cfRule type="cellIs" dxfId="876" priority="914" operator="notEqual">
      <formula>0</formula>
    </cfRule>
  </conditionalFormatting>
  <conditionalFormatting sqref="D180">
    <cfRule type="cellIs" dxfId="875" priority="913" operator="equal">
      <formula>0</formula>
    </cfRule>
  </conditionalFormatting>
  <conditionalFormatting sqref="D180">
    <cfRule type="cellIs" dxfId="874" priority="912" operator="notEqual">
      <formula>0</formula>
    </cfRule>
  </conditionalFormatting>
  <conditionalFormatting sqref="E179">
    <cfRule type="cellIs" dxfId="873" priority="911" operator="equal">
      <formula>0</formula>
    </cfRule>
  </conditionalFormatting>
  <conditionalFormatting sqref="E179">
    <cfRule type="cellIs" dxfId="872" priority="910" operator="notEqual">
      <formula>0</formula>
    </cfRule>
  </conditionalFormatting>
  <conditionalFormatting sqref="E180">
    <cfRule type="cellIs" dxfId="871" priority="909" operator="equal">
      <formula>0</formula>
    </cfRule>
  </conditionalFormatting>
  <conditionalFormatting sqref="E180">
    <cfRule type="cellIs" dxfId="870" priority="908" operator="notEqual">
      <formula>0</formula>
    </cfRule>
  </conditionalFormatting>
  <conditionalFormatting sqref="G179">
    <cfRule type="cellIs" dxfId="869" priority="907" operator="equal">
      <formula>0</formula>
    </cfRule>
  </conditionalFormatting>
  <conditionalFormatting sqref="G179">
    <cfRule type="cellIs" dxfId="868" priority="906" operator="notEqual">
      <formula>0</formula>
    </cfRule>
  </conditionalFormatting>
  <conditionalFormatting sqref="G180">
    <cfRule type="cellIs" dxfId="867" priority="905" operator="equal">
      <formula>0</formula>
    </cfRule>
  </conditionalFormatting>
  <conditionalFormatting sqref="G180">
    <cfRule type="cellIs" dxfId="866" priority="904" operator="notEqual">
      <formula>0</formula>
    </cfRule>
  </conditionalFormatting>
  <conditionalFormatting sqref="F179">
    <cfRule type="cellIs" dxfId="865" priority="903" operator="equal">
      <formula>0</formula>
    </cfRule>
  </conditionalFormatting>
  <conditionalFormatting sqref="F179">
    <cfRule type="cellIs" dxfId="864" priority="902" operator="notEqual">
      <formula>0</formula>
    </cfRule>
  </conditionalFormatting>
  <conditionalFormatting sqref="F180">
    <cfRule type="cellIs" dxfId="863" priority="901" operator="equal">
      <formula>0</formula>
    </cfRule>
  </conditionalFormatting>
  <conditionalFormatting sqref="F180">
    <cfRule type="cellIs" dxfId="862" priority="900" operator="notEqual">
      <formula>0</formula>
    </cfRule>
  </conditionalFormatting>
  <conditionalFormatting sqref="D181">
    <cfRule type="cellIs" dxfId="861" priority="899" operator="equal">
      <formula>0</formula>
    </cfRule>
  </conditionalFormatting>
  <conditionalFormatting sqref="D181">
    <cfRule type="cellIs" dxfId="860" priority="898" operator="notEqual">
      <formula>0</formula>
    </cfRule>
  </conditionalFormatting>
  <conditionalFormatting sqref="D182">
    <cfRule type="cellIs" dxfId="859" priority="897" operator="equal">
      <formula>0</formula>
    </cfRule>
  </conditionalFormatting>
  <conditionalFormatting sqref="D182">
    <cfRule type="cellIs" dxfId="858" priority="896" operator="notEqual">
      <formula>0</formula>
    </cfRule>
  </conditionalFormatting>
  <conditionalFormatting sqref="E181">
    <cfRule type="cellIs" dxfId="857" priority="895" operator="equal">
      <formula>0</formula>
    </cfRule>
  </conditionalFormatting>
  <conditionalFormatting sqref="E181">
    <cfRule type="cellIs" dxfId="856" priority="894" operator="notEqual">
      <formula>0</formula>
    </cfRule>
  </conditionalFormatting>
  <conditionalFormatting sqref="E182">
    <cfRule type="cellIs" dxfId="855" priority="893" operator="equal">
      <formula>0</formula>
    </cfRule>
  </conditionalFormatting>
  <conditionalFormatting sqref="E182">
    <cfRule type="cellIs" dxfId="854" priority="892" operator="notEqual">
      <formula>0</formula>
    </cfRule>
  </conditionalFormatting>
  <conditionalFormatting sqref="G181">
    <cfRule type="cellIs" dxfId="853" priority="891" operator="equal">
      <formula>0</formula>
    </cfRule>
  </conditionalFormatting>
  <conditionalFormatting sqref="G181">
    <cfRule type="cellIs" dxfId="852" priority="890" operator="notEqual">
      <formula>0</formula>
    </cfRule>
  </conditionalFormatting>
  <conditionalFormatting sqref="G182">
    <cfRule type="cellIs" dxfId="851" priority="889" operator="equal">
      <formula>0</formula>
    </cfRule>
  </conditionalFormatting>
  <conditionalFormatting sqref="G182">
    <cfRule type="cellIs" dxfId="850" priority="888" operator="notEqual">
      <formula>0</formula>
    </cfRule>
  </conditionalFormatting>
  <conditionalFormatting sqref="F181">
    <cfRule type="cellIs" dxfId="849" priority="887" operator="equal">
      <formula>0</formula>
    </cfRule>
  </conditionalFormatting>
  <conditionalFormatting sqref="F181">
    <cfRule type="cellIs" dxfId="848" priority="886" operator="notEqual">
      <formula>0</formula>
    </cfRule>
  </conditionalFormatting>
  <conditionalFormatting sqref="F182">
    <cfRule type="cellIs" dxfId="847" priority="885" operator="equal">
      <formula>0</formula>
    </cfRule>
  </conditionalFormatting>
  <conditionalFormatting sqref="F182">
    <cfRule type="cellIs" dxfId="846" priority="884" operator="notEqual">
      <formula>0</formula>
    </cfRule>
  </conditionalFormatting>
  <conditionalFormatting sqref="D183">
    <cfRule type="cellIs" dxfId="845" priority="883" operator="equal">
      <formula>0</formula>
    </cfRule>
  </conditionalFormatting>
  <conditionalFormatting sqref="D183">
    <cfRule type="cellIs" dxfId="844" priority="882" operator="notEqual">
      <formula>0</formula>
    </cfRule>
  </conditionalFormatting>
  <conditionalFormatting sqref="D184">
    <cfRule type="cellIs" dxfId="843" priority="881" operator="equal">
      <formula>0</formula>
    </cfRule>
  </conditionalFormatting>
  <conditionalFormatting sqref="D184">
    <cfRule type="cellIs" dxfId="842" priority="880" operator="notEqual">
      <formula>0</formula>
    </cfRule>
  </conditionalFormatting>
  <conditionalFormatting sqref="E183">
    <cfRule type="cellIs" dxfId="841" priority="879" operator="equal">
      <formula>0</formula>
    </cfRule>
  </conditionalFormatting>
  <conditionalFormatting sqref="E183">
    <cfRule type="cellIs" dxfId="840" priority="878" operator="notEqual">
      <formula>0</formula>
    </cfRule>
  </conditionalFormatting>
  <conditionalFormatting sqref="E184">
    <cfRule type="cellIs" dxfId="839" priority="877" operator="equal">
      <formula>0</formula>
    </cfRule>
  </conditionalFormatting>
  <conditionalFormatting sqref="E184">
    <cfRule type="cellIs" dxfId="838" priority="876" operator="notEqual">
      <formula>0</formula>
    </cfRule>
  </conditionalFormatting>
  <conditionalFormatting sqref="G183">
    <cfRule type="cellIs" dxfId="837" priority="875" operator="equal">
      <formula>0</formula>
    </cfRule>
  </conditionalFormatting>
  <conditionalFormatting sqref="G183">
    <cfRule type="cellIs" dxfId="836" priority="874" operator="notEqual">
      <formula>0</formula>
    </cfRule>
  </conditionalFormatting>
  <conditionalFormatting sqref="G184">
    <cfRule type="cellIs" dxfId="835" priority="873" operator="equal">
      <formula>0</formula>
    </cfRule>
  </conditionalFormatting>
  <conditionalFormatting sqref="G184">
    <cfRule type="cellIs" dxfId="834" priority="872" operator="notEqual">
      <formula>0</formula>
    </cfRule>
  </conditionalFormatting>
  <conditionalFormatting sqref="F183">
    <cfRule type="cellIs" dxfId="833" priority="871" operator="equal">
      <formula>0</formula>
    </cfRule>
  </conditionalFormatting>
  <conditionalFormatting sqref="F183">
    <cfRule type="cellIs" dxfId="832" priority="870" operator="notEqual">
      <formula>0</formula>
    </cfRule>
  </conditionalFormatting>
  <conditionalFormatting sqref="F184">
    <cfRule type="cellIs" dxfId="831" priority="869" operator="equal">
      <formula>0</formula>
    </cfRule>
  </conditionalFormatting>
  <conditionalFormatting sqref="F184">
    <cfRule type="cellIs" dxfId="830" priority="868" operator="notEqual">
      <formula>0</formula>
    </cfRule>
  </conditionalFormatting>
  <conditionalFormatting sqref="D187">
    <cfRule type="cellIs" dxfId="829" priority="867" operator="equal">
      <formula>0</formula>
    </cfRule>
  </conditionalFormatting>
  <conditionalFormatting sqref="D187">
    <cfRule type="cellIs" dxfId="828" priority="866" operator="notEqual">
      <formula>0</formula>
    </cfRule>
  </conditionalFormatting>
  <conditionalFormatting sqref="D188">
    <cfRule type="cellIs" dxfId="827" priority="865" operator="equal">
      <formula>0</formula>
    </cfRule>
  </conditionalFormatting>
  <conditionalFormatting sqref="D188">
    <cfRule type="cellIs" dxfId="826" priority="864" operator="notEqual">
      <formula>0</formula>
    </cfRule>
  </conditionalFormatting>
  <conditionalFormatting sqref="E187">
    <cfRule type="cellIs" dxfId="825" priority="863" operator="equal">
      <formula>0</formula>
    </cfRule>
  </conditionalFormatting>
  <conditionalFormatting sqref="E187">
    <cfRule type="cellIs" dxfId="824" priority="862" operator="notEqual">
      <formula>0</formula>
    </cfRule>
  </conditionalFormatting>
  <conditionalFormatting sqref="E188">
    <cfRule type="cellIs" dxfId="823" priority="861" operator="equal">
      <formula>0</formula>
    </cfRule>
  </conditionalFormatting>
  <conditionalFormatting sqref="E188">
    <cfRule type="cellIs" dxfId="822" priority="860" operator="notEqual">
      <formula>0</formula>
    </cfRule>
  </conditionalFormatting>
  <conditionalFormatting sqref="G187">
    <cfRule type="cellIs" dxfId="821" priority="859" operator="equal">
      <formula>0</formula>
    </cfRule>
  </conditionalFormatting>
  <conditionalFormatting sqref="G187">
    <cfRule type="cellIs" dxfId="820" priority="858" operator="notEqual">
      <formula>0</formula>
    </cfRule>
  </conditionalFormatting>
  <conditionalFormatting sqref="G188">
    <cfRule type="cellIs" dxfId="819" priority="857" operator="equal">
      <formula>0</formula>
    </cfRule>
  </conditionalFormatting>
  <conditionalFormatting sqref="G188">
    <cfRule type="cellIs" dxfId="818" priority="856" operator="notEqual">
      <formula>0</formula>
    </cfRule>
  </conditionalFormatting>
  <conditionalFormatting sqref="F187">
    <cfRule type="cellIs" dxfId="817" priority="855" operator="equal">
      <formula>0</formula>
    </cfRule>
  </conditionalFormatting>
  <conditionalFormatting sqref="F187">
    <cfRule type="cellIs" dxfId="816" priority="854" operator="notEqual">
      <formula>0</formula>
    </cfRule>
  </conditionalFormatting>
  <conditionalFormatting sqref="F188">
    <cfRule type="cellIs" dxfId="815" priority="853" operator="equal">
      <formula>0</formula>
    </cfRule>
  </conditionalFormatting>
  <conditionalFormatting sqref="F188">
    <cfRule type="cellIs" dxfId="814" priority="852" operator="notEqual">
      <formula>0</formula>
    </cfRule>
  </conditionalFormatting>
  <conditionalFormatting sqref="D185">
    <cfRule type="cellIs" dxfId="813" priority="851" operator="equal">
      <formula>0</formula>
    </cfRule>
  </conditionalFormatting>
  <conditionalFormatting sqref="D185">
    <cfRule type="cellIs" dxfId="812" priority="850" operator="notEqual">
      <formula>0</formula>
    </cfRule>
  </conditionalFormatting>
  <conditionalFormatting sqref="D186">
    <cfRule type="cellIs" dxfId="811" priority="849" operator="equal">
      <formula>0</formula>
    </cfRule>
  </conditionalFormatting>
  <conditionalFormatting sqref="D186">
    <cfRule type="cellIs" dxfId="810" priority="848" operator="notEqual">
      <formula>0</formula>
    </cfRule>
  </conditionalFormatting>
  <conditionalFormatting sqref="E185">
    <cfRule type="cellIs" dxfId="809" priority="847" operator="equal">
      <formula>0</formula>
    </cfRule>
  </conditionalFormatting>
  <conditionalFormatting sqref="E185">
    <cfRule type="cellIs" dxfId="808" priority="846" operator="notEqual">
      <formula>0</formula>
    </cfRule>
  </conditionalFormatting>
  <conditionalFormatting sqref="E186">
    <cfRule type="cellIs" dxfId="807" priority="845" operator="equal">
      <formula>0</formula>
    </cfRule>
  </conditionalFormatting>
  <conditionalFormatting sqref="E186">
    <cfRule type="cellIs" dxfId="806" priority="844" operator="notEqual">
      <formula>0</formula>
    </cfRule>
  </conditionalFormatting>
  <conditionalFormatting sqref="G185">
    <cfRule type="cellIs" dxfId="805" priority="843" operator="equal">
      <formula>0</formula>
    </cfRule>
  </conditionalFormatting>
  <conditionalFormatting sqref="G185">
    <cfRule type="cellIs" dxfId="804" priority="842" operator="notEqual">
      <formula>0</formula>
    </cfRule>
  </conditionalFormatting>
  <conditionalFormatting sqref="G186">
    <cfRule type="cellIs" dxfId="803" priority="841" operator="equal">
      <formula>0</formula>
    </cfRule>
  </conditionalFormatting>
  <conditionalFormatting sqref="G186">
    <cfRule type="cellIs" dxfId="802" priority="840" operator="notEqual">
      <formula>0</formula>
    </cfRule>
  </conditionalFormatting>
  <conditionalFormatting sqref="F185">
    <cfRule type="cellIs" dxfId="801" priority="839" operator="equal">
      <formula>0</formula>
    </cfRule>
  </conditionalFormatting>
  <conditionalFormatting sqref="F185">
    <cfRule type="cellIs" dxfId="800" priority="838" operator="notEqual">
      <formula>0</formula>
    </cfRule>
  </conditionalFormatting>
  <conditionalFormatting sqref="F186">
    <cfRule type="cellIs" dxfId="799" priority="837" operator="equal">
      <formula>0</formula>
    </cfRule>
  </conditionalFormatting>
  <conditionalFormatting sqref="F186">
    <cfRule type="cellIs" dxfId="798" priority="836" operator="notEqual">
      <formula>0</formula>
    </cfRule>
  </conditionalFormatting>
  <conditionalFormatting sqref="D189:D190 D189:G189">
    <cfRule type="cellIs" dxfId="797" priority="832" operator="equal">
      <formula>0</formula>
    </cfRule>
  </conditionalFormatting>
  <conditionalFormatting sqref="D191">
    <cfRule type="cellIs" dxfId="796" priority="831" operator="equal">
      <formula>0</formula>
    </cfRule>
  </conditionalFormatting>
  <conditionalFormatting sqref="D191">
    <cfRule type="cellIs" dxfId="795" priority="830" operator="notEqual">
      <formula>0</formula>
    </cfRule>
  </conditionalFormatting>
  <conditionalFormatting sqref="D192">
    <cfRule type="cellIs" dxfId="794" priority="829" operator="equal">
      <formula>0</formula>
    </cfRule>
  </conditionalFormatting>
  <conditionalFormatting sqref="D192">
    <cfRule type="cellIs" dxfId="793" priority="828" operator="notEqual">
      <formula>0</formula>
    </cfRule>
  </conditionalFormatting>
  <conditionalFormatting sqref="E191">
    <cfRule type="cellIs" dxfId="792" priority="827" operator="equal">
      <formula>0</formula>
    </cfRule>
  </conditionalFormatting>
  <conditionalFormatting sqref="E191">
    <cfRule type="cellIs" dxfId="791" priority="826" operator="notEqual">
      <formula>0</formula>
    </cfRule>
  </conditionalFormatting>
  <conditionalFormatting sqref="E192">
    <cfRule type="cellIs" dxfId="790" priority="825" operator="equal">
      <formula>0</formula>
    </cfRule>
  </conditionalFormatting>
  <conditionalFormatting sqref="E192">
    <cfRule type="cellIs" dxfId="789" priority="824" operator="notEqual">
      <formula>0</formula>
    </cfRule>
  </conditionalFormatting>
  <conditionalFormatting sqref="G191">
    <cfRule type="cellIs" dxfId="788" priority="823" operator="equal">
      <formula>0</formula>
    </cfRule>
  </conditionalFormatting>
  <conditionalFormatting sqref="G191">
    <cfRule type="cellIs" dxfId="787" priority="822" operator="notEqual">
      <formula>0</formula>
    </cfRule>
  </conditionalFormatting>
  <conditionalFormatting sqref="G192">
    <cfRule type="cellIs" dxfId="786" priority="821" operator="equal">
      <formula>0</formula>
    </cfRule>
  </conditionalFormatting>
  <conditionalFormatting sqref="G192">
    <cfRule type="cellIs" dxfId="785" priority="820" operator="notEqual">
      <formula>0</formula>
    </cfRule>
  </conditionalFormatting>
  <conditionalFormatting sqref="F191">
    <cfRule type="cellIs" dxfId="784" priority="819" operator="equal">
      <formula>0</formula>
    </cfRule>
  </conditionalFormatting>
  <conditionalFormatting sqref="F191">
    <cfRule type="cellIs" dxfId="783" priority="818" operator="notEqual">
      <formula>0</formula>
    </cfRule>
  </conditionalFormatting>
  <conditionalFormatting sqref="F192">
    <cfRule type="cellIs" dxfId="782" priority="817" operator="equal">
      <formula>0</formula>
    </cfRule>
  </conditionalFormatting>
  <conditionalFormatting sqref="F192">
    <cfRule type="cellIs" dxfId="781" priority="816" operator="notEqual">
      <formula>0</formula>
    </cfRule>
  </conditionalFormatting>
  <conditionalFormatting sqref="E189">
    <cfRule type="cellIs" dxfId="780" priority="815" operator="equal">
      <formula>0</formula>
    </cfRule>
  </conditionalFormatting>
  <conditionalFormatting sqref="F189">
    <cfRule type="cellIs" dxfId="779" priority="814" operator="equal">
      <formula>0</formula>
    </cfRule>
  </conditionalFormatting>
  <conditionalFormatting sqref="G189">
    <cfRule type="cellIs" dxfId="778" priority="813" operator="equal">
      <formula>0</formula>
    </cfRule>
  </conditionalFormatting>
  <conditionalFormatting sqref="D193">
    <cfRule type="cellIs" dxfId="777" priority="809" operator="equal">
      <formula>0</formula>
    </cfRule>
  </conditionalFormatting>
  <conditionalFormatting sqref="D193">
    <cfRule type="cellIs" dxfId="776" priority="808" operator="notEqual">
      <formula>0</formula>
    </cfRule>
  </conditionalFormatting>
  <conditionalFormatting sqref="D194">
    <cfRule type="cellIs" dxfId="775" priority="807" operator="equal">
      <formula>0</formula>
    </cfRule>
  </conditionalFormatting>
  <conditionalFormatting sqref="D194">
    <cfRule type="cellIs" dxfId="774" priority="806" operator="notEqual">
      <formula>0</formula>
    </cfRule>
  </conditionalFormatting>
  <conditionalFormatting sqref="E193">
    <cfRule type="cellIs" dxfId="773" priority="805" operator="equal">
      <formula>0</formula>
    </cfRule>
  </conditionalFormatting>
  <conditionalFormatting sqref="E193">
    <cfRule type="cellIs" dxfId="772" priority="804" operator="notEqual">
      <formula>0</formula>
    </cfRule>
  </conditionalFormatting>
  <conditionalFormatting sqref="E194">
    <cfRule type="cellIs" dxfId="771" priority="803" operator="equal">
      <formula>0</formula>
    </cfRule>
  </conditionalFormatting>
  <conditionalFormatting sqref="E194">
    <cfRule type="cellIs" dxfId="770" priority="802" operator="notEqual">
      <formula>0</formula>
    </cfRule>
  </conditionalFormatting>
  <conditionalFormatting sqref="G193">
    <cfRule type="cellIs" dxfId="769" priority="801" operator="equal">
      <formula>0</formula>
    </cfRule>
  </conditionalFormatting>
  <conditionalFormatting sqref="G193">
    <cfRule type="cellIs" dxfId="768" priority="800" operator="notEqual">
      <formula>0</formula>
    </cfRule>
  </conditionalFormatting>
  <conditionalFormatting sqref="G194">
    <cfRule type="cellIs" dxfId="767" priority="799" operator="equal">
      <formula>0</formula>
    </cfRule>
  </conditionalFormatting>
  <conditionalFormatting sqref="G194">
    <cfRule type="cellIs" dxfId="766" priority="798" operator="notEqual">
      <formula>0</formula>
    </cfRule>
  </conditionalFormatting>
  <conditionalFormatting sqref="F193">
    <cfRule type="cellIs" dxfId="765" priority="797" operator="equal">
      <formula>0</formula>
    </cfRule>
  </conditionalFormatting>
  <conditionalFormatting sqref="F193">
    <cfRule type="cellIs" dxfId="764" priority="796" operator="notEqual">
      <formula>0</formula>
    </cfRule>
  </conditionalFormatting>
  <conditionalFormatting sqref="F194">
    <cfRule type="cellIs" dxfId="763" priority="795" operator="equal">
      <formula>0</formula>
    </cfRule>
  </conditionalFormatting>
  <conditionalFormatting sqref="F194">
    <cfRule type="cellIs" dxfId="762" priority="794" operator="notEqual">
      <formula>0</formula>
    </cfRule>
  </conditionalFormatting>
  <conditionalFormatting sqref="D195">
    <cfRule type="cellIs" dxfId="761" priority="793" operator="equal">
      <formula>0</formula>
    </cfRule>
  </conditionalFormatting>
  <conditionalFormatting sqref="D195">
    <cfRule type="cellIs" dxfId="760" priority="792" operator="notEqual">
      <formula>0</formula>
    </cfRule>
  </conditionalFormatting>
  <conditionalFormatting sqref="D196">
    <cfRule type="cellIs" dxfId="759" priority="791" operator="equal">
      <formula>0</formula>
    </cfRule>
  </conditionalFormatting>
  <conditionalFormatting sqref="D196">
    <cfRule type="cellIs" dxfId="758" priority="790" operator="notEqual">
      <formula>0</formula>
    </cfRule>
  </conditionalFormatting>
  <conditionalFormatting sqref="E195">
    <cfRule type="cellIs" dxfId="757" priority="789" operator="equal">
      <formula>0</formula>
    </cfRule>
  </conditionalFormatting>
  <conditionalFormatting sqref="E195">
    <cfRule type="cellIs" dxfId="756" priority="788" operator="notEqual">
      <formula>0</formula>
    </cfRule>
  </conditionalFormatting>
  <conditionalFormatting sqref="E196">
    <cfRule type="cellIs" dxfId="755" priority="787" operator="equal">
      <formula>0</formula>
    </cfRule>
  </conditionalFormatting>
  <conditionalFormatting sqref="E196">
    <cfRule type="cellIs" dxfId="754" priority="786" operator="notEqual">
      <formula>0</formula>
    </cfRule>
  </conditionalFormatting>
  <conditionalFormatting sqref="G195">
    <cfRule type="cellIs" dxfId="753" priority="785" operator="equal">
      <formula>0</formula>
    </cfRule>
  </conditionalFormatting>
  <conditionalFormatting sqref="G195">
    <cfRule type="cellIs" dxfId="752" priority="784" operator="notEqual">
      <formula>0</formula>
    </cfRule>
  </conditionalFormatting>
  <conditionalFormatting sqref="G196">
    <cfRule type="cellIs" dxfId="751" priority="783" operator="equal">
      <formula>0</formula>
    </cfRule>
  </conditionalFormatting>
  <conditionalFormatting sqref="G196">
    <cfRule type="cellIs" dxfId="750" priority="782" operator="notEqual">
      <formula>0</formula>
    </cfRule>
  </conditionalFormatting>
  <conditionalFormatting sqref="F195">
    <cfRule type="cellIs" dxfId="749" priority="781" operator="equal">
      <formula>0</formula>
    </cfRule>
  </conditionalFormatting>
  <conditionalFormatting sqref="F195">
    <cfRule type="cellIs" dxfId="748" priority="780" operator="notEqual">
      <formula>0</formula>
    </cfRule>
  </conditionalFormatting>
  <conditionalFormatting sqref="F196">
    <cfRule type="cellIs" dxfId="747" priority="779" operator="equal">
      <formula>0</formula>
    </cfRule>
  </conditionalFormatting>
  <conditionalFormatting sqref="F196">
    <cfRule type="cellIs" dxfId="746" priority="778" operator="notEqual">
      <formula>0</formula>
    </cfRule>
  </conditionalFormatting>
  <conditionalFormatting sqref="D197">
    <cfRule type="cellIs" dxfId="745" priority="777" operator="equal">
      <formula>0</formula>
    </cfRule>
  </conditionalFormatting>
  <conditionalFormatting sqref="D197">
    <cfRule type="cellIs" dxfId="744" priority="776" operator="notEqual">
      <formula>0</formula>
    </cfRule>
  </conditionalFormatting>
  <conditionalFormatting sqref="D198">
    <cfRule type="cellIs" dxfId="743" priority="775" operator="equal">
      <formula>0</formula>
    </cfRule>
  </conditionalFormatting>
  <conditionalFormatting sqref="D198">
    <cfRule type="cellIs" dxfId="742" priority="774" operator="notEqual">
      <formula>0</formula>
    </cfRule>
  </conditionalFormatting>
  <conditionalFormatting sqref="E197">
    <cfRule type="cellIs" dxfId="741" priority="773" operator="equal">
      <formula>0</formula>
    </cfRule>
  </conditionalFormatting>
  <conditionalFormatting sqref="E197">
    <cfRule type="cellIs" dxfId="740" priority="772" operator="notEqual">
      <formula>0</formula>
    </cfRule>
  </conditionalFormatting>
  <conditionalFormatting sqref="E198">
    <cfRule type="cellIs" dxfId="739" priority="771" operator="equal">
      <formula>0</formula>
    </cfRule>
  </conditionalFormatting>
  <conditionalFormatting sqref="E198">
    <cfRule type="cellIs" dxfId="738" priority="770" operator="notEqual">
      <formula>0</formula>
    </cfRule>
  </conditionalFormatting>
  <conditionalFormatting sqref="G197">
    <cfRule type="cellIs" dxfId="737" priority="769" operator="equal">
      <formula>0</formula>
    </cfRule>
  </conditionalFormatting>
  <conditionalFormatting sqref="G197">
    <cfRule type="cellIs" dxfId="736" priority="768" operator="notEqual">
      <formula>0</formula>
    </cfRule>
  </conditionalFormatting>
  <conditionalFormatting sqref="G198">
    <cfRule type="cellIs" dxfId="735" priority="767" operator="equal">
      <formula>0</formula>
    </cfRule>
  </conditionalFormatting>
  <conditionalFormatting sqref="G198">
    <cfRule type="cellIs" dxfId="734" priority="766" operator="notEqual">
      <formula>0</formula>
    </cfRule>
  </conditionalFormatting>
  <conditionalFormatting sqref="F197">
    <cfRule type="cellIs" dxfId="733" priority="765" operator="equal">
      <formula>0</formula>
    </cfRule>
  </conditionalFormatting>
  <conditionalFormatting sqref="F197">
    <cfRule type="cellIs" dxfId="732" priority="764" operator="notEqual">
      <formula>0</formula>
    </cfRule>
  </conditionalFormatting>
  <conditionalFormatting sqref="F198">
    <cfRule type="cellIs" dxfId="731" priority="763" operator="equal">
      <formula>0</formula>
    </cfRule>
  </conditionalFormatting>
  <conditionalFormatting sqref="F198">
    <cfRule type="cellIs" dxfId="730" priority="762" operator="notEqual">
      <formula>0</formula>
    </cfRule>
  </conditionalFormatting>
  <conditionalFormatting sqref="D199">
    <cfRule type="cellIs" dxfId="729" priority="761" operator="equal">
      <formula>0</formula>
    </cfRule>
  </conditionalFormatting>
  <conditionalFormatting sqref="D199">
    <cfRule type="cellIs" dxfId="728" priority="760" operator="notEqual">
      <formula>0</formula>
    </cfRule>
  </conditionalFormatting>
  <conditionalFormatting sqref="D200">
    <cfRule type="cellIs" dxfId="727" priority="759" operator="equal">
      <formula>0</formula>
    </cfRule>
  </conditionalFormatting>
  <conditionalFormatting sqref="D200">
    <cfRule type="cellIs" dxfId="726" priority="758" operator="notEqual">
      <formula>0</formula>
    </cfRule>
  </conditionalFormatting>
  <conditionalFormatting sqref="E199">
    <cfRule type="cellIs" dxfId="725" priority="757" operator="equal">
      <formula>0</formula>
    </cfRule>
  </conditionalFormatting>
  <conditionalFormatting sqref="E199">
    <cfRule type="cellIs" dxfId="724" priority="756" operator="notEqual">
      <formula>0</formula>
    </cfRule>
  </conditionalFormatting>
  <conditionalFormatting sqref="E200">
    <cfRule type="cellIs" dxfId="723" priority="755" operator="equal">
      <formula>0</formula>
    </cfRule>
  </conditionalFormatting>
  <conditionalFormatting sqref="E200">
    <cfRule type="cellIs" dxfId="722" priority="754" operator="notEqual">
      <formula>0</formula>
    </cfRule>
  </conditionalFormatting>
  <conditionalFormatting sqref="G199">
    <cfRule type="cellIs" dxfId="721" priority="753" operator="equal">
      <formula>0</formula>
    </cfRule>
  </conditionalFormatting>
  <conditionalFormatting sqref="G199">
    <cfRule type="cellIs" dxfId="720" priority="752" operator="notEqual">
      <formula>0</formula>
    </cfRule>
  </conditionalFormatting>
  <conditionalFormatting sqref="G200">
    <cfRule type="cellIs" dxfId="719" priority="751" operator="equal">
      <formula>0</formula>
    </cfRule>
  </conditionalFormatting>
  <conditionalFormatting sqref="G200">
    <cfRule type="cellIs" dxfId="718" priority="750" operator="notEqual">
      <formula>0</formula>
    </cfRule>
  </conditionalFormatting>
  <conditionalFormatting sqref="F199">
    <cfRule type="cellIs" dxfId="717" priority="749" operator="equal">
      <formula>0</formula>
    </cfRule>
  </conditionalFormatting>
  <conditionalFormatting sqref="F199">
    <cfRule type="cellIs" dxfId="716" priority="748" operator="notEqual">
      <formula>0</formula>
    </cfRule>
  </conditionalFormatting>
  <conditionalFormatting sqref="F200">
    <cfRule type="cellIs" dxfId="715" priority="747" operator="equal">
      <formula>0</formula>
    </cfRule>
  </conditionalFormatting>
  <conditionalFormatting sqref="F200">
    <cfRule type="cellIs" dxfId="714" priority="746" operator="notEqual">
      <formula>0</formula>
    </cfRule>
  </conditionalFormatting>
  <conditionalFormatting sqref="D201">
    <cfRule type="cellIs" dxfId="713" priority="745" operator="equal">
      <formula>0</formula>
    </cfRule>
  </conditionalFormatting>
  <conditionalFormatting sqref="D201">
    <cfRule type="cellIs" dxfId="712" priority="744" operator="notEqual">
      <formula>0</formula>
    </cfRule>
  </conditionalFormatting>
  <conditionalFormatting sqref="D202">
    <cfRule type="cellIs" dxfId="711" priority="743" operator="equal">
      <formula>0</formula>
    </cfRule>
  </conditionalFormatting>
  <conditionalFormatting sqref="D202">
    <cfRule type="cellIs" dxfId="710" priority="742" operator="notEqual">
      <formula>0</formula>
    </cfRule>
  </conditionalFormatting>
  <conditionalFormatting sqref="E201">
    <cfRule type="cellIs" dxfId="709" priority="741" operator="equal">
      <formula>0</formula>
    </cfRule>
  </conditionalFormatting>
  <conditionalFormatting sqref="E201">
    <cfRule type="cellIs" dxfId="708" priority="740" operator="notEqual">
      <formula>0</formula>
    </cfRule>
  </conditionalFormatting>
  <conditionalFormatting sqref="E202">
    <cfRule type="cellIs" dxfId="707" priority="739" operator="equal">
      <formula>0</formula>
    </cfRule>
  </conditionalFormatting>
  <conditionalFormatting sqref="E202">
    <cfRule type="cellIs" dxfId="706" priority="738" operator="notEqual">
      <formula>0</formula>
    </cfRule>
  </conditionalFormatting>
  <conditionalFormatting sqref="G201">
    <cfRule type="cellIs" dxfId="705" priority="737" operator="equal">
      <formula>0</formula>
    </cfRule>
  </conditionalFormatting>
  <conditionalFormatting sqref="G201">
    <cfRule type="cellIs" dxfId="704" priority="736" operator="notEqual">
      <formula>0</formula>
    </cfRule>
  </conditionalFormatting>
  <conditionalFormatting sqref="G202">
    <cfRule type="cellIs" dxfId="703" priority="735" operator="equal">
      <formula>0</formula>
    </cfRule>
  </conditionalFormatting>
  <conditionalFormatting sqref="G202">
    <cfRule type="cellIs" dxfId="702" priority="734" operator="notEqual">
      <formula>0</formula>
    </cfRule>
  </conditionalFormatting>
  <conditionalFormatting sqref="F201">
    <cfRule type="cellIs" dxfId="701" priority="733" operator="equal">
      <formula>0</formula>
    </cfRule>
  </conditionalFormatting>
  <conditionalFormatting sqref="F201">
    <cfRule type="cellIs" dxfId="700" priority="732" operator="notEqual">
      <formula>0</formula>
    </cfRule>
  </conditionalFormatting>
  <conditionalFormatting sqref="F202">
    <cfRule type="cellIs" dxfId="699" priority="731" operator="equal">
      <formula>0</formula>
    </cfRule>
  </conditionalFormatting>
  <conditionalFormatting sqref="F202">
    <cfRule type="cellIs" dxfId="698" priority="730" operator="notEqual">
      <formula>0</formula>
    </cfRule>
  </conditionalFormatting>
  <conditionalFormatting sqref="D203">
    <cfRule type="cellIs" dxfId="697" priority="729" operator="equal">
      <formula>0</formula>
    </cfRule>
  </conditionalFormatting>
  <conditionalFormatting sqref="D203">
    <cfRule type="cellIs" dxfId="696" priority="728" operator="notEqual">
      <formula>0</formula>
    </cfRule>
  </conditionalFormatting>
  <conditionalFormatting sqref="D204">
    <cfRule type="cellIs" dxfId="695" priority="727" operator="equal">
      <formula>0</formula>
    </cfRule>
  </conditionalFormatting>
  <conditionalFormatting sqref="D204">
    <cfRule type="cellIs" dxfId="694" priority="726" operator="notEqual">
      <formula>0</formula>
    </cfRule>
  </conditionalFormatting>
  <conditionalFormatting sqref="E203">
    <cfRule type="cellIs" dxfId="693" priority="725" operator="equal">
      <formula>0</formula>
    </cfRule>
  </conditionalFormatting>
  <conditionalFormatting sqref="E203">
    <cfRule type="cellIs" dxfId="692" priority="724" operator="notEqual">
      <formula>0</formula>
    </cfRule>
  </conditionalFormatting>
  <conditionalFormatting sqref="E204">
    <cfRule type="cellIs" dxfId="691" priority="723" operator="equal">
      <formula>0</formula>
    </cfRule>
  </conditionalFormatting>
  <conditionalFormatting sqref="E204">
    <cfRule type="cellIs" dxfId="690" priority="722" operator="notEqual">
      <formula>0</formula>
    </cfRule>
  </conditionalFormatting>
  <conditionalFormatting sqref="G203">
    <cfRule type="cellIs" dxfId="689" priority="721" operator="equal">
      <formula>0</formula>
    </cfRule>
  </conditionalFormatting>
  <conditionalFormatting sqref="G203">
    <cfRule type="cellIs" dxfId="688" priority="720" operator="notEqual">
      <formula>0</formula>
    </cfRule>
  </conditionalFormatting>
  <conditionalFormatting sqref="G204">
    <cfRule type="cellIs" dxfId="687" priority="719" operator="equal">
      <formula>0</formula>
    </cfRule>
  </conditionalFormatting>
  <conditionalFormatting sqref="G204">
    <cfRule type="cellIs" dxfId="686" priority="718" operator="notEqual">
      <formula>0</formula>
    </cfRule>
  </conditionalFormatting>
  <conditionalFormatting sqref="F203">
    <cfRule type="cellIs" dxfId="685" priority="717" operator="equal">
      <formula>0</formula>
    </cfRule>
  </conditionalFormatting>
  <conditionalFormatting sqref="F203">
    <cfRule type="cellIs" dxfId="684" priority="716" operator="notEqual">
      <formula>0</formula>
    </cfRule>
  </conditionalFormatting>
  <conditionalFormatting sqref="F204">
    <cfRule type="cellIs" dxfId="683" priority="715" operator="equal">
      <formula>0</formula>
    </cfRule>
  </conditionalFormatting>
  <conditionalFormatting sqref="F204">
    <cfRule type="cellIs" dxfId="682" priority="714" operator="notEqual">
      <formula>0</formula>
    </cfRule>
  </conditionalFormatting>
  <conditionalFormatting sqref="D205:D206">
    <cfRule type="cellIs" dxfId="681" priority="710" operator="equal">
      <formula>0</formula>
    </cfRule>
  </conditionalFormatting>
  <conditionalFormatting sqref="D207">
    <cfRule type="cellIs" dxfId="680" priority="709" operator="equal">
      <formula>0</formula>
    </cfRule>
  </conditionalFormatting>
  <conditionalFormatting sqref="D207">
    <cfRule type="cellIs" dxfId="679" priority="708" operator="notEqual">
      <formula>0</formula>
    </cfRule>
  </conditionalFormatting>
  <conditionalFormatting sqref="D208">
    <cfRule type="cellIs" dxfId="678" priority="707" operator="equal">
      <formula>0</formula>
    </cfRule>
  </conditionalFormatting>
  <conditionalFormatting sqref="D208">
    <cfRule type="cellIs" dxfId="677" priority="706" operator="notEqual">
      <formula>0</formula>
    </cfRule>
  </conditionalFormatting>
  <conditionalFormatting sqref="E207">
    <cfRule type="cellIs" dxfId="676" priority="705" operator="equal">
      <formula>0</formula>
    </cfRule>
  </conditionalFormatting>
  <conditionalFormatting sqref="E207">
    <cfRule type="cellIs" dxfId="675" priority="704" operator="notEqual">
      <formula>0</formula>
    </cfRule>
  </conditionalFormatting>
  <conditionalFormatting sqref="E208">
    <cfRule type="cellIs" dxfId="674" priority="703" operator="equal">
      <formula>0</formula>
    </cfRule>
  </conditionalFormatting>
  <conditionalFormatting sqref="E208">
    <cfRule type="cellIs" dxfId="673" priority="702" operator="notEqual">
      <formula>0</formula>
    </cfRule>
  </conditionalFormatting>
  <conditionalFormatting sqref="G207">
    <cfRule type="cellIs" dxfId="672" priority="701" operator="equal">
      <formula>0</formula>
    </cfRule>
  </conditionalFormatting>
  <conditionalFormatting sqref="G207">
    <cfRule type="cellIs" dxfId="671" priority="700" operator="notEqual">
      <formula>0</formula>
    </cfRule>
  </conditionalFormatting>
  <conditionalFormatting sqref="G208">
    <cfRule type="cellIs" dxfId="670" priority="699" operator="equal">
      <formula>0</formula>
    </cfRule>
  </conditionalFormatting>
  <conditionalFormatting sqref="G208">
    <cfRule type="cellIs" dxfId="669" priority="698" operator="notEqual">
      <formula>0</formula>
    </cfRule>
  </conditionalFormatting>
  <conditionalFormatting sqref="F207">
    <cfRule type="cellIs" dxfId="668" priority="697" operator="equal">
      <formula>0</formula>
    </cfRule>
  </conditionalFormatting>
  <conditionalFormatting sqref="F207">
    <cfRule type="cellIs" dxfId="667" priority="696" operator="notEqual">
      <formula>0</formula>
    </cfRule>
  </conditionalFormatting>
  <conditionalFormatting sqref="F208">
    <cfRule type="cellIs" dxfId="666" priority="695" operator="equal">
      <formula>0</formula>
    </cfRule>
  </conditionalFormatting>
  <conditionalFormatting sqref="F208">
    <cfRule type="cellIs" dxfId="665" priority="694" operator="notEqual">
      <formula>0</formula>
    </cfRule>
  </conditionalFormatting>
  <conditionalFormatting sqref="D209">
    <cfRule type="cellIs" dxfId="664" priority="687" operator="equal">
      <formula>0</formula>
    </cfRule>
  </conditionalFormatting>
  <conditionalFormatting sqref="D209">
    <cfRule type="cellIs" dxfId="663" priority="686" operator="notEqual">
      <formula>0</formula>
    </cfRule>
  </conditionalFormatting>
  <conditionalFormatting sqref="D210">
    <cfRule type="cellIs" dxfId="662" priority="685" operator="equal">
      <formula>0</formula>
    </cfRule>
  </conditionalFormatting>
  <conditionalFormatting sqref="D210">
    <cfRule type="cellIs" dxfId="661" priority="684" operator="notEqual">
      <formula>0</formula>
    </cfRule>
  </conditionalFormatting>
  <conditionalFormatting sqref="E209">
    <cfRule type="cellIs" dxfId="660" priority="683" operator="equal">
      <formula>0</formula>
    </cfRule>
  </conditionalFormatting>
  <conditionalFormatting sqref="E209">
    <cfRule type="cellIs" dxfId="659" priority="682" operator="notEqual">
      <formula>0</formula>
    </cfRule>
  </conditionalFormatting>
  <conditionalFormatting sqref="E210">
    <cfRule type="cellIs" dxfId="658" priority="681" operator="equal">
      <formula>0</formula>
    </cfRule>
  </conditionalFormatting>
  <conditionalFormatting sqref="E210">
    <cfRule type="cellIs" dxfId="657" priority="680" operator="notEqual">
      <formula>0</formula>
    </cfRule>
  </conditionalFormatting>
  <conditionalFormatting sqref="G209">
    <cfRule type="cellIs" dxfId="656" priority="679" operator="equal">
      <formula>0</formula>
    </cfRule>
  </conditionalFormatting>
  <conditionalFormatting sqref="G209">
    <cfRule type="cellIs" dxfId="655" priority="678" operator="notEqual">
      <formula>0</formula>
    </cfRule>
  </conditionalFormatting>
  <conditionalFormatting sqref="G210">
    <cfRule type="cellIs" dxfId="654" priority="677" operator="equal">
      <formula>0</formula>
    </cfRule>
  </conditionalFormatting>
  <conditionalFormatting sqref="G210">
    <cfRule type="cellIs" dxfId="653" priority="676" operator="notEqual">
      <formula>0</formula>
    </cfRule>
  </conditionalFormatting>
  <conditionalFormatting sqref="F209">
    <cfRule type="cellIs" dxfId="652" priority="675" operator="equal">
      <formula>0</formula>
    </cfRule>
  </conditionalFormatting>
  <conditionalFormatting sqref="F209">
    <cfRule type="cellIs" dxfId="651" priority="674" operator="notEqual">
      <formula>0</formula>
    </cfRule>
  </conditionalFormatting>
  <conditionalFormatting sqref="F210">
    <cfRule type="cellIs" dxfId="650" priority="673" operator="equal">
      <formula>0</formula>
    </cfRule>
  </conditionalFormatting>
  <conditionalFormatting sqref="F210">
    <cfRule type="cellIs" dxfId="649" priority="672" operator="notEqual">
      <formula>0</formula>
    </cfRule>
  </conditionalFormatting>
  <conditionalFormatting sqref="D211">
    <cfRule type="cellIs" dxfId="648" priority="671" operator="equal">
      <formula>0</formula>
    </cfRule>
  </conditionalFormatting>
  <conditionalFormatting sqref="D211">
    <cfRule type="cellIs" dxfId="647" priority="670" operator="notEqual">
      <formula>0</formula>
    </cfRule>
  </conditionalFormatting>
  <conditionalFormatting sqref="D212">
    <cfRule type="cellIs" dxfId="646" priority="669" operator="equal">
      <formula>0</formula>
    </cfRule>
  </conditionalFormatting>
  <conditionalFormatting sqref="D212">
    <cfRule type="cellIs" dxfId="645" priority="668" operator="notEqual">
      <formula>0</formula>
    </cfRule>
  </conditionalFormatting>
  <conditionalFormatting sqref="E211">
    <cfRule type="cellIs" dxfId="644" priority="667" operator="equal">
      <formula>0</formula>
    </cfRule>
  </conditionalFormatting>
  <conditionalFormatting sqref="E211">
    <cfRule type="cellIs" dxfId="643" priority="666" operator="notEqual">
      <formula>0</formula>
    </cfRule>
  </conditionalFormatting>
  <conditionalFormatting sqref="E212">
    <cfRule type="cellIs" dxfId="642" priority="665" operator="equal">
      <formula>0</formula>
    </cfRule>
  </conditionalFormatting>
  <conditionalFormatting sqref="E212">
    <cfRule type="cellIs" dxfId="641" priority="664" operator="notEqual">
      <formula>0</formula>
    </cfRule>
  </conditionalFormatting>
  <conditionalFormatting sqref="G211">
    <cfRule type="cellIs" dxfId="640" priority="663" operator="equal">
      <formula>0</formula>
    </cfRule>
  </conditionalFormatting>
  <conditionalFormatting sqref="G211">
    <cfRule type="cellIs" dxfId="639" priority="662" operator="notEqual">
      <formula>0</formula>
    </cfRule>
  </conditionalFormatting>
  <conditionalFormatting sqref="G212">
    <cfRule type="cellIs" dxfId="638" priority="661" operator="equal">
      <formula>0</formula>
    </cfRule>
  </conditionalFormatting>
  <conditionalFormatting sqref="G212">
    <cfRule type="cellIs" dxfId="637" priority="660" operator="notEqual">
      <formula>0</formula>
    </cfRule>
  </conditionalFormatting>
  <conditionalFormatting sqref="F211">
    <cfRule type="cellIs" dxfId="636" priority="659" operator="equal">
      <formula>0</formula>
    </cfRule>
  </conditionalFormatting>
  <conditionalFormatting sqref="F211">
    <cfRule type="cellIs" dxfId="635" priority="658" operator="notEqual">
      <formula>0</formula>
    </cfRule>
  </conditionalFormatting>
  <conditionalFormatting sqref="F212">
    <cfRule type="cellIs" dxfId="634" priority="657" operator="equal">
      <formula>0</formula>
    </cfRule>
  </conditionalFormatting>
  <conditionalFormatting sqref="F212">
    <cfRule type="cellIs" dxfId="633" priority="656" operator="notEqual">
      <formula>0</formula>
    </cfRule>
  </conditionalFormatting>
  <conditionalFormatting sqref="D213">
    <cfRule type="cellIs" dxfId="632" priority="655" operator="equal">
      <formula>0</formula>
    </cfRule>
  </conditionalFormatting>
  <conditionalFormatting sqref="D213">
    <cfRule type="cellIs" dxfId="631" priority="654" operator="notEqual">
      <formula>0</formula>
    </cfRule>
  </conditionalFormatting>
  <conditionalFormatting sqref="D214">
    <cfRule type="cellIs" dxfId="630" priority="653" operator="equal">
      <formula>0</formula>
    </cfRule>
  </conditionalFormatting>
  <conditionalFormatting sqref="D214">
    <cfRule type="cellIs" dxfId="629" priority="652" operator="notEqual">
      <formula>0</formula>
    </cfRule>
  </conditionalFormatting>
  <conditionalFormatting sqref="E213">
    <cfRule type="cellIs" dxfId="628" priority="651" operator="equal">
      <formula>0</formula>
    </cfRule>
  </conditionalFormatting>
  <conditionalFormatting sqref="E213">
    <cfRule type="cellIs" dxfId="627" priority="650" operator="notEqual">
      <formula>0</formula>
    </cfRule>
  </conditionalFormatting>
  <conditionalFormatting sqref="E214">
    <cfRule type="cellIs" dxfId="626" priority="649" operator="equal">
      <formula>0</formula>
    </cfRule>
  </conditionalFormatting>
  <conditionalFormatting sqref="E214">
    <cfRule type="cellIs" dxfId="625" priority="648" operator="notEqual">
      <formula>0</formula>
    </cfRule>
  </conditionalFormatting>
  <conditionalFormatting sqref="G213">
    <cfRule type="cellIs" dxfId="624" priority="647" operator="equal">
      <formula>0</formula>
    </cfRule>
  </conditionalFormatting>
  <conditionalFormatting sqref="G213">
    <cfRule type="cellIs" dxfId="623" priority="646" operator="notEqual">
      <formula>0</formula>
    </cfRule>
  </conditionalFormatting>
  <conditionalFormatting sqref="G214">
    <cfRule type="cellIs" dxfId="622" priority="645" operator="equal">
      <formula>0</formula>
    </cfRule>
  </conditionalFormatting>
  <conditionalFormatting sqref="G214">
    <cfRule type="cellIs" dxfId="621" priority="644" operator="notEqual">
      <formula>0</formula>
    </cfRule>
  </conditionalFormatting>
  <conditionalFormatting sqref="F213">
    <cfRule type="cellIs" dxfId="620" priority="643" operator="equal">
      <formula>0</formula>
    </cfRule>
  </conditionalFormatting>
  <conditionalFormatting sqref="F213">
    <cfRule type="cellIs" dxfId="619" priority="642" operator="notEqual">
      <formula>0</formula>
    </cfRule>
  </conditionalFormatting>
  <conditionalFormatting sqref="F214">
    <cfRule type="cellIs" dxfId="618" priority="641" operator="equal">
      <formula>0</formula>
    </cfRule>
  </conditionalFormatting>
  <conditionalFormatting sqref="F214">
    <cfRule type="cellIs" dxfId="617" priority="640" operator="notEqual">
      <formula>0</formula>
    </cfRule>
  </conditionalFormatting>
  <conditionalFormatting sqref="D215">
    <cfRule type="cellIs" dxfId="616" priority="639" operator="equal">
      <formula>0</formula>
    </cfRule>
  </conditionalFormatting>
  <conditionalFormatting sqref="D215">
    <cfRule type="cellIs" dxfId="615" priority="638" operator="notEqual">
      <formula>0</formula>
    </cfRule>
  </conditionalFormatting>
  <conditionalFormatting sqref="D216">
    <cfRule type="cellIs" dxfId="614" priority="637" operator="equal">
      <formula>0</formula>
    </cfRule>
  </conditionalFormatting>
  <conditionalFormatting sqref="D216">
    <cfRule type="cellIs" dxfId="613" priority="636" operator="notEqual">
      <formula>0</formula>
    </cfRule>
  </conditionalFormatting>
  <conditionalFormatting sqref="E215">
    <cfRule type="cellIs" dxfId="612" priority="635" operator="equal">
      <formula>0</formula>
    </cfRule>
  </conditionalFormatting>
  <conditionalFormatting sqref="E215">
    <cfRule type="cellIs" dxfId="611" priority="634" operator="notEqual">
      <formula>0</formula>
    </cfRule>
  </conditionalFormatting>
  <conditionalFormatting sqref="E216">
    <cfRule type="cellIs" dxfId="610" priority="633" operator="equal">
      <formula>0</formula>
    </cfRule>
  </conditionalFormatting>
  <conditionalFormatting sqref="E216">
    <cfRule type="cellIs" dxfId="609" priority="632" operator="notEqual">
      <formula>0</formula>
    </cfRule>
  </conditionalFormatting>
  <conditionalFormatting sqref="G215">
    <cfRule type="cellIs" dxfId="608" priority="631" operator="equal">
      <formula>0</formula>
    </cfRule>
  </conditionalFormatting>
  <conditionalFormatting sqref="G215">
    <cfRule type="cellIs" dxfId="607" priority="630" operator="notEqual">
      <formula>0</formula>
    </cfRule>
  </conditionalFormatting>
  <conditionalFormatting sqref="G216">
    <cfRule type="cellIs" dxfId="606" priority="629" operator="equal">
      <formula>0</formula>
    </cfRule>
  </conditionalFormatting>
  <conditionalFormatting sqref="G216">
    <cfRule type="cellIs" dxfId="605" priority="628" operator="notEqual">
      <formula>0</formula>
    </cfRule>
  </conditionalFormatting>
  <conditionalFormatting sqref="F215">
    <cfRule type="cellIs" dxfId="604" priority="627" operator="equal">
      <formula>0</formula>
    </cfRule>
  </conditionalFormatting>
  <conditionalFormatting sqref="F215">
    <cfRule type="cellIs" dxfId="603" priority="626" operator="notEqual">
      <formula>0</formula>
    </cfRule>
  </conditionalFormatting>
  <conditionalFormatting sqref="F216">
    <cfRule type="cellIs" dxfId="602" priority="625" operator="equal">
      <formula>0</formula>
    </cfRule>
  </conditionalFormatting>
  <conditionalFormatting sqref="F216">
    <cfRule type="cellIs" dxfId="601" priority="624" operator="notEqual">
      <formula>0</formula>
    </cfRule>
  </conditionalFormatting>
  <conditionalFormatting sqref="E205:E206">
    <cfRule type="cellIs" dxfId="600" priority="623" operator="equal">
      <formula>0</formula>
    </cfRule>
  </conditionalFormatting>
  <conditionalFormatting sqref="F205:F206">
    <cfRule type="cellIs" dxfId="599" priority="622" operator="equal">
      <formula>0</formula>
    </cfRule>
  </conditionalFormatting>
  <conditionalFormatting sqref="G205:G206">
    <cfRule type="cellIs" dxfId="598" priority="621" operator="equal">
      <formula>0</formula>
    </cfRule>
  </conditionalFormatting>
  <conditionalFormatting sqref="E111">
    <cfRule type="cellIs" dxfId="597" priority="620" operator="equal">
      <formula>0</formula>
    </cfRule>
  </conditionalFormatting>
  <conditionalFormatting sqref="E112">
    <cfRule type="cellIs" dxfId="596" priority="619" operator="equal">
      <formula>0</formula>
    </cfRule>
  </conditionalFormatting>
  <conditionalFormatting sqref="F111">
    <cfRule type="cellIs" dxfId="595" priority="618" operator="equal">
      <formula>0</formula>
    </cfRule>
  </conditionalFormatting>
  <conditionalFormatting sqref="F112">
    <cfRule type="cellIs" dxfId="594" priority="617" operator="equal">
      <formula>0</formula>
    </cfRule>
  </conditionalFormatting>
  <conditionalFormatting sqref="G111">
    <cfRule type="cellIs" dxfId="593" priority="616" operator="equal">
      <formula>0</formula>
    </cfRule>
  </conditionalFormatting>
  <conditionalFormatting sqref="G112">
    <cfRule type="cellIs" dxfId="592" priority="615" operator="equal">
      <formula>0</formula>
    </cfRule>
  </conditionalFormatting>
  <conditionalFormatting sqref="E114">
    <cfRule type="cellIs" dxfId="591" priority="614" operator="equal">
      <formula>0</formula>
    </cfRule>
  </conditionalFormatting>
  <conditionalFormatting sqref="F114">
    <cfRule type="cellIs" dxfId="590" priority="613" operator="equal">
      <formula>0</formula>
    </cfRule>
  </conditionalFormatting>
  <conditionalFormatting sqref="G114">
    <cfRule type="cellIs" dxfId="589" priority="612" operator="equal">
      <formula>0</formula>
    </cfRule>
  </conditionalFormatting>
  <conditionalFormatting sqref="E159:E160">
    <cfRule type="cellIs" dxfId="588" priority="611" operator="equal">
      <formula>0</formula>
    </cfRule>
  </conditionalFormatting>
  <conditionalFormatting sqref="F159:F160">
    <cfRule type="cellIs" dxfId="587" priority="610" operator="equal">
      <formula>0</formula>
    </cfRule>
  </conditionalFormatting>
  <conditionalFormatting sqref="G159:G160">
    <cfRule type="cellIs" dxfId="586" priority="609" operator="equal">
      <formula>0</formula>
    </cfRule>
  </conditionalFormatting>
  <conditionalFormatting sqref="E170">
    <cfRule type="cellIs" dxfId="585" priority="608" operator="equal">
      <formula>0</formula>
    </cfRule>
  </conditionalFormatting>
  <conditionalFormatting sqref="F170">
    <cfRule type="cellIs" dxfId="584" priority="607" operator="equal">
      <formula>0</formula>
    </cfRule>
  </conditionalFormatting>
  <conditionalFormatting sqref="G170">
    <cfRule type="cellIs" dxfId="583" priority="606" operator="equal">
      <formula>0</formula>
    </cfRule>
  </conditionalFormatting>
  <conditionalFormatting sqref="E190">
    <cfRule type="cellIs" dxfId="582" priority="605" operator="equal">
      <formula>0</formula>
    </cfRule>
  </conditionalFormatting>
  <conditionalFormatting sqref="G190">
    <cfRule type="cellIs" dxfId="581" priority="604" operator="equal">
      <formula>0</formula>
    </cfRule>
  </conditionalFormatting>
  <conditionalFormatting sqref="F190">
    <cfRule type="cellIs" dxfId="580" priority="603" operator="equal">
      <formula>0</formula>
    </cfRule>
  </conditionalFormatting>
  <conditionalFormatting sqref="C218">
    <cfRule type="cellIs" dxfId="579" priority="602" operator="equal">
      <formula>0</formula>
    </cfRule>
  </conditionalFormatting>
  <conditionalFormatting sqref="D217">
    <cfRule type="cellIs" dxfId="578" priority="601" operator="equal">
      <formula>0</formula>
    </cfRule>
  </conditionalFormatting>
  <conditionalFormatting sqref="D218">
    <cfRule type="cellIs" dxfId="577" priority="600" operator="equal">
      <formula>0</formula>
    </cfRule>
  </conditionalFormatting>
  <conditionalFormatting sqref="D219:D220">
    <cfRule type="cellIs" dxfId="576" priority="599" operator="equal">
      <formula>0</formula>
    </cfRule>
  </conditionalFormatting>
  <conditionalFormatting sqref="E219">
    <cfRule type="cellIs" dxfId="575" priority="598" operator="equal">
      <formula>0</formula>
    </cfRule>
  </conditionalFormatting>
  <conditionalFormatting sqref="F219">
    <cfRule type="cellIs" dxfId="574" priority="597" operator="equal">
      <formula>0</formula>
    </cfRule>
  </conditionalFormatting>
  <conditionalFormatting sqref="G219">
    <cfRule type="cellIs" dxfId="573" priority="596" operator="equal">
      <formula>0</formula>
    </cfRule>
  </conditionalFormatting>
  <conditionalFormatting sqref="E217">
    <cfRule type="cellIs" dxfId="572" priority="595" operator="equal">
      <formula>0</formula>
    </cfRule>
  </conditionalFormatting>
  <conditionalFormatting sqref="F217">
    <cfRule type="cellIs" dxfId="571" priority="593" operator="equal">
      <formula>0</formula>
    </cfRule>
  </conditionalFormatting>
  <conditionalFormatting sqref="G217">
    <cfRule type="cellIs" dxfId="570" priority="591" operator="equal">
      <formula>0</formula>
    </cfRule>
  </conditionalFormatting>
  <conditionalFormatting sqref="E218">
    <cfRule type="cellIs" dxfId="569" priority="586" operator="equal">
      <formula>0</formula>
    </cfRule>
  </conditionalFormatting>
  <conditionalFormatting sqref="F218">
    <cfRule type="cellIs" dxfId="568" priority="585" operator="equal">
      <formula>0</formula>
    </cfRule>
  </conditionalFormatting>
  <conditionalFormatting sqref="G218">
    <cfRule type="cellIs" dxfId="567" priority="584" operator="equal">
      <formula>0</formula>
    </cfRule>
  </conditionalFormatting>
  <conditionalFormatting sqref="D221">
    <cfRule type="cellIs" dxfId="566" priority="583" operator="equal">
      <formula>0</formula>
    </cfRule>
  </conditionalFormatting>
  <conditionalFormatting sqref="D221">
    <cfRule type="cellIs" dxfId="565" priority="582" operator="notEqual">
      <formula>0</formula>
    </cfRule>
  </conditionalFormatting>
  <conditionalFormatting sqref="D222">
    <cfRule type="cellIs" dxfId="564" priority="581" operator="equal">
      <formula>0</formula>
    </cfRule>
  </conditionalFormatting>
  <conditionalFormatting sqref="D222">
    <cfRule type="cellIs" dxfId="563" priority="580" operator="notEqual">
      <formula>0</formula>
    </cfRule>
  </conditionalFormatting>
  <conditionalFormatting sqref="E221">
    <cfRule type="cellIs" dxfId="562" priority="579" operator="equal">
      <formula>0</formula>
    </cfRule>
  </conditionalFormatting>
  <conditionalFormatting sqref="E221">
    <cfRule type="cellIs" dxfId="561" priority="578" operator="notEqual">
      <formula>0</formula>
    </cfRule>
  </conditionalFormatting>
  <conditionalFormatting sqref="E222">
    <cfRule type="cellIs" dxfId="560" priority="577" operator="equal">
      <formula>0</formula>
    </cfRule>
  </conditionalFormatting>
  <conditionalFormatting sqref="E222">
    <cfRule type="cellIs" dxfId="559" priority="576" operator="notEqual">
      <formula>0</formula>
    </cfRule>
  </conditionalFormatting>
  <conditionalFormatting sqref="G221">
    <cfRule type="cellIs" dxfId="558" priority="575" operator="equal">
      <formula>0</formula>
    </cfRule>
  </conditionalFormatting>
  <conditionalFormatting sqref="G221">
    <cfRule type="cellIs" dxfId="557" priority="574" operator="notEqual">
      <formula>0</formula>
    </cfRule>
  </conditionalFormatting>
  <conditionalFormatting sqref="G222">
    <cfRule type="cellIs" dxfId="556" priority="573" operator="equal">
      <formula>0</formula>
    </cfRule>
  </conditionalFormatting>
  <conditionalFormatting sqref="G222">
    <cfRule type="cellIs" dxfId="555" priority="572" operator="notEqual">
      <formula>0</formula>
    </cfRule>
  </conditionalFormatting>
  <conditionalFormatting sqref="F221">
    <cfRule type="cellIs" dxfId="554" priority="571" operator="equal">
      <formula>0</formula>
    </cfRule>
  </conditionalFormatting>
  <conditionalFormatting sqref="F221">
    <cfRule type="cellIs" dxfId="553" priority="570" operator="notEqual">
      <formula>0</formula>
    </cfRule>
  </conditionalFormatting>
  <conditionalFormatting sqref="F222">
    <cfRule type="cellIs" dxfId="552" priority="569" operator="equal">
      <formula>0</formula>
    </cfRule>
  </conditionalFormatting>
  <conditionalFormatting sqref="F222">
    <cfRule type="cellIs" dxfId="551" priority="568" operator="notEqual">
      <formula>0</formula>
    </cfRule>
  </conditionalFormatting>
  <conditionalFormatting sqref="D223">
    <cfRule type="cellIs" dxfId="550" priority="567" operator="equal">
      <formula>0</formula>
    </cfRule>
  </conditionalFormatting>
  <conditionalFormatting sqref="D223">
    <cfRule type="cellIs" dxfId="549" priority="566" operator="notEqual">
      <formula>0</formula>
    </cfRule>
  </conditionalFormatting>
  <conditionalFormatting sqref="D224">
    <cfRule type="cellIs" dxfId="548" priority="565" operator="equal">
      <formula>0</formula>
    </cfRule>
  </conditionalFormatting>
  <conditionalFormatting sqref="D224">
    <cfRule type="cellIs" dxfId="547" priority="564" operator="notEqual">
      <formula>0</formula>
    </cfRule>
  </conditionalFormatting>
  <conditionalFormatting sqref="E223">
    <cfRule type="cellIs" dxfId="546" priority="563" operator="equal">
      <formula>0</formula>
    </cfRule>
  </conditionalFormatting>
  <conditionalFormatting sqref="E223">
    <cfRule type="cellIs" dxfId="545" priority="562" operator="notEqual">
      <formula>0</formula>
    </cfRule>
  </conditionalFormatting>
  <conditionalFormatting sqref="E224">
    <cfRule type="cellIs" dxfId="544" priority="561" operator="equal">
      <formula>0</formula>
    </cfRule>
  </conditionalFormatting>
  <conditionalFormatting sqref="E224">
    <cfRule type="cellIs" dxfId="543" priority="560" operator="notEqual">
      <formula>0</formula>
    </cfRule>
  </conditionalFormatting>
  <conditionalFormatting sqref="G223">
    <cfRule type="cellIs" dxfId="542" priority="559" operator="equal">
      <formula>0</formula>
    </cfRule>
  </conditionalFormatting>
  <conditionalFormatting sqref="G223">
    <cfRule type="cellIs" dxfId="541" priority="558" operator="notEqual">
      <formula>0</formula>
    </cfRule>
  </conditionalFormatting>
  <conditionalFormatting sqref="G224">
    <cfRule type="cellIs" dxfId="540" priority="557" operator="equal">
      <formula>0</formula>
    </cfRule>
  </conditionalFormatting>
  <conditionalFormatting sqref="G224">
    <cfRule type="cellIs" dxfId="539" priority="556" operator="notEqual">
      <formula>0</formula>
    </cfRule>
  </conditionalFormatting>
  <conditionalFormatting sqref="F223">
    <cfRule type="cellIs" dxfId="538" priority="555" operator="equal">
      <formula>0</formula>
    </cfRule>
  </conditionalFormatting>
  <conditionalFormatting sqref="F223">
    <cfRule type="cellIs" dxfId="537" priority="554" operator="notEqual">
      <formula>0</formula>
    </cfRule>
  </conditionalFormatting>
  <conditionalFormatting sqref="F224">
    <cfRule type="cellIs" dxfId="536" priority="553" operator="equal">
      <formula>0</formula>
    </cfRule>
  </conditionalFormatting>
  <conditionalFormatting sqref="F224">
    <cfRule type="cellIs" dxfId="535" priority="552" operator="notEqual">
      <formula>0</formula>
    </cfRule>
  </conditionalFormatting>
  <conditionalFormatting sqref="D225">
    <cfRule type="cellIs" dxfId="534" priority="551" operator="equal">
      <formula>0</formula>
    </cfRule>
  </conditionalFormatting>
  <conditionalFormatting sqref="D225">
    <cfRule type="cellIs" dxfId="533" priority="550" operator="notEqual">
      <formula>0</formula>
    </cfRule>
  </conditionalFormatting>
  <conditionalFormatting sqref="D226">
    <cfRule type="cellIs" dxfId="532" priority="549" operator="equal">
      <formula>0</formula>
    </cfRule>
  </conditionalFormatting>
  <conditionalFormatting sqref="D226">
    <cfRule type="cellIs" dxfId="531" priority="548" operator="notEqual">
      <formula>0</formula>
    </cfRule>
  </conditionalFormatting>
  <conditionalFormatting sqref="E225">
    <cfRule type="cellIs" dxfId="530" priority="547" operator="equal">
      <formula>0</formula>
    </cfRule>
  </conditionalFormatting>
  <conditionalFormatting sqref="E225">
    <cfRule type="cellIs" dxfId="529" priority="546" operator="notEqual">
      <formula>0</formula>
    </cfRule>
  </conditionalFormatting>
  <conditionalFormatting sqref="E226">
    <cfRule type="cellIs" dxfId="528" priority="545" operator="equal">
      <formula>0</formula>
    </cfRule>
  </conditionalFormatting>
  <conditionalFormatting sqref="E226">
    <cfRule type="cellIs" dxfId="527" priority="544" operator="notEqual">
      <formula>0</formula>
    </cfRule>
  </conditionalFormatting>
  <conditionalFormatting sqref="G225">
    <cfRule type="cellIs" dxfId="526" priority="543" operator="equal">
      <formula>0</formula>
    </cfRule>
  </conditionalFormatting>
  <conditionalFormatting sqref="G225">
    <cfRule type="cellIs" dxfId="525" priority="542" operator="notEqual">
      <formula>0</formula>
    </cfRule>
  </conditionalFormatting>
  <conditionalFormatting sqref="G226">
    <cfRule type="cellIs" dxfId="524" priority="541" operator="equal">
      <formula>0</formula>
    </cfRule>
  </conditionalFormatting>
  <conditionalFormatting sqref="G226">
    <cfRule type="cellIs" dxfId="523" priority="540" operator="notEqual">
      <formula>0</formula>
    </cfRule>
  </conditionalFormatting>
  <conditionalFormatting sqref="F225">
    <cfRule type="cellIs" dxfId="522" priority="539" operator="equal">
      <formula>0</formula>
    </cfRule>
  </conditionalFormatting>
  <conditionalFormatting sqref="F225">
    <cfRule type="cellIs" dxfId="521" priority="538" operator="notEqual">
      <formula>0</formula>
    </cfRule>
  </conditionalFormatting>
  <conditionalFormatting sqref="F226">
    <cfRule type="cellIs" dxfId="520" priority="537" operator="equal">
      <formula>0</formula>
    </cfRule>
  </conditionalFormatting>
  <conditionalFormatting sqref="F226">
    <cfRule type="cellIs" dxfId="519" priority="536" operator="notEqual">
      <formula>0</formula>
    </cfRule>
  </conditionalFormatting>
  <conditionalFormatting sqref="E220">
    <cfRule type="cellIs" dxfId="518" priority="535" operator="equal">
      <formula>0</formula>
    </cfRule>
  </conditionalFormatting>
  <conditionalFormatting sqref="F220">
    <cfRule type="cellIs" dxfId="517" priority="534" operator="equal">
      <formula>0</formula>
    </cfRule>
  </conditionalFormatting>
  <conditionalFormatting sqref="G220">
    <cfRule type="cellIs" dxfId="516" priority="533" operator="equal">
      <formula>0</formula>
    </cfRule>
  </conditionalFormatting>
  <conditionalFormatting sqref="C230">
    <cfRule type="cellIs" dxfId="515" priority="532" operator="equal">
      <formula>0</formula>
    </cfRule>
  </conditionalFormatting>
  <conditionalFormatting sqref="D227:G228">
    <cfRule type="cellIs" dxfId="514" priority="531" operator="equal">
      <formula>0</formula>
    </cfRule>
  </conditionalFormatting>
  <conditionalFormatting sqref="D229">
    <cfRule type="cellIs" dxfId="513" priority="530" operator="equal">
      <formula>0</formula>
    </cfRule>
  </conditionalFormatting>
  <conditionalFormatting sqref="D230">
    <cfRule type="cellIs" dxfId="512" priority="529" operator="equal">
      <formula>0</formula>
    </cfRule>
  </conditionalFormatting>
  <conditionalFormatting sqref="E227:E228">
    <cfRule type="cellIs" dxfId="511" priority="528" operator="equal">
      <formula>0</formula>
    </cfRule>
  </conditionalFormatting>
  <conditionalFormatting sqref="F227:F228">
    <cfRule type="cellIs" dxfId="510" priority="527" operator="equal">
      <formula>0</formula>
    </cfRule>
  </conditionalFormatting>
  <conditionalFormatting sqref="G227:G228">
    <cfRule type="cellIs" dxfId="509" priority="526" operator="equal">
      <formula>0</formula>
    </cfRule>
  </conditionalFormatting>
  <conditionalFormatting sqref="D231:D232">
    <cfRule type="cellIs" dxfId="508" priority="525" operator="equal">
      <formula>0</formula>
    </cfRule>
  </conditionalFormatting>
  <conditionalFormatting sqref="D233">
    <cfRule type="cellIs" dxfId="507" priority="524" operator="equal">
      <formula>0</formula>
    </cfRule>
  </conditionalFormatting>
  <conditionalFormatting sqref="D233">
    <cfRule type="cellIs" dxfId="506" priority="523" operator="notEqual">
      <formula>0</formula>
    </cfRule>
  </conditionalFormatting>
  <conditionalFormatting sqref="D234">
    <cfRule type="cellIs" dxfId="505" priority="522" operator="equal">
      <formula>0</formula>
    </cfRule>
  </conditionalFormatting>
  <conditionalFormatting sqref="D234">
    <cfRule type="cellIs" dxfId="504" priority="521" operator="notEqual">
      <formula>0</formula>
    </cfRule>
  </conditionalFormatting>
  <conditionalFormatting sqref="E233">
    <cfRule type="cellIs" dxfId="503" priority="520" operator="equal">
      <formula>0</formula>
    </cfRule>
  </conditionalFormatting>
  <conditionalFormatting sqref="E233">
    <cfRule type="cellIs" dxfId="502" priority="519" operator="notEqual">
      <formula>0</formula>
    </cfRule>
  </conditionalFormatting>
  <conditionalFormatting sqref="E234">
    <cfRule type="cellIs" dxfId="501" priority="518" operator="equal">
      <formula>0</formula>
    </cfRule>
  </conditionalFormatting>
  <conditionalFormatting sqref="E234">
    <cfRule type="cellIs" dxfId="500" priority="517" operator="notEqual">
      <formula>0</formula>
    </cfRule>
  </conditionalFormatting>
  <conditionalFormatting sqref="G233">
    <cfRule type="cellIs" dxfId="499" priority="516" operator="equal">
      <formula>0</formula>
    </cfRule>
  </conditionalFormatting>
  <conditionalFormatting sqref="G233">
    <cfRule type="cellIs" dxfId="498" priority="515" operator="notEqual">
      <formula>0</formula>
    </cfRule>
  </conditionalFormatting>
  <conditionalFormatting sqref="G234">
    <cfRule type="cellIs" dxfId="497" priority="514" operator="equal">
      <formula>0</formula>
    </cfRule>
  </conditionalFormatting>
  <conditionalFormatting sqref="G234">
    <cfRule type="cellIs" dxfId="496" priority="513" operator="notEqual">
      <formula>0</formula>
    </cfRule>
  </conditionalFormatting>
  <conditionalFormatting sqref="F233">
    <cfRule type="cellIs" dxfId="495" priority="512" operator="equal">
      <formula>0</formula>
    </cfRule>
  </conditionalFormatting>
  <conditionalFormatting sqref="F233">
    <cfRule type="cellIs" dxfId="494" priority="511" operator="notEqual">
      <formula>0</formula>
    </cfRule>
  </conditionalFormatting>
  <conditionalFormatting sqref="F234">
    <cfRule type="cellIs" dxfId="493" priority="510" operator="equal">
      <formula>0</formula>
    </cfRule>
  </conditionalFormatting>
  <conditionalFormatting sqref="F234">
    <cfRule type="cellIs" dxfId="492" priority="509" operator="notEqual">
      <formula>0</formula>
    </cfRule>
  </conditionalFormatting>
  <conditionalFormatting sqref="E229">
    <cfRule type="cellIs" dxfId="491" priority="505" operator="equal">
      <formula>0</formula>
    </cfRule>
  </conditionalFormatting>
  <conditionalFormatting sqref="F229">
    <cfRule type="cellIs" dxfId="490" priority="503" operator="equal">
      <formula>0</formula>
    </cfRule>
  </conditionalFormatting>
  <conditionalFormatting sqref="G229">
    <cfRule type="cellIs" dxfId="489" priority="501" operator="equal">
      <formula>0</formula>
    </cfRule>
  </conditionalFormatting>
  <conditionalFormatting sqref="D235">
    <cfRule type="cellIs" dxfId="488" priority="496" operator="equal">
      <formula>0</formula>
    </cfRule>
  </conditionalFormatting>
  <conditionalFormatting sqref="D235">
    <cfRule type="cellIs" dxfId="487" priority="495" operator="notEqual">
      <formula>0</formula>
    </cfRule>
  </conditionalFormatting>
  <conditionalFormatting sqref="D236">
    <cfRule type="cellIs" dxfId="486" priority="494" operator="equal">
      <formula>0</formula>
    </cfRule>
  </conditionalFormatting>
  <conditionalFormatting sqref="D236">
    <cfRule type="cellIs" dxfId="485" priority="493" operator="notEqual">
      <formula>0</formula>
    </cfRule>
  </conditionalFormatting>
  <conditionalFormatting sqref="E235">
    <cfRule type="cellIs" dxfId="484" priority="492" operator="equal">
      <formula>0</formula>
    </cfRule>
  </conditionalFormatting>
  <conditionalFormatting sqref="E235">
    <cfRule type="cellIs" dxfId="483" priority="491" operator="notEqual">
      <formula>0</formula>
    </cfRule>
  </conditionalFormatting>
  <conditionalFormatting sqref="E236">
    <cfRule type="cellIs" dxfId="482" priority="490" operator="equal">
      <formula>0</formula>
    </cfRule>
  </conditionalFormatting>
  <conditionalFormatting sqref="E236">
    <cfRule type="cellIs" dxfId="481" priority="489" operator="notEqual">
      <formula>0</formula>
    </cfRule>
  </conditionalFormatting>
  <conditionalFormatting sqref="G235">
    <cfRule type="cellIs" dxfId="480" priority="488" operator="equal">
      <formula>0</formula>
    </cfRule>
  </conditionalFormatting>
  <conditionalFormatting sqref="G235">
    <cfRule type="cellIs" dxfId="479" priority="487" operator="notEqual">
      <formula>0</formula>
    </cfRule>
  </conditionalFormatting>
  <conditionalFormatting sqref="G236">
    <cfRule type="cellIs" dxfId="478" priority="486" operator="equal">
      <formula>0</formula>
    </cfRule>
  </conditionalFormatting>
  <conditionalFormatting sqref="G236">
    <cfRule type="cellIs" dxfId="477" priority="485" operator="notEqual">
      <formula>0</formula>
    </cfRule>
  </conditionalFormatting>
  <conditionalFormatting sqref="F235">
    <cfRule type="cellIs" dxfId="476" priority="484" operator="equal">
      <formula>0</formula>
    </cfRule>
  </conditionalFormatting>
  <conditionalFormatting sqref="F235">
    <cfRule type="cellIs" dxfId="475" priority="483" operator="notEqual">
      <formula>0</formula>
    </cfRule>
  </conditionalFormatting>
  <conditionalFormatting sqref="F236">
    <cfRule type="cellIs" dxfId="474" priority="482" operator="equal">
      <formula>0</formula>
    </cfRule>
  </conditionalFormatting>
  <conditionalFormatting sqref="F236">
    <cfRule type="cellIs" dxfId="473" priority="481" operator="notEqual">
      <formula>0</formula>
    </cfRule>
  </conditionalFormatting>
  <conditionalFormatting sqref="D237">
    <cfRule type="cellIs" dxfId="472" priority="480" operator="equal">
      <formula>0</formula>
    </cfRule>
  </conditionalFormatting>
  <conditionalFormatting sqref="D237">
    <cfRule type="cellIs" dxfId="471" priority="479" operator="notEqual">
      <formula>0</formula>
    </cfRule>
  </conditionalFormatting>
  <conditionalFormatting sqref="D238">
    <cfRule type="cellIs" dxfId="470" priority="478" operator="equal">
      <formula>0</formula>
    </cfRule>
  </conditionalFormatting>
  <conditionalFormatting sqref="D238">
    <cfRule type="cellIs" dxfId="469" priority="477" operator="notEqual">
      <formula>0</formula>
    </cfRule>
  </conditionalFormatting>
  <conditionalFormatting sqref="E237">
    <cfRule type="cellIs" dxfId="468" priority="476" operator="equal">
      <formula>0</formula>
    </cfRule>
  </conditionalFormatting>
  <conditionalFormatting sqref="E237">
    <cfRule type="cellIs" dxfId="467" priority="475" operator="notEqual">
      <formula>0</formula>
    </cfRule>
  </conditionalFormatting>
  <conditionalFormatting sqref="E238">
    <cfRule type="cellIs" dxfId="466" priority="474" operator="equal">
      <formula>0</formula>
    </cfRule>
  </conditionalFormatting>
  <conditionalFormatting sqref="E238">
    <cfRule type="cellIs" dxfId="465" priority="473" operator="notEqual">
      <formula>0</formula>
    </cfRule>
  </conditionalFormatting>
  <conditionalFormatting sqref="G237">
    <cfRule type="cellIs" dxfId="464" priority="472" operator="equal">
      <formula>0</formula>
    </cfRule>
  </conditionalFormatting>
  <conditionalFormatting sqref="G237">
    <cfRule type="cellIs" dxfId="463" priority="471" operator="notEqual">
      <formula>0</formula>
    </cfRule>
  </conditionalFormatting>
  <conditionalFormatting sqref="G238">
    <cfRule type="cellIs" dxfId="462" priority="470" operator="equal">
      <formula>0</formula>
    </cfRule>
  </conditionalFormatting>
  <conditionalFormatting sqref="G238">
    <cfRule type="cellIs" dxfId="461" priority="469" operator="notEqual">
      <formula>0</formula>
    </cfRule>
  </conditionalFormatting>
  <conditionalFormatting sqref="F237">
    <cfRule type="cellIs" dxfId="460" priority="468" operator="equal">
      <formula>0</formula>
    </cfRule>
  </conditionalFormatting>
  <conditionalFormatting sqref="F237">
    <cfRule type="cellIs" dxfId="459" priority="467" operator="notEqual">
      <formula>0</formula>
    </cfRule>
  </conditionalFormatting>
  <conditionalFormatting sqref="F238">
    <cfRule type="cellIs" dxfId="458" priority="466" operator="equal">
      <formula>0</formula>
    </cfRule>
  </conditionalFormatting>
  <conditionalFormatting sqref="F238">
    <cfRule type="cellIs" dxfId="457" priority="465" operator="notEqual">
      <formula>0</formula>
    </cfRule>
  </conditionalFormatting>
  <conditionalFormatting sqref="D239">
    <cfRule type="cellIs" dxfId="456" priority="464" operator="equal">
      <formula>0</formula>
    </cfRule>
  </conditionalFormatting>
  <conditionalFormatting sqref="D239">
    <cfRule type="cellIs" dxfId="455" priority="463" operator="notEqual">
      <formula>0</formula>
    </cfRule>
  </conditionalFormatting>
  <conditionalFormatting sqref="D240">
    <cfRule type="cellIs" dxfId="454" priority="462" operator="equal">
      <formula>0</formula>
    </cfRule>
  </conditionalFormatting>
  <conditionalFormatting sqref="D240">
    <cfRule type="cellIs" dxfId="453" priority="461" operator="notEqual">
      <formula>0</formula>
    </cfRule>
  </conditionalFormatting>
  <conditionalFormatting sqref="E239">
    <cfRule type="cellIs" dxfId="452" priority="460" operator="equal">
      <formula>0</formula>
    </cfRule>
  </conditionalFormatting>
  <conditionalFormatting sqref="E239">
    <cfRule type="cellIs" dxfId="451" priority="459" operator="notEqual">
      <formula>0</formula>
    </cfRule>
  </conditionalFormatting>
  <conditionalFormatting sqref="E240">
    <cfRule type="cellIs" dxfId="450" priority="458" operator="equal">
      <formula>0</formula>
    </cfRule>
  </conditionalFormatting>
  <conditionalFormatting sqref="E240">
    <cfRule type="cellIs" dxfId="449" priority="457" operator="notEqual">
      <formula>0</formula>
    </cfRule>
  </conditionalFormatting>
  <conditionalFormatting sqref="G239">
    <cfRule type="cellIs" dxfId="448" priority="456" operator="equal">
      <formula>0</formula>
    </cfRule>
  </conditionalFormatting>
  <conditionalFormatting sqref="G239">
    <cfRule type="cellIs" dxfId="447" priority="455" operator="notEqual">
      <formula>0</formula>
    </cfRule>
  </conditionalFormatting>
  <conditionalFormatting sqref="G240">
    <cfRule type="cellIs" dxfId="446" priority="454" operator="equal">
      <formula>0</formula>
    </cfRule>
  </conditionalFormatting>
  <conditionalFormatting sqref="G240">
    <cfRule type="cellIs" dxfId="445" priority="453" operator="notEqual">
      <formula>0</formula>
    </cfRule>
  </conditionalFormatting>
  <conditionalFormatting sqref="F239">
    <cfRule type="cellIs" dxfId="444" priority="452" operator="equal">
      <formula>0</formula>
    </cfRule>
  </conditionalFormatting>
  <conditionalFormatting sqref="F239">
    <cfRule type="cellIs" dxfId="443" priority="451" operator="notEqual">
      <formula>0</formula>
    </cfRule>
  </conditionalFormatting>
  <conditionalFormatting sqref="F240">
    <cfRule type="cellIs" dxfId="442" priority="450" operator="equal">
      <formula>0</formula>
    </cfRule>
  </conditionalFormatting>
  <conditionalFormatting sqref="F240">
    <cfRule type="cellIs" dxfId="441" priority="449" operator="notEqual">
      <formula>0</formula>
    </cfRule>
  </conditionalFormatting>
  <conditionalFormatting sqref="D241">
    <cfRule type="cellIs" dxfId="440" priority="448" operator="equal">
      <formula>0</formula>
    </cfRule>
  </conditionalFormatting>
  <conditionalFormatting sqref="D241">
    <cfRule type="cellIs" dxfId="439" priority="447" operator="notEqual">
      <formula>0</formula>
    </cfRule>
  </conditionalFormatting>
  <conditionalFormatting sqref="D242">
    <cfRule type="cellIs" dxfId="438" priority="446" operator="equal">
      <formula>0</formula>
    </cfRule>
  </conditionalFormatting>
  <conditionalFormatting sqref="D242">
    <cfRule type="cellIs" dxfId="437" priority="445" operator="notEqual">
      <formula>0</formula>
    </cfRule>
  </conditionalFormatting>
  <conditionalFormatting sqref="E241">
    <cfRule type="cellIs" dxfId="436" priority="444" operator="equal">
      <formula>0</formula>
    </cfRule>
  </conditionalFormatting>
  <conditionalFormatting sqref="E241">
    <cfRule type="cellIs" dxfId="435" priority="443" operator="notEqual">
      <formula>0</formula>
    </cfRule>
  </conditionalFormatting>
  <conditionalFormatting sqref="E242">
    <cfRule type="cellIs" dxfId="434" priority="442" operator="equal">
      <formula>0</formula>
    </cfRule>
  </conditionalFormatting>
  <conditionalFormatting sqref="E242">
    <cfRule type="cellIs" dxfId="433" priority="441" operator="notEqual">
      <formula>0</formula>
    </cfRule>
  </conditionalFormatting>
  <conditionalFormatting sqref="G241">
    <cfRule type="cellIs" dxfId="432" priority="440" operator="equal">
      <formula>0</formula>
    </cfRule>
  </conditionalFormatting>
  <conditionalFormatting sqref="G241">
    <cfRule type="cellIs" dxfId="431" priority="439" operator="notEqual">
      <formula>0</formula>
    </cfRule>
  </conditionalFormatting>
  <conditionalFormatting sqref="G242">
    <cfRule type="cellIs" dxfId="430" priority="438" operator="equal">
      <formula>0</formula>
    </cfRule>
  </conditionalFormatting>
  <conditionalFormatting sqref="G242">
    <cfRule type="cellIs" dxfId="429" priority="437" operator="notEqual">
      <formula>0</formula>
    </cfRule>
  </conditionalFormatting>
  <conditionalFormatting sqref="F241">
    <cfRule type="cellIs" dxfId="428" priority="436" operator="equal">
      <formula>0</formula>
    </cfRule>
  </conditionalFormatting>
  <conditionalFormatting sqref="F241">
    <cfRule type="cellIs" dxfId="427" priority="435" operator="notEqual">
      <formula>0</formula>
    </cfRule>
  </conditionalFormatting>
  <conditionalFormatting sqref="F242">
    <cfRule type="cellIs" dxfId="426" priority="434" operator="equal">
      <formula>0</formula>
    </cfRule>
  </conditionalFormatting>
  <conditionalFormatting sqref="F242">
    <cfRule type="cellIs" dxfId="425" priority="433" operator="notEqual">
      <formula>0</formula>
    </cfRule>
  </conditionalFormatting>
  <conditionalFormatting sqref="D243">
    <cfRule type="cellIs" dxfId="424" priority="432" operator="equal">
      <formula>0</formula>
    </cfRule>
  </conditionalFormatting>
  <conditionalFormatting sqref="D243">
    <cfRule type="cellIs" dxfId="423" priority="431" operator="notEqual">
      <formula>0</formula>
    </cfRule>
  </conditionalFormatting>
  <conditionalFormatting sqref="D244">
    <cfRule type="cellIs" dxfId="422" priority="430" operator="equal">
      <formula>0</formula>
    </cfRule>
  </conditionalFormatting>
  <conditionalFormatting sqref="D244">
    <cfRule type="cellIs" dxfId="421" priority="429" operator="notEqual">
      <formula>0</formula>
    </cfRule>
  </conditionalFormatting>
  <conditionalFormatting sqref="E243">
    <cfRule type="cellIs" dxfId="420" priority="428" operator="equal">
      <formula>0</formula>
    </cfRule>
  </conditionalFormatting>
  <conditionalFormatting sqref="E243">
    <cfRule type="cellIs" dxfId="419" priority="427" operator="notEqual">
      <formula>0</formula>
    </cfRule>
  </conditionalFormatting>
  <conditionalFormatting sqref="E244">
    <cfRule type="cellIs" dxfId="418" priority="426" operator="equal">
      <formula>0</formula>
    </cfRule>
  </conditionalFormatting>
  <conditionalFormatting sqref="E244">
    <cfRule type="cellIs" dxfId="417" priority="425" operator="notEqual">
      <formula>0</formula>
    </cfRule>
  </conditionalFormatting>
  <conditionalFormatting sqref="G243">
    <cfRule type="cellIs" dxfId="416" priority="424" operator="equal">
      <formula>0</formula>
    </cfRule>
  </conditionalFormatting>
  <conditionalFormatting sqref="G243">
    <cfRule type="cellIs" dxfId="415" priority="423" operator="notEqual">
      <formula>0</formula>
    </cfRule>
  </conditionalFormatting>
  <conditionalFormatting sqref="G244">
    <cfRule type="cellIs" dxfId="414" priority="422" operator="equal">
      <formula>0</formula>
    </cfRule>
  </conditionalFormatting>
  <conditionalFormatting sqref="G244">
    <cfRule type="cellIs" dxfId="413" priority="421" operator="notEqual">
      <formula>0</formula>
    </cfRule>
  </conditionalFormatting>
  <conditionalFormatting sqref="F243">
    <cfRule type="cellIs" dxfId="412" priority="420" operator="equal">
      <formula>0</formula>
    </cfRule>
  </conditionalFormatting>
  <conditionalFormatting sqref="F243">
    <cfRule type="cellIs" dxfId="411" priority="419" operator="notEqual">
      <formula>0</formula>
    </cfRule>
  </conditionalFormatting>
  <conditionalFormatting sqref="F244">
    <cfRule type="cellIs" dxfId="410" priority="418" operator="equal">
      <formula>0</formula>
    </cfRule>
  </conditionalFormatting>
  <conditionalFormatting sqref="F244">
    <cfRule type="cellIs" dxfId="409" priority="417" operator="notEqual">
      <formula>0</formula>
    </cfRule>
  </conditionalFormatting>
  <conditionalFormatting sqref="D245">
    <cfRule type="cellIs" dxfId="408" priority="416" operator="equal">
      <formula>0</formula>
    </cfRule>
  </conditionalFormatting>
  <conditionalFormatting sqref="D245">
    <cfRule type="cellIs" dxfId="407" priority="415" operator="notEqual">
      <formula>0</formula>
    </cfRule>
  </conditionalFormatting>
  <conditionalFormatting sqref="D246">
    <cfRule type="cellIs" dxfId="406" priority="414" operator="equal">
      <formula>0</formula>
    </cfRule>
  </conditionalFormatting>
  <conditionalFormatting sqref="D246">
    <cfRule type="cellIs" dxfId="405" priority="413" operator="notEqual">
      <formula>0</formula>
    </cfRule>
  </conditionalFormatting>
  <conditionalFormatting sqref="E245">
    <cfRule type="cellIs" dxfId="404" priority="412" operator="equal">
      <formula>0</formula>
    </cfRule>
  </conditionalFormatting>
  <conditionalFormatting sqref="E245">
    <cfRule type="cellIs" dxfId="403" priority="411" operator="notEqual">
      <formula>0</formula>
    </cfRule>
  </conditionalFormatting>
  <conditionalFormatting sqref="E246">
    <cfRule type="cellIs" dxfId="402" priority="410" operator="equal">
      <formula>0</formula>
    </cfRule>
  </conditionalFormatting>
  <conditionalFormatting sqref="E246">
    <cfRule type="cellIs" dxfId="401" priority="409" operator="notEqual">
      <formula>0</formula>
    </cfRule>
  </conditionalFormatting>
  <conditionalFormatting sqref="G245">
    <cfRule type="cellIs" dxfId="400" priority="408" operator="equal">
      <formula>0</formula>
    </cfRule>
  </conditionalFormatting>
  <conditionalFormatting sqref="G245">
    <cfRule type="cellIs" dxfId="399" priority="407" operator="notEqual">
      <formula>0</formula>
    </cfRule>
  </conditionalFormatting>
  <conditionalFormatting sqref="G246">
    <cfRule type="cellIs" dxfId="398" priority="406" operator="equal">
      <formula>0</formula>
    </cfRule>
  </conditionalFormatting>
  <conditionalFormatting sqref="G246">
    <cfRule type="cellIs" dxfId="397" priority="405" operator="notEqual">
      <formula>0</formula>
    </cfRule>
  </conditionalFormatting>
  <conditionalFormatting sqref="F245">
    <cfRule type="cellIs" dxfId="396" priority="404" operator="equal">
      <formula>0</formula>
    </cfRule>
  </conditionalFormatting>
  <conditionalFormatting sqref="F245">
    <cfRule type="cellIs" dxfId="395" priority="403" operator="notEqual">
      <formula>0</formula>
    </cfRule>
  </conditionalFormatting>
  <conditionalFormatting sqref="F246">
    <cfRule type="cellIs" dxfId="394" priority="402" operator="equal">
      <formula>0</formula>
    </cfRule>
  </conditionalFormatting>
  <conditionalFormatting sqref="F246">
    <cfRule type="cellIs" dxfId="393" priority="401" operator="notEqual">
      <formula>0</formula>
    </cfRule>
  </conditionalFormatting>
  <conditionalFormatting sqref="D247">
    <cfRule type="cellIs" dxfId="392" priority="400" operator="equal">
      <formula>0</formula>
    </cfRule>
  </conditionalFormatting>
  <conditionalFormatting sqref="D247">
    <cfRule type="cellIs" dxfId="391" priority="399" operator="notEqual">
      <formula>0</formula>
    </cfRule>
  </conditionalFormatting>
  <conditionalFormatting sqref="D248">
    <cfRule type="cellIs" dxfId="390" priority="398" operator="equal">
      <formula>0</formula>
    </cfRule>
  </conditionalFormatting>
  <conditionalFormatting sqref="D248">
    <cfRule type="cellIs" dxfId="389" priority="397" operator="notEqual">
      <formula>0</formula>
    </cfRule>
  </conditionalFormatting>
  <conditionalFormatting sqref="E247">
    <cfRule type="cellIs" dxfId="388" priority="396" operator="equal">
      <formula>0</formula>
    </cfRule>
  </conditionalFormatting>
  <conditionalFormatting sqref="E247">
    <cfRule type="cellIs" dxfId="387" priority="395" operator="notEqual">
      <formula>0</formula>
    </cfRule>
  </conditionalFormatting>
  <conditionalFormatting sqref="E248">
    <cfRule type="cellIs" dxfId="386" priority="394" operator="equal">
      <formula>0</formula>
    </cfRule>
  </conditionalFormatting>
  <conditionalFormatting sqref="E248">
    <cfRule type="cellIs" dxfId="385" priority="393" operator="notEqual">
      <formula>0</formula>
    </cfRule>
  </conditionalFormatting>
  <conditionalFormatting sqref="G247">
    <cfRule type="cellIs" dxfId="384" priority="392" operator="equal">
      <formula>0</formula>
    </cfRule>
  </conditionalFormatting>
  <conditionalFormatting sqref="G247">
    <cfRule type="cellIs" dxfId="383" priority="391" operator="notEqual">
      <formula>0</formula>
    </cfRule>
  </conditionalFormatting>
  <conditionalFormatting sqref="G248">
    <cfRule type="cellIs" dxfId="382" priority="390" operator="equal">
      <formula>0</formula>
    </cfRule>
  </conditionalFormatting>
  <conditionalFormatting sqref="G248">
    <cfRule type="cellIs" dxfId="381" priority="389" operator="notEqual">
      <formula>0</formula>
    </cfRule>
  </conditionalFormatting>
  <conditionalFormatting sqref="F247">
    <cfRule type="cellIs" dxfId="380" priority="388" operator="equal">
      <formula>0</formula>
    </cfRule>
  </conditionalFormatting>
  <conditionalFormatting sqref="F247">
    <cfRule type="cellIs" dxfId="379" priority="387" operator="notEqual">
      <formula>0</formula>
    </cfRule>
  </conditionalFormatting>
  <conditionalFormatting sqref="F248">
    <cfRule type="cellIs" dxfId="378" priority="386" operator="equal">
      <formula>0</formula>
    </cfRule>
  </conditionalFormatting>
  <conditionalFormatting sqref="F248">
    <cfRule type="cellIs" dxfId="377" priority="385" operator="notEqual">
      <formula>0</formula>
    </cfRule>
  </conditionalFormatting>
  <conditionalFormatting sqref="D249">
    <cfRule type="cellIs" dxfId="376" priority="384" operator="equal">
      <formula>0</formula>
    </cfRule>
  </conditionalFormatting>
  <conditionalFormatting sqref="D249">
    <cfRule type="cellIs" dxfId="375" priority="383" operator="notEqual">
      <formula>0</formula>
    </cfRule>
  </conditionalFormatting>
  <conditionalFormatting sqref="D250">
    <cfRule type="cellIs" dxfId="374" priority="382" operator="equal">
      <formula>0</formula>
    </cfRule>
  </conditionalFormatting>
  <conditionalFormatting sqref="D250">
    <cfRule type="cellIs" dxfId="373" priority="381" operator="notEqual">
      <formula>0</formula>
    </cfRule>
  </conditionalFormatting>
  <conditionalFormatting sqref="E249">
    <cfRule type="cellIs" dxfId="372" priority="380" operator="equal">
      <formula>0</formula>
    </cfRule>
  </conditionalFormatting>
  <conditionalFormatting sqref="E249">
    <cfRule type="cellIs" dxfId="371" priority="379" operator="notEqual">
      <formula>0</formula>
    </cfRule>
  </conditionalFormatting>
  <conditionalFormatting sqref="E250">
    <cfRule type="cellIs" dxfId="370" priority="378" operator="equal">
      <formula>0</formula>
    </cfRule>
  </conditionalFormatting>
  <conditionalFormatting sqref="E250">
    <cfRule type="cellIs" dxfId="369" priority="377" operator="notEqual">
      <formula>0</formula>
    </cfRule>
  </conditionalFormatting>
  <conditionalFormatting sqref="G249">
    <cfRule type="cellIs" dxfId="368" priority="376" operator="equal">
      <formula>0</formula>
    </cfRule>
  </conditionalFormatting>
  <conditionalFormatting sqref="G249">
    <cfRule type="cellIs" dxfId="367" priority="375" operator="notEqual">
      <formula>0</formula>
    </cfRule>
  </conditionalFormatting>
  <conditionalFormatting sqref="G250">
    <cfRule type="cellIs" dxfId="366" priority="374" operator="equal">
      <formula>0</formula>
    </cfRule>
  </conditionalFormatting>
  <conditionalFormatting sqref="G250">
    <cfRule type="cellIs" dxfId="365" priority="373" operator="notEqual">
      <formula>0</formula>
    </cfRule>
  </conditionalFormatting>
  <conditionalFormatting sqref="F249">
    <cfRule type="cellIs" dxfId="364" priority="372" operator="equal">
      <formula>0</formula>
    </cfRule>
  </conditionalFormatting>
  <conditionalFormatting sqref="F249">
    <cfRule type="cellIs" dxfId="363" priority="371" operator="notEqual">
      <formula>0</formula>
    </cfRule>
  </conditionalFormatting>
  <conditionalFormatting sqref="F250">
    <cfRule type="cellIs" dxfId="362" priority="370" operator="equal">
      <formula>0</formula>
    </cfRule>
  </conditionalFormatting>
  <conditionalFormatting sqref="F250">
    <cfRule type="cellIs" dxfId="361" priority="369" operator="notEqual">
      <formula>0</formula>
    </cfRule>
  </conditionalFormatting>
  <conditionalFormatting sqref="D251">
    <cfRule type="cellIs" dxfId="360" priority="368" operator="equal">
      <formula>0</formula>
    </cfRule>
  </conditionalFormatting>
  <conditionalFormatting sqref="D251">
    <cfRule type="cellIs" dxfId="359" priority="367" operator="notEqual">
      <formula>0</formula>
    </cfRule>
  </conditionalFormatting>
  <conditionalFormatting sqref="D252">
    <cfRule type="cellIs" dxfId="358" priority="366" operator="equal">
      <formula>0</formula>
    </cfRule>
  </conditionalFormatting>
  <conditionalFormatting sqref="D252">
    <cfRule type="cellIs" dxfId="357" priority="365" operator="notEqual">
      <formula>0</formula>
    </cfRule>
  </conditionalFormatting>
  <conditionalFormatting sqref="E251">
    <cfRule type="cellIs" dxfId="356" priority="364" operator="equal">
      <formula>0</formula>
    </cfRule>
  </conditionalFormatting>
  <conditionalFormatting sqref="E251">
    <cfRule type="cellIs" dxfId="355" priority="363" operator="notEqual">
      <formula>0</formula>
    </cfRule>
  </conditionalFormatting>
  <conditionalFormatting sqref="E252">
    <cfRule type="cellIs" dxfId="354" priority="362" operator="equal">
      <formula>0</formula>
    </cfRule>
  </conditionalFormatting>
  <conditionalFormatting sqref="E252">
    <cfRule type="cellIs" dxfId="353" priority="361" operator="notEqual">
      <formula>0</formula>
    </cfRule>
  </conditionalFormatting>
  <conditionalFormatting sqref="G251">
    <cfRule type="cellIs" dxfId="352" priority="360" operator="equal">
      <formula>0</formula>
    </cfRule>
  </conditionalFormatting>
  <conditionalFormatting sqref="G251">
    <cfRule type="cellIs" dxfId="351" priority="359" operator="notEqual">
      <formula>0</formula>
    </cfRule>
  </conditionalFormatting>
  <conditionalFormatting sqref="G252">
    <cfRule type="cellIs" dxfId="350" priority="358" operator="equal">
      <formula>0</formula>
    </cfRule>
  </conditionalFormatting>
  <conditionalFormatting sqref="G252">
    <cfRule type="cellIs" dxfId="349" priority="357" operator="notEqual">
      <formula>0</formula>
    </cfRule>
  </conditionalFormatting>
  <conditionalFormatting sqref="F251">
    <cfRule type="cellIs" dxfId="348" priority="356" operator="equal">
      <formula>0</formula>
    </cfRule>
  </conditionalFormatting>
  <conditionalFormatting sqref="F251">
    <cfRule type="cellIs" dxfId="347" priority="355" operator="notEqual">
      <formula>0</formula>
    </cfRule>
  </conditionalFormatting>
  <conditionalFormatting sqref="F252">
    <cfRule type="cellIs" dxfId="346" priority="354" operator="equal">
      <formula>0</formula>
    </cfRule>
  </conditionalFormatting>
  <conditionalFormatting sqref="F252">
    <cfRule type="cellIs" dxfId="345" priority="353" operator="notEqual">
      <formula>0</formula>
    </cfRule>
  </conditionalFormatting>
  <conditionalFormatting sqref="D253">
    <cfRule type="cellIs" dxfId="344" priority="352" operator="equal">
      <formula>0</formula>
    </cfRule>
  </conditionalFormatting>
  <conditionalFormatting sqref="D253">
    <cfRule type="cellIs" dxfId="343" priority="351" operator="notEqual">
      <formula>0</formula>
    </cfRule>
  </conditionalFormatting>
  <conditionalFormatting sqref="D254">
    <cfRule type="cellIs" dxfId="342" priority="350" operator="equal">
      <formula>0</formula>
    </cfRule>
  </conditionalFormatting>
  <conditionalFormatting sqref="D254">
    <cfRule type="cellIs" dxfId="341" priority="349" operator="notEqual">
      <formula>0</formula>
    </cfRule>
  </conditionalFormatting>
  <conditionalFormatting sqref="E253">
    <cfRule type="cellIs" dxfId="340" priority="348" operator="equal">
      <formula>0</formula>
    </cfRule>
  </conditionalFormatting>
  <conditionalFormatting sqref="E253">
    <cfRule type="cellIs" dxfId="339" priority="347" operator="notEqual">
      <formula>0</formula>
    </cfRule>
  </conditionalFormatting>
  <conditionalFormatting sqref="E254">
    <cfRule type="cellIs" dxfId="338" priority="346" operator="equal">
      <formula>0</formula>
    </cfRule>
  </conditionalFormatting>
  <conditionalFormatting sqref="E254">
    <cfRule type="cellIs" dxfId="337" priority="345" operator="notEqual">
      <formula>0</formula>
    </cfRule>
  </conditionalFormatting>
  <conditionalFormatting sqref="G253">
    <cfRule type="cellIs" dxfId="336" priority="344" operator="equal">
      <formula>0</formula>
    </cfRule>
  </conditionalFormatting>
  <conditionalFormatting sqref="G253">
    <cfRule type="cellIs" dxfId="335" priority="343" operator="notEqual">
      <formula>0</formula>
    </cfRule>
  </conditionalFormatting>
  <conditionalFormatting sqref="G254">
    <cfRule type="cellIs" dxfId="334" priority="342" operator="equal">
      <formula>0</formula>
    </cfRule>
  </conditionalFormatting>
  <conditionalFormatting sqref="G254">
    <cfRule type="cellIs" dxfId="333" priority="341" operator="notEqual">
      <formula>0</formula>
    </cfRule>
  </conditionalFormatting>
  <conditionalFormatting sqref="F253">
    <cfRule type="cellIs" dxfId="332" priority="340" operator="equal">
      <formula>0</formula>
    </cfRule>
  </conditionalFormatting>
  <conditionalFormatting sqref="F253">
    <cfRule type="cellIs" dxfId="331" priority="339" operator="notEqual">
      <formula>0</formula>
    </cfRule>
  </conditionalFormatting>
  <conditionalFormatting sqref="F254">
    <cfRule type="cellIs" dxfId="330" priority="338" operator="equal">
      <formula>0</formula>
    </cfRule>
  </conditionalFormatting>
  <conditionalFormatting sqref="F254">
    <cfRule type="cellIs" dxfId="329" priority="337" operator="notEqual">
      <formula>0</formula>
    </cfRule>
  </conditionalFormatting>
  <conditionalFormatting sqref="D255">
    <cfRule type="cellIs" dxfId="328" priority="336" operator="equal">
      <formula>0</formula>
    </cfRule>
  </conditionalFormatting>
  <conditionalFormatting sqref="D255">
    <cfRule type="cellIs" dxfId="327" priority="335" operator="notEqual">
      <formula>0</formula>
    </cfRule>
  </conditionalFormatting>
  <conditionalFormatting sqref="D256">
    <cfRule type="cellIs" dxfId="326" priority="334" operator="equal">
      <formula>0</formula>
    </cfRule>
  </conditionalFormatting>
  <conditionalFormatting sqref="D256">
    <cfRule type="cellIs" dxfId="325" priority="333" operator="notEqual">
      <formula>0</formula>
    </cfRule>
  </conditionalFormatting>
  <conditionalFormatting sqref="E255">
    <cfRule type="cellIs" dxfId="324" priority="332" operator="equal">
      <formula>0</formula>
    </cfRule>
  </conditionalFormatting>
  <conditionalFormatting sqref="E255">
    <cfRule type="cellIs" dxfId="323" priority="331" operator="notEqual">
      <formula>0</formula>
    </cfRule>
  </conditionalFormatting>
  <conditionalFormatting sqref="E256">
    <cfRule type="cellIs" dxfId="322" priority="330" operator="equal">
      <formula>0</formula>
    </cfRule>
  </conditionalFormatting>
  <conditionalFormatting sqref="E256">
    <cfRule type="cellIs" dxfId="321" priority="329" operator="notEqual">
      <formula>0</formula>
    </cfRule>
  </conditionalFormatting>
  <conditionalFormatting sqref="G255">
    <cfRule type="cellIs" dxfId="320" priority="328" operator="equal">
      <formula>0</formula>
    </cfRule>
  </conditionalFormatting>
  <conditionalFormatting sqref="G255">
    <cfRule type="cellIs" dxfId="319" priority="327" operator="notEqual">
      <formula>0</formula>
    </cfRule>
  </conditionalFormatting>
  <conditionalFormatting sqref="G256">
    <cfRule type="cellIs" dxfId="318" priority="326" operator="equal">
      <formula>0</formula>
    </cfRule>
  </conditionalFormatting>
  <conditionalFormatting sqref="G256">
    <cfRule type="cellIs" dxfId="317" priority="325" operator="notEqual">
      <formula>0</formula>
    </cfRule>
  </conditionalFormatting>
  <conditionalFormatting sqref="F255">
    <cfRule type="cellIs" dxfId="316" priority="324" operator="equal">
      <formula>0</formula>
    </cfRule>
  </conditionalFormatting>
  <conditionalFormatting sqref="F255">
    <cfRule type="cellIs" dxfId="315" priority="323" operator="notEqual">
      <formula>0</formula>
    </cfRule>
  </conditionalFormatting>
  <conditionalFormatting sqref="F256">
    <cfRule type="cellIs" dxfId="314" priority="322" operator="equal">
      <formula>0</formula>
    </cfRule>
  </conditionalFormatting>
  <conditionalFormatting sqref="F256">
    <cfRule type="cellIs" dxfId="313" priority="321" operator="notEqual">
      <formula>0</formula>
    </cfRule>
  </conditionalFormatting>
  <conditionalFormatting sqref="D257">
    <cfRule type="cellIs" dxfId="312" priority="320" operator="equal">
      <formula>0</formula>
    </cfRule>
  </conditionalFormatting>
  <conditionalFormatting sqref="D257">
    <cfRule type="cellIs" dxfId="311" priority="319" operator="notEqual">
      <formula>0</formula>
    </cfRule>
  </conditionalFormatting>
  <conditionalFormatting sqref="D258">
    <cfRule type="cellIs" dxfId="310" priority="318" operator="equal">
      <formula>0</formula>
    </cfRule>
  </conditionalFormatting>
  <conditionalFormatting sqref="D258">
    <cfRule type="cellIs" dxfId="309" priority="317" operator="notEqual">
      <formula>0</formula>
    </cfRule>
  </conditionalFormatting>
  <conditionalFormatting sqref="E257">
    <cfRule type="cellIs" dxfId="308" priority="316" operator="equal">
      <formula>0</formula>
    </cfRule>
  </conditionalFormatting>
  <conditionalFormatting sqref="E257">
    <cfRule type="cellIs" dxfId="307" priority="315" operator="notEqual">
      <formula>0</formula>
    </cfRule>
  </conditionalFormatting>
  <conditionalFormatting sqref="E258">
    <cfRule type="cellIs" dxfId="306" priority="314" operator="equal">
      <formula>0</formula>
    </cfRule>
  </conditionalFormatting>
  <conditionalFormatting sqref="E258">
    <cfRule type="cellIs" dxfId="305" priority="313" operator="notEqual">
      <formula>0</formula>
    </cfRule>
  </conditionalFormatting>
  <conditionalFormatting sqref="G257">
    <cfRule type="cellIs" dxfId="304" priority="312" operator="equal">
      <formula>0</formula>
    </cfRule>
  </conditionalFormatting>
  <conditionalFormatting sqref="G257">
    <cfRule type="cellIs" dxfId="303" priority="311" operator="notEqual">
      <formula>0</formula>
    </cfRule>
  </conditionalFormatting>
  <conditionalFormatting sqref="G258">
    <cfRule type="cellIs" dxfId="302" priority="310" operator="equal">
      <formula>0</formula>
    </cfRule>
  </conditionalFormatting>
  <conditionalFormatting sqref="G258">
    <cfRule type="cellIs" dxfId="301" priority="309" operator="notEqual">
      <formula>0</formula>
    </cfRule>
  </conditionalFormatting>
  <conditionalFormatting sqref="F257">
    <cfRule type="cellIs" dxfId="300" priority="308" operator="equal">
      <formula>0</formula>
    </cfRule>
  </conditionalFormatting>
  <conditionalFormatting sqref="F257">
    <cfRule type="cellIs" dxfId="299" priority="307" operator="notEqual">
      <formula>0</formula>
    </cfRule>
  </conditionalFormatting>
  <conditionalFormatting sqref="F258">
    <cfRule type="cellIs" dxfId="298" priority="306" operator="equal">
      <formula>0</formula>
    </cfRule>
  </conditionalFormatting>
  <conditionalFormatting sqref="F258">
    <cfRule type="cellIs" dxfId="297" priority="305" operator="notEqual">
      <formula>0</formula>
    </cfRule>
  </conditionalFormatting>
  <conditionalFormatting sqref="D259">
    <cfRule type="cellIs" dxfId="296" priority="304" operator="equal">
      <formula>0</formula>
    </cfRule>
  </conditionalFormatting>
  <conditionalFormatting sqref="D259">
    <cfRule type="cellIs" dxfId="295" priority="303" operator="notEqual">
      <formula>0</formula>
    </cfRule>
  </conditionalFormatting>
  <conditionalFormatting sqref="D260">
    <cfRule type="cellIs" dxfId="294" priority="302" operator="equal">
      <formula>0</formula>
    </cfRule>
  </conditionalFormatting>
  <conditionalFormatting sqref="D260">
    <cfRule type="cellIs" dxfId="293" priority="301" operator="notEqual">
      <formula>0</formula>
    </cfRule>
  </conditionalFormatting>
  <conditionalFormatting sqref="E259">
    <cfRule type="cellIs" dxfId="292" priority="300" operator="equal">
      <formula>0</formula>
    </cfRule>
  </conditionalFormatting>
  <conditionalFormatting sqref="E259">
    <cfRule type="cellIs" dxfId="291" priority="299" operator="notEqual">
      <formula>0</formula>
    </cfRule>
  </conditionalFormatting>
  <conditionalFormatting sqref="E260">
    <cfRule type="cellIs" dxfId="290" priority="298" operator="equal">
      <formula>0</formula>
    </cfRule>
  </conditionalFormatting>
  <conditionalFormatting sqref="E260">
    <cfRule type="cellIs" dxfId="289" priority="297" operator="notEqual">
      <formula>0</formula>
    </cfRule>
  </conditionalFormatting>
  <conditionalFormatting sqref="G259">
    <cfRule type="cellIs" dxfId="288" priority="296" operator="equal">
      <formula>0</formula>
    </cfRule>
  </conditionalFormatting>
  <conditionalFormatting sqref="G259">
    <cfRule type="cellIs" dxfId="287" priority="295" operator="notEqual">
      <formula>0</formula>
    </cfRule>
  </conditionalFormatting>
  <conditionalFormatting sqref="G260">
    <cfRule type="cellIs" dxfId="286" priority="294" operator="equal">
      <formula>0</formula>
    </cfRule>
  </conditionalFormatting>
  <conditionalFormatting sqref="G260">
    <cfRule type="cellIs" dxfId="285" priority="293" operator="notEqual">
      <formula>0</formula>
    </cfRule>
  </conditionalFormatting>
  <conditionalFormatting sqref="F259">
    <cfRule type="cellIs" dxfId="284" priority="292" operator="equal">
      <formula>0</formula>
    </cfRule>
  </conditionalFormatting>
  <conditionalFormatting sqref="F259">
    <cfRule type="cellIs" dxfId="283" priority="291" operator="notEqual">
      <formula>0</formula>
    </cfRule>
  </conditionalFormatting>
  <conditionalFormatting sqref="F260">
    <cfRule type="cellIs" dxfId="282" priority="290" operator="equal">
      <formula>0</formula>
    </cfRule>
  </conditionalFormatting>
  <conditionalFormatting sqref="F260">
    <cfRule type="cellIs" dxfId="281" priority="289" operator="notEqual">
      <formula>0</formula>
    </cfRule>
  </conditionalFormatting>
  <conditionalFormatting sqref="E231:E232">
    <cfRule type="cellIs" dxfId="280" priority="288" operator="equal">
      <formula>0</formula>
    </cfRule>
  </conditionalFormatting>
  <conditionalFormatting sqref="F231:F232">
    <cfRule type="cellIs" dxfId="279" priority="287" operator="equal">
      <formula>0</formula>
    </cfRule>
  </conditionalFormatting>
  <conditionalFormatting sqref="G231:G232">
    <cfRule type="cellIs" dxfId="278" priority="286" operator="equal">
      <formula>0</formula>
    </cfRule>
  </conditionalFormatting>
  <conditionalFormatting sqref="E230">
    <cfRule type="cellIs" dxfId="277" priority="285" operator="equal">
      <formula>0</formula>
    </cfRule>
  </conditionalFormatting>
  <conditionalFormatting sqref="F230">
    <cfRule type="cellIs" dxfId="276" priority="283" operator="equal">
      <formula>0</formula>
    </cfRule>
  </conditionalFormatting>
  <conditionalFormatting sqref="G230">
    <cfRule type="cellIs" dxfId="275" priority="282" operator="equal">
      <formula>0</formula>
    </cfRule>
  </conditionalFormatting>
  <conditionalFormatting sqref="C264">
    <cfRule type="cellIs" dxfId="274" priority="281" operator="equal">
      <formula>0</formula>
    </cfRule>
  </conditionalFormatting>
  <conditionalFormatting sqref="D261:G262">
    <cfRule type="cellIs" dxfId="273" priority="280" operator="equal">
      <formula>0</formula>
    </cfRule>
  </conditionalFormatting>
  <conditionalFormatting sqref="D263:G263">
    <cfRule type="cellIs" dxfId="272" priority="279" operator="equal">
      <formula>0</formula>
    </cfRule>
  </conditionalFormatting>
  <conditionalFormatting sqref="D264:G264">
    <cfRule type="cellIs" dxfId="271" priority="278" operator="equal">
      <formula>0</formula>
    </cfRule>
  </conditionalFormatting>
  <conditionalFormatting sqref="E261:E262">
    <cfRule type="cellIs" dxfId="270" priority="277" operator="equal">
      <formula>0</formula>
    </cfRule>
  </conditionalFormatting>
  <conditionalFormatting sqref="F261:F262">
    <cfRule type="cellIs" dxfId="269" priority="276" operator="equal">
      <formula>0</formula>
    </cfRule>
  </conditionalFormatting>
  <conditionalFormatting sqref="G261:G262">
    <cfRule type="cellIs" dxfId="268" priority="275" operator="equal">
      <formula>0</formula>
    </cfRule>
  </conditionalFormatting>
  <conditionalFormatting sqref="E263">
    <cfRule type="cellIs" dxfId="267" priority="274" operator="equal">
      <formula>0</formula>
    </cfRule>
  </conditionalFormatting>
  <conditionalFormatting sqref="F263">
    <cfRule type="cellIs" dxfId="266" priority="273" operator="equal">
      <formula>0</formula>
    </cfRule>
  </conditionalFormatting>
  <conditionalFormatting sqref="G263">
    <cfRule type="cellIs" dxfId="265" priority="272" operator="equal">
      <formula>0</formula>
    </cfRule>
  </conditionalFormatting>
  <conditionalFormatting sqref="E264">
    <cfRule type="cellIs" dxfId="264" priority="271" operator="equal">
      <formula>0</formula>
    </cfRule>
  </conditionalFormatting>
  <conditionalFormatting sqref="F264">
    <cfRule type="cellIs" dxfId="263" priority="270" operator="equal">
      <formula>0</formula>
    </cfRule>
  </conditionalFormatting>
  <conditionalFormatting sqref="G264">
    <cfRule type="cellIs" dxfId="262" priority="269" operator="equal">
      <formula>0</formula>
    </cfRule>
  </conditionalFormatting>
  <conditionalFormatting sqref="D265">
    <cfRule type="cellIs" dxfId="261" priority="268" operator="equal">
      <formula>0</formula>
    </cfRule>
  </conditionalFormatting>
  <conditionalFormatting sqref="D265">
    <cfRule type="cellIs" dxfId="260" priority="267" operator="notEqual">
      <formula>0</formula>
    </cfRule>
  </conditionalFormatting>
  <conditionalFormatting sqref="D266">
    <cfRule type="cellIs" dxfId="259" priority="266" operator="equal">
      <formula>0</formula>
    </cfRule>
  </conditionalFormatting>
  <conditionalFormatting sqref="D266">
    <cfRule type="cellIs" dxfId="258" priority="265" operator="notEqual">
      <formula>0</formula>
    </cfRule>
  </conditionalFormatting>
  <conditionalFormatting sqref="E265">
    <cfRule type="cellIs" dxfId="257" priority="264" operator="equal">
      <formula>0</formula>
    </cfRule>
  </conditionalFormatting>
  <conditionalFormatting sqref="E265">
    <cfRule type="cellIs" dxfId="256" priority="263" operator="notEqual">
      <formula>0</formula>
    </cfRule>
  </conditionalFormatting>
  <conditionalFormatting sqref="E266">
    <cfRule type="cellIs" dxfId="255" priority="262" operator="equal">
      <formula>0</formula>
    </cfRule>
  </conditionalFormatting>
  <conditionalFormatting sqref="E266">
    <cfRule type="cellIs" dxfId="254" priority="261" operator="notEqual">
      <formula>0</formula>
    </cfRule>
  </conditionalFormatting>
  <conditionalFormatting sqref="G265">
    <cfRule type="cellIs" dxfId="253" priority="260" operator="equal">
      <formula>0</formula>
    </cfRule>
  </conditionalFormatting>
  <conditionalFormatting sqref="G265">
    <cfRule type="cellIs" dxfId="252" priority="259" operator="notEqual">
      <formula>0</formula>
    </cfRule>
  </conditionalFormatting>
  <conditionalFormatting sqref="G266">
    <cfRule type="cellIs" dxfId="251" priority="258" operator="equal">
      <formula>0</formula>
    </cfRule>
  </conditionalFormatting>
  <conditionalFormatting sqref="G266">
    <cfRule type="cellIs" dxfId="250" priority="257" operator="notEqual">
      <formula>0</formula>
    </cfRule>
  </conditionalFormatting>
  <conditionalFormatting sqref="F265">
    <cfRule type="cellIs" dxfId="249" priority="256" operator="equal">
      <formula>0</formula>
    </cfRule>
  </conditionalFormatting>
  <conditionalFormatting sqref="F265">
    <cfRule type="cellIs" dxfId="248" priority="255" operator="notEqual">
      <formula>0</formula>
    </cfRule>
  </conditionalFormatting>
  <conditionalFormatting sqref="F266">
    <cfRule type="cellIs" dxfId="247" priority="254" operator="equal">
      <formula>0</formula>
    </cfRule>
  </conditionalFormatting>
  <conditionalFormatting sqref="F266">
    <cfRule type="cellIs" dxfId="246" priority="253" operator="notEqual">
      <formula>0</formula>
    </cfRule>
  </conditionalFormatting>
  <conditionalFormatting sqref="D267">
    <cfRule type="cellIs" dxfId="245" priority="252" operator="equal">
      <formula>0</formula>
    </cfRule>
  </conditionalFormatting>
  <conditionalFormatting sqref="D267">
    <cfRule type="cellIs" dxfId="244" priority="251" operator="notEqual">
      <formula>0</formula>
    </cfRule>
  </conditionalFormatting>
  <conditionalFormatting sqref="D268">
    <cfRule type="cellIs" dxfId="243" priority="250" operator="equal">
      <formula>0</formula>
    </cfRule>
  </conditionalFormatting>
  <conditionalFormatting sqref="D268">
    <cfRule type="cellIs" dxfId="242" priority="249" operator="notEqual">
      <formula>0</formula>
    </cfRule>
  </conditionalFormatting>
  <conditionalFormatting sqref="E267">
    <cfRule type="cellIs" dxfId="241" priority="248" operator="equal">
      <formula>0</formula>
    </cfRule>
  </conditionalFormatting>
  <conditionalFormatting sqref="E267">
    <cfRule type="cellIs" dxfId="240" priority="247" operator="notEqual">
      <formula>0</formula>
    </cfRule>
  </conditionalFormatting>
  <conditionalFormatting sqref="E268">
    <cfRule type="cellIs" dxfId="239" priority="246" operator="equal">
      <formula>0</formula>
    </cfRule>
  </conditionalFormatting>
  <conditionalFormatting sqref="E268">
    <cfRule type="cellIs" dxfId="238" priority="245" operator="notEqual">
      <formula>0</formula>
    </cfRule>
  </conditionalFormatting>
  <conditionalFormatting sqref="G267">
    <cfRule type="cellIs" dxfId="237" priority="244" operator="equal">
      <formula>0</formula>
    </cfRule>
  </conditionalFormatting>
  <conditionalFormatting sqref="G267">
    <cfRule type="cellIs" dxfId="236" priority="243" operator="notEqual">
      <formula>0</formula>
    </cfRule>
  </conditionalFormatting>
  <conditionalFormatting sqref="G268">
    <cfRule type="cellIs" dxfId="235" priority="242" operator="equal">
      <formula>0</formula>
    </cfRule>
  </conditionalFormatting>
  <conditionalFormatting sqref="G268">
    <cfRule type="cellIs" dxfId="234" priority="241" operator="notEqual">
      <formula>0</formula>
    </cfRule>
  </conditionalFormatting>
  <conditionalFormatting sqref="F267">
    <cfRule type="cellIs" dxfId="233" priority="240" operator="equal">
      <formula>0</formula>
    </cfRule>
  </conditionalFormatting>
  <conditionalFormatting sqref="F267">
    <cfRule type="cellIs" dxfId="232" priority="239" operator="notEqual">
      <formula>0</formula>
    </cfRule>
  </conditionalFormatting>
  <conditionalFormatting sqref="F268">
    <cfRule type="cellIs" dxfId="231" priority="238" operator="equal">
      <formula>0</formula>
    </cfRule>
  </conditionalFormatting>
  <conditionalFormatting sqref="F268">
    <cfRule type="cellIs" dxfId="230" priority="237" operator="notEqual">
      <formula>0</formula>
    </cfRule>
  </conditionalFormatting>
  <conditionalFormatting sqref="D269">
    <cfRule type="cellIs" dxfId="229" priority="236" operator="equal">
      <formula>0</formula>
    </cfRule>
  </conditionalFormatting>
  <conditionalFormatting sqref="D269">
    <cfRule type="cellIs" dxfId="228" priority="235" operator="notEqual">
      <formula>0</formula>
    </cfRule>
  </conditionalFormatting>
  <conditionalFormatting sqref="D270">
    <cfRule type="cellIs" dxfId="227" priority="234" operator="equal">
      <formula>0</formula>
    </cfRule>
  </conditionalFormatting>
  <conditionalFormatting sqref="D270">
    <cfRule type="cellIs" dxfId="226" priority="233" operator="notEqual">
      <formula>0</formula>
    </cfRule>
  </conditionalFormatting>
  <conditionalFormatting sqref="E269">
    <cfRule type="cellIs" dxfId="225" priority="232" operator="equal">
      <formula>0</formula>
    </cfRule>
  </conditionalFormatting>
  <conditionalFormatting sqref="E269">
    <cfRule type="cellIs" dxfId="224" priority="231" operator="notEqual">
      <formula>0</formula>
    </cfRule>
  </conditionalFormatting>
  <conditionalFormatting sqref="E270">
    <cfRule type="cellIs" dxfId="223" priority="230" operator="equal">
      <formula>0</formula>
    </cfRule>
  </conditionalFormatting>
  <conditionalFormatting sqref="E270">
    <cfRule type="cellIs" dxfId="222" priority="229" operator="notEqual">
      <formula>0</formula>
    </cfRule>
  </conditionalFormatting>
  <conditionalFormatting sqref="G269">
    <cfRule type="cellIs" dxfId="221" priority="228" operator="equal">
      <formula>0</formula>
    </cfRule>
  </conditionalFormatting>
  <conditionalFormatting sqref="G269">
    <cfRule type="cellIs" dxfId="220" priority="227" operator="notEqual">
      <formula>0</formula>
    </cfRule>
  </conditionalFormatting>
  <conditionalFormatting sqref="G270">
    <cfRule type="cellIs" dxfId="219" priority="226" operator="equal">
      <formula>0</formula>
    </cfRule>
  </conditionalFormatting>
  <conditionalFormatting sqref="G270">
    <cfRule type="cellIs" dxfId="218" priority="225" operator="notEqual">
      <formula>0</formula>
    </cfRule>
  </conditionalFormatting>
  <conditionalFormatting sqref="F269">
    <cfRule type="cellIs" dxfId="217" priority="224" operator="equal">
      <formula>0</formula>
    </cfRule>
  </conditionalFormatting>
  <conditionalFormatting sqref="F269">
    <cfRule type="cellIs" dxfId="216" priority="223" operator="notEqual">
      <formula>0</formula>
    </cfRule>
  </conditionalFormatting>
  <conditionalFormatting sqref="F270">
    <cfRule type="cellIs" dxfId="215" priority="222" operator="equal">
      <formula>0</formula>
    </cfRule>
  </conditionalFormatting>
  <conditionalFormatting sqref="F270">
    <cfRule type="cellIs" dxfId="214" priority="221" operator="notEqual">
      <formula>0</formula>
    </cfRule>
  </conditionalFormatting>
  <conditionalFormatting sqref="D271">
    <cfRule type="cellIs" dxfId="213" priority="220" operator="equal">
      <formula>0</formula>
    </cfRule>
  </conditionalFormatting>
  <conditionalFormatting sqref="D271">
    <cfRule type="cellIs" dxfId="212" priority="219" operator="notEqual">
      <formula>0</formula>
    </cfRule>
  </conditionalFormatting>
  <conditionalFormatting sqref="D272">
    <cfRule type="cellIs" dxfId="211" priority="218" operator="equal">
      <formula>0</formula>
    </cfRule>
  </conditionalFormatting>
  <conditionalFormatting sqref="D272">
    <cfRule type="cellIs" dxfId="210" priority="217" operator="notEqual">
      <formula>0</formula>
    </cfRule>
  </conditionalFormatting>
  <conditionalFormatting sqref="E271">
    <cfRule type="cellIs" dxfId="209" priority="216" operator="equal">
      <formula>0</formula>
    </cfRule>
  </conditionalFormatting>
  <conditionalFormatting sqref="E271">
    <cfRule type="cellIs" dxfId="208" priority="215" operator="notEqual">
      <formula>0</formula>
    </cfRule>
  </conditionalFormatting>
  <conditionalFormatting sqref="E272">
    <cfRule type="cellIs" dxfId="207" priority="214" operator="equal">
      <formula>0</formula>
    </cfRule>
  </conditionalFormatting>
  <conditionalFormatting sqref="E272">
    <cfRule type="cellIs" dxfId="206" priority="213" operator="notEqual">
      <formula>0</formula>
    </cfRule>
  </conditionalFormatting>
  <conditionalFormatting sqref="G271">
    <cfRule type="cellIs" dxfId="205" priority="212" operator="equal">
      <formula>0</formula>
    </cfRule>
  </conditionalFormatting>
  <conditionalFormatting sqref="G271">
    <cfRule type="cellIs" dxfId="204" priority="211" operator="notEqual">
      <formula>0</formula>
    </cfRule>
  </conditionalFormatting>
  <conditionalFormatting sqref="G272">
    <cfRule type="cellIs" dxfId="203" priority="210" operator="equal">
      <formula>0</formula>
    </cfRule>
  </conditionalFormatting>
  <conditionalFormatting sqref="G272">
    <cfRule type="cellIs" dxfId="202" priority="209" operator="notEqual">
      <formula>0</formula>
    </cfRule>
  </conditionalFormatting>
  <conditionalFormatting sqref="F271">
    <cfRule type="cellIs" dxfId="201" priority="208" operator="equal">
      <formula>0</formula>
    </cfRule>
  </conditionalFormatting>
  <conditionalFormatting sqref="F271">
    <cfRule type="cellIs" dxfId="200" priority="207" operator="notEqual">
      <formula>0</formula>
    </cfRule>
  </conditionalFormatting>
  <conditionalFormatting sqref="F272">
    <cfRule type="cellIs" dxfId="199" priority="206" operator="equal">
      <formula>0</formula>
    </cfRule>
  </conditionalFormatting>
  <conditionalFormatting sqref="F272">
    <cfRule type="cellIs" dxfId="198" priority="205" operator="notEqual">
      <formula>0</formula>
    </cfRule>
  </conditionalFormatting>
  <conditionalFormatting sqref="D273">
    <cfRule type="cellIs" dxfId="197" priority="204" operator="equal">
      <formula>0</formula>
    </cfRule>
  </conditionalFormatting>
  <conditionalFormatting sqref="D273">
    <cfRule type="cellIs" dxfId="196" priority="203" operator="notEqual">
      <formula>0</formula>
    </cfRule>
  </conditionalFormatting>
  <conditionalFormatting sqref="D274">
    <cfRule type="cellIs" dxfId="195" priority="202" operator="equal">
      <formula>0</formula>
    </cfRule>
  </conditionalFormatting>
  <conditionalFormatting sqref="D274">
    <cfRule type="cellIs" dxfId="194" priority="201" operator="notEqual">
      <formula>0</formula>
    </cfRule>
  </conditionalFormatting>
  <conditionalFormatting sqref="E273">
    <cfRule type="cellIs" dxfId="193" priority="200" operator="equal">
      <formula>0</formula>
    </cfRule>
  </conditionalFormatting>
  <conditionalFormatting sqref="E273">
    <cfRule type="cellIs" dxfId="192" priority="199" operator="notEqual">
      <formula>0</formula>
    </cfRule>
  </conditionalFormatting>
  <conditionalFormatting sqref="E274">
    <cfRule type="cellIs" dxfId="191" priority="198" operator="equal">
      <formula>0</formula>
    </cfRule>
  </conditionalFormatting>
  <conditionalFormatting sqref="E274">
    <cfRule type="cellIs" dxfId="190" priority="197" operator="notEqual">
      <formula>0</formula>
    </cfRule>
  </conditionalFormatting>
  <conditionalFormatting sqref="G273">
    <cfRule type="cellIs" dxfId="189" priority="196" operator="equal">
      <formula>0</formula>
    </cfRule>
  </conditionalFormatting>
  <conditionalFormatting sqref="G273">
    <cfRule type="cellIs" dxfId="188" priority="195" operator="notEqual">
      <formula>0</formula>
    </cfRule>
  </conditionalFormatting>
  <conditionalFormatting sqref="G274">
    <cfRule type="cellIs" dxfId="187" priority="194" operator="equal">
      <formula>0</formula>
    </cfRule>
  </conditionalFormatting>
  <conditionalFormatting sqref="G274">
    <cfRule type="cellIs" dxfId="186" priority="193" operator="notEqual">
      <formula>0</formula>
    </cfRule>
  </conditionalFormatting>
  <conditionalFormatting sqref="F273">
    <cfRule type="cellIs" dxfId="185" priority="192" operator="equal">
      <formula>0</formula>
    </cfRule>
  </conditionalFormatting>
  <conditionalFormatting sqref="F273">
    <cfRule type="cellIs" dxfId="184" priority="191" operator="notEqual">
      <formula>0</formula>
    </cfRule>
  </conditionalFormatting>
  <conditionalFormatting sqref="F274">
    <cfRule type="cellIs" dxfId="183" priority="190" operator="equal">
      <formula>0</formula>
    </cfRule>
  </conditionalFormatting>
  <conditionalFormatting sqref="F274">
    <cfRule type="cellIs" dxfId="182" priority="189" operator="notEqual">
      <formula>0</formula>
    </cfRule>
  </conditionalFormatting>
  <conditionalFormatting sqref="D275">
    <cfRule type="cellIs" dxfId="181" priority="188" operator="equal">
      <formula>0</formula>
    </cfRule>
  </conditionalFormatting>
  <conditionalFormatting sqref="D275">
    <cfRule type="cellIs" dxfId="180" priority="187" operator="notEqual">
      <formula>0</formula>
    </cfRule>
  </conditionalFormatting>
  <conditionalFormatting sqref="D276">
    <cfRule type="cellIs" dxfId="179" priority="186" operator="equal">
      <formula>0</formula>
    </cfRule>
  </conditionalFormatting>
  <conditionalFormatting sqref="D276">
    <cfRule type="cellIs" dxfId="178" priority="185" operator="notEqual">
      <formula>0</formula>
    </cfRule>
  </conditionalFormatting>
  <conditionalFormatting sqref="E275">
    <cfRule type="cellIs" dxfId="177" priority="184" operator="equal">
      <formula>0</formula>
    </cfRule>
  </conditionalFormatting>
  <conditionalFormatting sqref="E275">
    <cfRule type="cellIs" dxfId="176" priority="183" operator="notEqual">
      <formula>0</formula>
    </cfRule>
  </conditionalFormatting>
  <conditionalFormatting sqref="E276">
    <cfRule type="cellIs" dxfId="175" priority="182" operator="equal">
      <formula>0</formula>
    </cfRule>
  </conditionalFormatting>
  <conditionalFormatting sqref="E276">
    <cfRule type="cellIs" dxfId="174" priority="181" operator="notEqual">
      <formula>0</formula>
    </cfRule>
  </conditionalFormatting>
  <conditionalFormatting sqref="G275">
    <cfRule type="cellIs" dxfId="173" priority="180" operator="equal">
      <formula>0</formula>
    </cfRule>
  </conditionalFormatting>
  <conditionalFormatting sqref="G275">
    <cfRule type="cellIs" dxfId="172" priority="179" operator="notEqual">
      <formula>0</formula>
    </cfRule>
  </conditionalFormatting>
  <conditionalFormatting sqref="G276">
    <cfRule type="cellIs" dxfId="171" priority="178" operator="equal">
      <formula>0</formula>
    </cfRule>
  </conditionalFormatting>
  <conditionalFormatting sqref="G276">
    <cfRule type="cellIs" dxfId="170" priority="177" operator="notEqual">
      <formula>0</formula>
    </cfRule>
  </conditionalFormatting>
  <conditionalFormatting sqref="F275">
    <cfRule type="cellIs" dxfId="169" priority="176" operator="equal">
      <formula>0</formula>
    </cfRule>
  </conditionalFormatting>
  <conditionalFormatting sqref="F275">
    <cfRule type="cellIs" dxfId="168" priority="175" operator="notEqual">
      <formula>0</formula>
    </cfRule>
  </conditionalFormatting>
  <conditionalFormatting sqref="F276">
    <cfRule type="cellIs" dxfId="167" priority="174" operator="equal">
      <formula>0</formula>
    </cfRule>
  </conditionalFormatting>
  <conditionalFormatting sqref="F276">
    <cfRule type="cellIs" dxfId="166" priority="173" operator="notEqual">
      <formula>0</formula>
    </cfRule>
  </conditionalFormatting>
  <conditionalFormatting sqref="D277">
    <cfRule type="cellIs" dxfId="165" priority="172" operator="equal">
      <formula>0</formula>
    </cfRule>
  </conditionalFormatting>
  <conditionalFormatting sqref="D277">
    <cfRule type="cellIs" dxfId="164" priority="171" operator="notEqual">
      <formula>0</formula>
    </cfRule>
  </conditionalFormatting>
  <conditionalFormatting sqref="D278">
    <cfRule type="cellIs" dxfId="163" priority="170" operator="equal">
      <formula>0</formula>
    </cfRule>
  </conditionalFormatting>
  <conditionalFormatting sqref="D278">
    <cfRule type="cellIs" dxfId="162" priority="169" operator="notEqual">
      <formula>0</formula>
    </cfRule>
  </conditionalFormatting>
  <conditionalFormatting sqref="E277">
    <cfRule type="cellIs" dxfId="161" priority="168" operator="equal">
      <formula>0</formula>
    </cfRule>
  </conditionalFormatting>
  <conditionalFormatting sqref="E277">
    <cfRule type="cellIs" dxfId="160" priority="167" operator="notEqual">
      <formula>0</formula>
    </cfRule>
  </conditionalFormatting>
  <conditionalFormatting sqref="E278">
    <cfRule type="cellIs" dxfId="159" priority="166" operator="equal">
      <formula>0</formula>
    </cfRule>
  </conditionalFormatting>
  <conditionalFormatting sqref="E278">
    <cfRule type="cellIs" dxfId="158" priority="165" operator="notEqual">
      <formula>0</formula>
    </cfRule>
  </conditionalFormatting>
  <conditionalFormatting sqref="G277">
    <cfRule type="cellIs" dxfId="157" priority="164" operator="equal">
      <formula>0</formula>
    </cfRule>
  </conditionalFormatting>
  <conditionalFormatting sqref="G277">
    <cfRule type="cellIs" dxfId="156" priority="163" operator="notEqual">
      <formula>0</formula>
    </cfRule>
  </conditionalFormatting>
  <conditionalFormatting sqref="G278">
    <cfRule type="cellIs" dxfId="155" priority="162" operator="equal">
      <formula>0</formula>
    </cfRule>
  </conditionalFormatting>
  <conditionalFormatting sqref="G278">
    <cfRule type="cellIs" dxfId="154" priority="161" operator="notEqual">
      <formula>0</formula>
    </cfRule>
  </conditionalFormatting>
  <conditionalFormatting sqref="F277">
    <cfRule type="cellIs" dxfId="153" priority="160" operator="equal">
      <formula>0</formula>
    </cfRule>
  </conditionalFormatting>
  <conditionalFormatting sqref="F277">
    <cfRule type="cellIs" dxfId="152" priority="159" operator="notEqual">
      <formula>0</formula>
    </cfRule>
  </conditionalFormatting>
  <conditionalFormatting sqref="F278">
    <cfRule type="cellIs" dxfId="151" priority="158" operator="equal">
      <formula>0</formula>
    </cfRule>
  </conditionalFormatting>
  <conditionalFormatting sqref="F278">
    <cfRule type="cellIs" dxfId="150" priority="157" operator="notEqual">
      <formula>0</formula>
    </cfRule>
  </conditionalFormatting>
  <conditionalFormatting sqref="C280">
    <cfRule type="cellIs" dxfId="149" priority="156" operator="equal">
      <formula>0</formula>
    </cfRule>
  </conditionalFormatting>
  <conditionalFormatting sqref="D279">
    <cfRule type="cellIs" dxfId="148" priority="155" operator="equal">
      <formula>0</formula>
    </cfRule>
  </conditionalFormatting>
  <conditionalFormatting sqref="D280">
    <cfRule type="cellIs" dxfId="147" priority="154" operator="equal">
      <formula>0</formula>
    </cfRule>
  </conditionalFormatting>
  <conditionalFormatting sqref="D281">
    <cfRule type="cellIs" dxfId="146" priority="147" operator="equal">
      <formula>0</formula>
    </cfRule>
  </conditionalFormatting>
  <conditionalFormatting sqref="D281">
    <cfRule type="cellIs" dxfId="145" priority="146" operator="notEqual">
      <formula>0</formula>
    </cfRule>
  </conditionalFormatting>
  <conditionalFormatting sqref="D282">
    <cfRule type="cellIs" dxfId="144" priority="145" operator="equal">
      <formula>0</formula>
    </cfRule>
  </conditionalFormatting>
  <conditionalFormatting sqref="D282">
    <cfRule type="cellIs" dxfId="143" priority="144" operator="notEqual">
      <formula>0</formula>
    </cfRule>
  </conditionalFormatting>
  <conditionalFormatting sqref="E281">
    <cfRule type="cellIs" dxfId="142" priority="143" operator="equal">
      <formula>0</formula>
    </cfRule>
  </conditionalFormatting>
  <conditionalFormatting sqref="E281">
    <cfRule type="cellIs" dxfId="141" priority="142" operator="notEqual">
      <formula>0</formula>
    </cfRule>
  </conditionalFormatting>
  <conditionalFormatting sqref="E282">
    <cfRule type="cellIs" dxfId="140" priority="141" operator="equal">
      <formula>0</formula>
    </cfRule>
  </conditionalFormatting>
  <conditionalFormatting sqref="E282">
    <cfRule type="cellIs" dxfId="139" priority="140" operator="notEqual">
      <formula>0</formula>
    </cfRule>
  </conditionalFormatting>
  <conditionalFormatting sqref="G281">
    <cfRule type="cellIs" dxfId="138" priority="139" operator="equal">
      <formula>0</formula>
    </cfRule>
  </conditionalFormatting>
  <conditionalFormatting sqref="G281">
    <cfRule type="cellIs" dxfId="137" priority="138" operator="notEqual">
      <formula>0</formula>
    </cfRule>
  </conditionalFormatting>
  <conditionalFormatting sqref="G282">
    <cfRule type="cellIs" dxfId="136" priority="137" operator="equal">
      <formula>0</formula>
    </cfRule>
  </conditionalFormatting>
  <conditionalFormatting sqref="G282">
    <cfRule type="cellIs" dxfId="135" priority="136" operator="notEqual">
      <formula>0</formula>
    </cfRule>
  </conditionalFormatting>
  <conditionalFormatting sqref="F281">
    <cfRule type="cellIs" dxfId="134" priority="135" operator="equal">
      <formula>0</formula>
    </cfRule>
  </conditionalFormatting>
  <conditionalFormatting sqref="F281">
    <cfRule type="cellIs" dxfId="133" priority="134" operator="notEqual">
      <formula>0</formula>
    </cfRule>
  </conditionalFormatting>
  <conditionalFormatting sqref="F282">
    <cfRule type="cellIs" dxfId="132" priority="133" operator="equal">
      <formula>0</formula>
    </cfRule>
  </conditionalFormatting>
  <conditionalFormatting sqref="F282">
    <cfRule type="cellIs" dxfId="131" priority="132" operator="notEqual">
      <formula>0</formula>
    </cfRule>
  </conditionalFormatting>
  <conditionalFormatting sqref="D283">
    <cfRule type="cellIs" dxfId="130" priority="131" operator="equal">
      <formula>0</formula>
    </cfRule>
  </conditionalFormatting>
  <conditionalFormatting sqref="D283">
    <cfRule type="cellIs" dxfId="129" priority="130" operator="notEqual">
      <formula>0</formula>
    </cfRule>
  </conditionalFormatting>
  <conditionalFormatting sqref="D284">
    <cfRule type="cellIs" dxfId="128" priority="129" operator="equal">
      <formula>0</formula>
    </cfRule>
  </conditionalFormatting>
  <conditionalFormatting sqref="D284">
    <cfRule type="cellIs" dxfId="127" priority="128" operator="notEqual">
      <formula>0</formula>
    </cfRule>
  </conditionalFormatting>
  <conditionalFormatting sqref="E283">
    <cfRule type="cellIs" dxfId="126" priority="127" operator="equal">
      <formula>0</formula>
    </cfRule>
  </conditionalFormatting>
  <conditionalFormatting sqref="E283">
    <cfRule type="cellIs" dxfId="125" priority="126" operator="notEqual">
      <formula>0</formula>
    </cfRule>
  </conditionalFormatting>
  <conditionalFormatting sqref="E284">
    <cfRule type="cellIs" dxfId="124" priority="125" operator="equal">
      <formula>0</formula>
    </cfRule>
  </conditionalFormatting>
  <conditionalFormatting sqref="E284">
    <cfRule type="cellIs" dxfId="123" priority="124" operator="notEqual">
      <formula>0</formula>
    </cfRule>
  </conditionalFormatting>
  <conditionalFormatting sqref="G283">
    <cfRule type="cellIs" dxfId="122" priority="123" operator="equal">
      <formula>0</formula>
    </cfRule>
  </conditionalFormatting>
  <conditionalFormatting sqref="G283">
    <cfRule type="cellIs" dxfId="121" priority="122" operator="notEqual">
      <formula>0</formula>
    </cfRule>
  </conditionalFormatting>
  <conditionalFormatting sqref="G284">
    <cfRule type="cellIs" dxfId="120" priority="121" operator="equal">
      <formula>0</formula>
    </cfRule>
  </conditionalFormatting>
  <conditionalFormatting sqref="G284">
    <cfRule type="cellIs" dxfId="119" priority="120" operator="notEqual">
      <formula>0</formula>
    </cfRule>
  </conditionalFormatting>
  <conditionalFormatting sqref="F283">
    <cfRule type="cellIs" dxfId="118" priority="119" operator="equal">
      <formula>0</formula>
    </cfRule>
  </conditionalFormatting>
  <conditionalFormatting sqref="F283">
    <cfRule type="cellIs" dxfId="117" priority="118" operator="notEqual">
      <formula>0</formula>
    </cfRule>
  </conditionalFormatting>
  <conditionalFormatting sqref="F284">
    <cfRule type="cellIs" dxfId="116" priority="117" operator="equal">
      <formula>0</formula>
    </cfRule>
  </conditionalFormatting>
  <conditionalFormatting sqref="F284">
    <cfRule type="cellIs" dxfId="115" priority="116" operator="notEqual">
      <formula>0</formula>
    </cfRule>
  </conditionalFormatting>
  <conditionalFormatting sqref="D285">
    <cfRule type="cellIs" dxfId="114" priority="115" operator="equal">
      <formula>0</formula>
    </cfRule>
  </conditionalFormatting>
  <conditionalFormatting sqref="D285">
    <cfRule type="cellIs" dxfId="113" priority="114" operator="notEqual">
      <formula>0</formula>
    </cfRule>
  </conditionalFormatting>
  <conditionalFormatting sqref="D286">
    <cfRule type="cellIs" dxfId="112" priority="113" operator="equal">
      <formula>0</formula>
    </cfRule>
  </conditionalFormatting>
  <conditionalFormatting sqref="D286">
    <cfRule type="cellIs" dxfId="111" priority="112" operator="notEqual">
      <formula>0</formula>
    </cfRule>
  </conditionalFormatting>
  <conditionalFormatting sqref="E285">
    <cfRule type="cellIs" dxfId="110" priority="111" operator="equal">
      <formula>0</formula>
    </cfRule>
  </conditionalFormatting>
  <conditionalFormatting sqref="E285">
    <cfRule type="cellIs" dxfId="109" priority="110" operator="notEqual">
      <formula>0</formula>
    </cfRule>
  </conditionalFormatting>
  <conditionalFormatting sqref="E286">
    <cfRule type="cellIs" dxfId="108" priority="109" operator="equal">
      <formula>0</formula>
    </cfRule>
  </conditionalFormatting>
  <conditionalFormatting sqref="E286">
    <cfRule type="cellIs" dxfId="107" priority="108" operator="notEqual">
      <formula>0</formula>
    </cfRule>
  </conditionalFormatting>
  <conditionalFormatting sqref="G285">
    <cfRule type="cellIs" dxfId="106" priority="107" operator="equal">
      <formula>0</formula>
    </cfRule>
  </conditionalFormatting>
  <conditionalFormatting sqref="G285">
    <cfRule type="cellIs" dxfId="105" priority="106" operator="notEqual">
      <formula>0</formula>
    </cfRule>
  </conditionalFormatting>
  <conditionalFormatting sqref="G286">
    <cfRule type="cellIs" dxfId="104" priority="105" operator="equal">
      <formula>0</formula>
    </cfRule>
  </conditionalFormatting>
  <conditionalFormatting sqref="G286">
    <cfRule type="cellIs" dxfId="103" priority="104" operator="notEqual">
      <formula>0</formula>
    </cfRule>
  </conditionalFormatting>
  <conditionalFormatting sqref="F285">
    <cfRule type="cellIs" dxfId="102" priority="103" operator="equal">
      <formula>0</formula>
    </cfRule>
  </conditionalFormatting>
  <conditionalFormatting sqref="F285">
    <cfRule type="cellIs" dxfId="101" priority="102" operator="notEqual">
      <formula>0</formula>
    </cfRule>
  </conditionalFormatting>
  <conditionalFormatting sqref="F286">
    <cfRule type="cellIs" dxfId="100" priority="101" operator="equal">
      <formula>0</formula>
    </cfRule>
  </conditionalFormatting>
  <conditionalFormatting sqref="F286">
    <cfRule type="cellIs" dxfId="99" priority="100" operator="notEqual">
      <formula>0</formula>
    </cfRule>
  </conditionalFormatting>
  <conditionalFormatting sqref="D287">
    <cfRule type="cellIs" dxfId="98" priority="99" operator="equal">
      <formula>0</formula>
    </cfRule>
  </conditionalFormatting>
  <conditionalFormatting sqref="D287">
    <cfRule type="cellIs" dxfId="97" priority="98" operator="notEqual">
      <formula>0</formula>
    </cfRule>
  </conditionalFormatting>
  <conditionalFormatting sqref="D288">
    <cfRule type="cellIs" dxfId="96" priority="97" operator="equal">
      <formula>0</formula>
    </cfRule>
  </conditionalFormatting>
  <conditionalFormatting sqref="D288">
    <cfRule type="cellIs" dxfId="95" priority="96" operator="notEqual">
      <formula>0</formula>
    </cfRule>
  </conditionalFormatting>
  <conditionalFormatting sqref="E287">
    <cfRule type="cellIs" dxfId="94" priority="95" operator="equal">
      <formula>0</formula>
    </cfRule>
  </conditionalFormatting>
  <conditionalFormatting sqref="E287">
    <cfRule type="cellIs" dxfId="93" priority="94" operator="notEqual">
      <formula>0</formula>
    </cfRule>
  </conditionalFormatting>
  <conditionalFormatting sqref="E288">
    <cfRule type="cellIs" dxfId="92" priority="93" operator="equal">
      <formula>0</formula>
    </cfRule>
  </conditionalFormatting>
  <conditionalFormatting sqref="E288">
    <cfRule type="cellIs" dxfId="91" priority="92" operator="notEqual">
      <formula>0</formula>
    </cfRule>
  </conditionalFormatting>
  <conditionalFormatting sqref="G287">
    <cfRule type="cellIs" dxfId="90" priority="91" operator="equal">
      <formula>0</formula>
    </cfRule>
  </conditionalFormatting>
  <conditionalFormatting sqref="G287">
    <cfRule type="cellIs" dxfId="89" priority="90" operator="notEqual">
      <formula>0</formula>
    </cfRule>
  </conditionalFormatting>
  <conditionalFormatting sqref="G288">
    <cfRule type="cellIs" dxfId="88" priority="89" operator="equal">
      <formula>0</formula>
    </cfRule>
  </conditionalFormatting>
  <conditionalFormatting sqref="G288">
    <cfRule type="cellIs" dxfId="87" priority="88" operator="notEqual">
      <formula>0</formula>
    </cfRule>
  </conditionalFormatting>
  <conditionalFormatting sqref="F287">
    <cfRule type="cellIs" dxfId="86" priority="87" operator="equal">
      <formula>0</formula>
    </cfRule>
  </conditionalFormatting>
  <conditionalFormatting sqref="F287">
    <cfRule type="cellIs" dxfId="85" priority="86" operator="notEqual">
      <formula>0</formula>
    </cfRule>
  </conditionalFormatting>
  <conditionalFormatting sqref="F288">
    <cfRule type="cellIs" dxfId="84" priority="85" operator="equal">
      <formula>0</formula>
    </cfRule>
  </conditionalFormatting>
  <conditionalFormatting sqref="F288">
    <cfRule type="cellIs" dxfId="83" priority="84" operator="notEqual">
      <formula>0</formula>
    </cfRule>
  </conditionalFormatting>
  <conditionalFormatting sqref="D291">
    <cfRule type="cellIs" dxfId="82" priority="83" operator="equal">
      <formula>0</formula>
    </cfRule>
  </conditionalFormatting>
  <conditionalFormatting sqref="D291">
    <cfRule type="cellIs" dxfId="81" priority="82" operator="notEqual">
      <formula>0</formula>
    </cfRule>
  </conditionalFormatting>
  <conditionalFormatting sqref="D292">
    <cfRule type="cellIs" dxfId="80" priority="81" operator="equal">
      <formula>0</formula>
    </cfRule>
  </conditionalFormatting>
  <conditionalFormatting sqref="D292">
    <cfRule type="cellIs" dxfId="79" priority="80" operator="notEqual">
      <formula>0</formula>
    </cfRule>
  </conditionalFormatting>
  <conditionalFormatting sqref="E291">
    <cfRule type="cellIs" dxfId="78" priority="79" operator="equal">
      <formula>0</formula>
    </cfRule>
  </conditionalFormatting>
  <conditionalFormatting sqref="E291">
    <cfRule type="cellIs" dxfId="77" priority="78" operator="notEqual">
      <formula>0</formula>
    </cfRule>
  </conditionalFormatting>
  <conditionalFormatting sqref="E292">
    <cfRule type="cellIs" dxfId="76" priority="77" operator="equal">
      <formula>0</formula>
    </cfRule>
  </conditionalFormatting>
  <conditionalFormatting sqref="E292">
    <cfRule type="cellIs" dxfId="75" priority="76" operator="notEqual">
      <formula>0</formula>
    </cfRule>
  </conditionalFormatting>
  <conditionalFormatting sqref="G291">
    <cfRule type="cellIs" dxfId="74" priority="75" operator="equal">
      <formula>0</formula>
    </cfRule>
  </conditionalFormatting>
  <conditionalFormatting sqref="G291">
    <cfRule type="cellIs" dxfId="73" priority="74" operator="notEqual">
      <formula>0</formula>
    </cfRule>
  </conditionalFormatting>
  <conditionalFormatting sqref="G292">
    <cfRule type="cellIs" dxfId="72" priority="73" operator="equal">
      <formula>0</formula>
    </cfRule>
  </conditionalFormatting>
  <conditionalFormatting sqref="G292">
    <cfRule type="cellIs" dxfId="71" priority="72" operator="notEqual">
      <formula>0</formula>
    </cfRule>
  </conditionalFormatting>
  <conditionalFormatting sqref="F291">
    <cfRule type="cellIs" dxfId="70" priority="71" operator="equal">
      <formula>0</formula>
    </cfRule>
  </conditionalFormatting>
  <conditionalFormatting sqref="F291">
    <cfRule type="cellIs" dxfId="69" priority="70" operator="notEqual">
      <formula>0</formula>
    </cfRule>
  </conditionalFormatting>
  <conditionalFormatting sqref="F292">
    <cfRule type="cellIs" dxfId="68" priority="69" operator="equal">
      <formula>0</formula>
    </cfRule>
  </conditionalFormatting>
  <conditionalFormatting sqref="F292">
    <cfRule type="cellIs" dxfId="67" priority="68" operator="notEqual">
      <formula>0</formula>
    </cfRule>
  </conditionalFormatting>
  <conditionalFormatting sqref="D289">
    <cfRule type="cellIs" dxfId="66" priority="67" operator="equal">
      <formula>0</formula>
    </cfRule>
  </conditionalFormatting>
  <conditionalFormatting sqref="D289">
    <cfRule type="cellIs" dxfId="65" priority="66" operator="notEqual">
      <formula>0</formula>
    </cfRule>
  </conditionalFormatting>
  <conditionalFormatting sqref="D290">
    <cfRule type="cellIs" dxfId="64" priority="65" operator="equal">
      <formula>0</formula>
    </cfRule>
  </conditionalFormatting>
  <conditionalFormatting sqref="D290">
    <cfRule type="cellIs" dxfId="63" priority="64" operator="notEqual">
      <formula>0</formula>
    </cfRule>
  </conditionalFormatting>
  <conditionalFormatting sqref="E289">
    <cfRule type="cellIs" dxfId="62" priority="63" operator="equal">
      <formula>0</formula>
    </cfRule>
  </conditionalFormatting>
  <conditionalFormatting sqref="E289">
    <cfRule type="cellIs" dxfId="61" priority="62" operator="notEqual">
      <formula>0</formula>
    </cfRule>
  </conditionalFormatting>
  <conditionalFormatting sqref="E290">
    <cfRule type="cellIs" dxfId="60" priority="61" operator="equal">
      <formula>0</formula>
    </cfRule>
  </conditionalFormatting>
  <conditionalFormatting sqref="E290">
    <cfRule type="cellIs" dxfId="59" priority="60" operator="notEqual">
      <formula>0</formula>
    </cfRule>
  </conditionalFormatting>
  <conditionalFormatting sqref="G289">
    <cfRule type="cellIs" dxfId="58" priority="59" operator="equal">
      <formula>0</formula>
    </cfRule>
  </conditionalFormatting>
  <conditionalFormatting sqref="G289">
    <cfRule type="cellIs" dxfId="57" priority="58" operator="notEqual">
      <formula>0</formula>
    </cfRule>
  </conditionalFormatting>
  <conditionalFormatting sqref="G290">
    <cfRule type="cellIs" dxfId="56" priority="57" operator="equal">
      <formula>0</formula>
    </cfRule>
  </conditionalFormatting>
  <conditionalFormatting sqref="G290">
    <cfRule type="cellIs" dxfId="55" priority="56" operator="notEqual">
      <formula>0</formula>
    </cfRule>
  </conditionalFormatting>
  <conditionalFormatting sqref="F289">
    <cfRule type="cellIs" dxfId="54" priority="55" operator="equal">
      <formula>0</formula>
    </cfRule>
  </conditionalFormatting>
  <conditionalFormatting sqref="F289">
    <cfRule type="cellIs" dxfId="53" priority="54" operator="notEqual">
      <formula>0</formula>
    </cfRule>
  </conditionalFormatting>
  <conditionalFormatting sqref="F290">
    <cfRule type="cellIs" dxfId="52" priority="53" operator="equal">
      <formula>0</formula>
    </cfRule>
  </conditionalFormatting>
  <conditionalFormatting sqref="F290">
    <cfRule type="cellIs" dxfId="51" priority="52" operator="notEqual">
      <formula>0</formula>
    </cfRule>
  </conditionalFormatting>
  <conditionalFormatting sqref="E279">
    <cfRule type="cellIs" dxfId="50" priority="51" operator="equal">
      <formula>0</formula>
    </cfRule>
  </conditionalFormatting>
  <conditionalFormatting sqref="E280">
    <cfRule type="cellIs" dxfId="49" priority="50" operator="equal">
      <formula>0</formula>
    </cfRule>
  </conditionalFormatting>
  <conditionalFormatting sqref="F279">
    <cfRule type="cellIs" dxfId="48" priority="49" operator="equal">
      <formula>0</formula>
    </cfRule>
  </conditionalFormatting>
  <conditionalFormatting sqref="F280">
    <cfRule type="cellIs" dxfId="47" priority="48" operator="equal">
      <formula>0</formula>
    </cfRule>
  </conditionalFormatting>
  <conditionalFormatting sqref="G279">
    <cfRule type="cellIs" dxfId="46" priority="47" operator="equal">
      <formula>0</formula>
    </cfRule>
  </conditionalFormatting>
  <conditionalFormatting sqref="G280">
    <cfRule type="cellIs" dxfId="45" priority="46" operator="equal">
      <formula>0</formula>
    </cfRule>
  </conditionalFormatting>
  <conditionalFormatting sqref="C296">
    <cfRule type="cellIs" dxfId="44" priority="45" operator="equal">
      <formula>0</formula>
    </cfRule>
  </conditionalFormatting>
  <conditionalFormatting sqref="D293:G294">
    <cfRule type="cellIs" dxfId="43" priority="44" operator="equal">
      <formula>0</formula>
    </cfRule>
  </conditionalFormatting>
  <conditionalFormatting sqref="D295:G295">
    <cfRule type="cellIs" dxfId="42" priority="43" operator="equal">
      <formula>0</formula>
    </cfRule>
  </conditionalFormatting>
  <conditionalFormatting sqref="D296:G296">
    <cfRule type="cellIs" dxfId="41" priority="42" operator="equal">
      <formula>0</formula>
    </cfRule>
  </conditionalFormatting>
  <conditionalFormatting sqref="E293:E294">
    <cfRule type="cellIs" dxfId="40" priority="41" operator="equal">
      <formula>0</formula>
    </cfRule>
  </conditionalFormatting>
  <conditionalFormatting sqref="F293:F294">
    <cfRule type="cellIs" dxfId="39" priority="40" operator="equal">
      <formula>0</formula>
    </cfRule>
  </conditionalFormatting>
  <conditionalFormatting sqref="G293:G294">
    <cfRule type="cellIs" dxfId="38" priority="39" operator="equal">
      <formula>0</formula>
    </cfRule>
  </conditionalFormatting>
  <conditionalFormatting sqref="E295">
    <cfRule type="cellIs" dxfId="37" priority="38" operator="equal">
      <formula>0</formula>
    </cfRule>
  </conditionalFormatting>
  <conditionalFormatting sqref="F295">
    <cfRule type="cellIs" dxfId="36" priority="37" operator="equal">
      <formula>0</formula>
    </cfRule>
  </conditionalFormatting>
  <conditionalFormatting sqref="G295">
    <cfRule type="cellIs" dxfId="35" priority="36" operator="equal">
      <formula>0</formula>
    </cfRule>
  </conditionalFormatting>
  <conditionalFormatting sqref="E296">
    <cfRule type="cellIs" dxfId="34" priority="35" operator="equal">
      <formula>0</formula>
    </cfRule>
  </conditionalFormatting>
  <conditionalFormatting sqref="F296">
    <cfRule type="cellIs" dxfId="33" priority="34" operator="equal">
      <formula>0</formula>
    </cfRule>
  </conditionalFormatting>
  <conditionalFormatting sqref="G296">
    <cfRule type="cellIs" dxfId="32" priority="33" operator="equal">
      <formula>0</formula>
    </cfRule>
  </conditionalFormatting>
  <conditionalFormatting sqref="D297">
    <cfRule type="cellIs" dxfId="31" priority="32" operator="equal">
      <formula>0</formula>
    </cfRule>
  </conditionalFormatting>
  <conditionalFormatting sqref="D297">
    <cfRule type="cellIs" dxfId="30" priority="31" operator="notEqual">
      <formula>0</formula>
    </cfRule>
  </conditionalFormatting>
  <conditionalFormatting sqref="D298">
    <cfRule type="cellIs" dxfId="29" priority="30" operator="equal">
      <formula>0</formula>
    </cfRule>
  </conditionalFormatting>
  <conditionalFormatting sqref="D298">
    <cfRule type="cellIs" dxfId="28" priority="29" operator="notEqual">
      <formula>0</formula>
    </cfRule>
  </conditionalFormatting>
  <conditionalFormatting sqref="E297">
    <cfRule type="cellIs" dxfId="27" priority="28" operator="equal">
      <formula>0</formula>
    </cfRule>
  </conditionalFormatting>
  <conditionalFormatting sqref="E297">
    <cfRule type="cellIs" dxfId="26" priority="27" operator="notEqual">
      <formula>0</formula>
    </cfRule>
  </conditionalFormatting>
  <conditionalFormatting sqref="E298">
    <cfRule type="cellIs" dxfId="25" priority="26" operator="equal">
      <formula>0</formula>
    </cfRule>
  </conditionalFormatting>
  <conditionalFormatting sqref="E298">
    <cfRule type="cellIs" dxfId="24" priority="25" operator="notEqual">
      <formula>0</formula>
    </cfRule>
  </conditionalFormatting>
  <conditionalFormatting sqref="G297">
    <cfRule type="cellIs" dxfId="23" priority="24" operator="equal">
      <formula>0</formula>
    </cfRule>
  </conditionalFormatting>
  <conditionalFormatting sqref="G297">
    <cfRule type="cellIs" dxfId="22" priority="23" operator="notEqual">
      <formula>0</formula>
    </cfRule>
  </conditionalFormatting>
  <conditionalFormatting sqref="G298">
    <cfRule type="cellIs" dxfId="21" priority="22" operator="equal">
      <formula>0</formula>
    </cfRule>
  </conditionalFormatting>
  <conditionalFormatting sqref="G298">
    <cfRule type="cellIs" dxfId="20" priority="21" operator="notEqual">
      <formula>0</formula>
    </cfRule>
  </conditionalFormatting>
  <conditionalFormatting sqref="F297">
    <cfRule type="cellIs" dxfId="19" priority="20" operator="equal">
      <formula>0</formula>
    </cfRule>
  </conditionalFormatting>
  <conditionalFormatting sqref="F297">
    <cfRule type="cellIs" dxfId="18" priority="19" operator="notEqual">
      <formula>0</formula>
    </cfRule>
  </conditionalFormatting>
  <conditionalFormatting sqref="F298">
    <cfRule type="cellIs" dxfId="17" priority="18" operator="equal">
      <formula>0</formula>
    </cfRule>
  </conditionalFormatting>
  <conditionalFormatting sqref="F298">
    <cfRule type="cellIs" dxfId="16" priority="17" operator="notEqual">
      <formula>0</formula>
    </cfRule>
  </conditionalFormatting>
  <conditionalFormatting sqref="D299">
    <cfRule type="cellIs" dxfId="15" priority="16" operator="equal">
      <formula>0</formula>
    </cfRule>
  </conditionalFormatting>
  <conditionalFormatting sqref="D299">
    <cfRule type="cellIs" dxfId="14" priority="15" operator="notEqual">
      <formula>0</formula>
    </cfRule>
  </conditionalFormatting>
  <conditionalFormatting sqref="D300">
    <cfRule type="cellIs" dxfId="13" priority="14" operator="equal">
      <formula>0</formula>
    </cfRule>
  </conditionalFormatting>
  <conditionalFormatting sqref="D300">
    <cfRule type="cellIs" dxfId="12" priority="13" operator="notEqual">
      <formula>0</formula>
    </cfRule>
  </conditionalFormatting>
  <conditionalFormatting sqref="E299">
    <cfRule type="cellIs" dxfId="11" priority="12" operator="equal">
      <formula>0</formula>
    </cfRule>
  </conditionalFormatting>
  <conditionalFormatting sqref="E299">
    <cfRule type="cellIs" dxfId="10" priority="11" operator="notEqual">
      <formula>0</formula>
    </cfRule>
  </conditionalFormatting>
  <conditionalFormatting sqref="E300">
    <cfRule type="cellIs" dxfId="9" priority="10" operator="equal">
      <formula>0</formula>
    </cfRule>
  </conditionalFormatting>
  <conditionalFormatting sqref="E300">
    <cfRule type="cellIs" dxfId="8" priority="9" operator="notEqual">
      <formula>0</formula>
    </cfRule>
  </conditionalFormatting>
  <conditionalFormatting sqref="G299">
    <cfRule type="cellIs" dxfId="7" priority="8" operator="equal">
      <formula>0</formula>
    </cfRule>
  </conditionalFormatting>
  <conditionalFormatting sqref="G299">
    <cfRule type="cellIs" dxfId="6" priority="7" operator="notEqual">
      <formula>0</formula>
    </cfRule>
  </conditionalFormatting>
  <conditionalFormatting sqref="G300">
    <cfRule type="cellIs" dxfId="5" priority="6" operator="equal">
      <formula>0</formula>
    </cfRule>
  </conditionalFormatting>
  <conditionalFormatting sqref="G300">
    <cfRule type="cellIs" dxfId="4" priority="5" operator="notEqual">
      <formula>0</formula>
    </cfRule>
  </conditionalFormatting>
  <conditionalFormatting sqref="F299">
    <cfRule type="cellIs" dxfId="3" priority="4" operator="equal">
      <formula>0</formula>
    </cfRule>
  </conditionalFormatting>
  <conditionalFormatting sqref="F299">
    <cfRule type="cellIs" dxfId="2" priority="3" operator="notEqual">
      <formula>0</formula>
    </cfRule>
  </conditionalFormatting>
  <conditionalFormatting sqref="F300">
    <cfRule type="cellIs" dxfId="1" priority="2" operator="equal">
      <formula>0</formula>
    </cfRule>
  </conditionalFormatting>
  <conditionalFormatting sqref="F300">
    <cfRule type="cellIs" dxfId="0" priority="1" operator="notEqual">
      <formula>0</formula>
    </cfRule>
  </conditionalFormatting>
  <printOptions horizontalCentered="1"/>
  <pageMargins left="0.59055118110236227" right="0.59055118110236227" top="0.59055118110236227" bottom="0.59055118110236227" header="0.19685039370078741" footer="0.19685039370078741"/>
  <pageSetup paperSize="9" scale="56" fitToHeight="0" orientation="portrait" r:id="rId1"/>
  <headerFooter>
    <oddHeader>&amp;L &amp;C &amp;R</oddHeader>
    <oddFooter>&amp;L &amp;C
 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8</vt:i4>
      </vt:variant>
      <vt:variant>
        <vt:lpstr>Intervalos nomeados</vt:lpstr>
      </vt:variant>
      <vt:variant>
        <vt:i4>11</vt:i4>
      </vt:variant>
    </vt:vector>
  </HeadingPairs>
  <TitlesOfParts>
    <vt:vector size="19" baseType="lpstr">
      <vt:lpstr>Instruções de Preenchimento</vt:lpstr>
      <vt:lpstr>Resumo do Orçamento</vt:lpstr>
      <vt:lpstr>Orçamento Sintético</vt:lpstr>
      <vt:lpstr>Orçamento Analítico</vt:lpstr>
      <vt:lpstr>Insumos e Serviços</vt:lpstr>
      <vt:lpstr>Composição de BDI</vt:lpstr>
      <vt:lpstr>Composição de Encargos Sociais</vt:lpstr>
      <vt:lpstr>Cronograma</vt:lpstr>
      <vt:lpstr>'Composição de BDI'!Area_de_impressao</vt:lpstr>
      <vt:lpstr>'Composição de Encargos Sociais'!Area_de_impressao</vt:lpstr>
      <vt:lpstr>Cronograma!Area_de_impressao</vt:lpstr>
      <vt:lpstr>'Insumos e Serviços'!Area_de_impressao</vt:lpstr>
      <vt:lpstr>'Orçamento Analítico'!Area_de_impressao</vt:lpstr>
      <vt:lpstr>'Orçamento Sintético'!Area_de_impressao</vt:lpstr>
      <vt:lpstr>'Composição de BDI'!Titulos_de_impressao</vt:lpstr>
      <vt:lpstr>Cronograma!Titulos_de_impressao</vt:lpstr>
      <vt:lpstr>'Insumos e Serviços'!Titulos_de_impressao</vt:lpstr>
      <vt:lpstr>'Orçamento Analítico'!Titulos_de_impressao</vt:lpstr>
      <vt:lpstr>'Orçamento Sintético'!Titulos_de_impressao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anacz</cp:lastModifiedBy>
  <cp:revision>0</cp:revision>
  <cp:lastPrinted>2021-07-31T22:27:51Z</cp:lastPrinted>
  <dcterms:created xsi:type="dcterms:W3CDTF">2021-07-31T17:26:20Z</dcterms:created>
  <dcterms:modified xsi:type="dcterms:W3CDTF">2021-08-04T16:29:17Z</dcterms:modified>
</cp:coreProperties>
</file>