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1"/>
  </bookViews>
  <sheets>
    <sheet name="Instruções de Preenchimento" sheetId="9" r:id="rId1"/>
    <sheet name="Resumo do Orçamento" sheetId="1" r:id="rId2"/>
    <sheet name="Orçamento Sintético" sheetId="2" r:id="rId3"/>
    <sheet name="Orçamento Analítico" sheetId="3" r:id="rId4"/>
    <sheet name="Insumos e Serviços" sheetId="10" r:id="rId5"/>
    <sheet name="Composição de BDI" sheetId="4" r:id="rId6"/>
    <sheet name="Composição de Encargos Sociais" sheetId="5" r:id="rId7"/>
    <sheet name="Cronograma" sheetId="8" r:id="rId8"/>
  </sheets>
  <definedNames>
    <definedName name="_xlnm.Print_Area" localSheetId="7">Cronograma!$A$1:$F$365</definedName>
    <definedName name="_xlnm.Print_Area" localSheetId="4">'Insumos e Serviços'!$A$1:$H$196</definedName>
    <definedName name="_xlnm.Print_Area" localSheetId="3">'Orçamento Analítico'!$A$1:$H$368</definedName>
    <definedName name="_xlnm.Print_Area" localSheetId="2">'Orçamento Sintético'!$A$1:$H$187</definedName>
    <definedName name="_xlnm.Print_Area" localSheetId="1">'Resumo do Orçamento'!$A$1:$D$20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</definedNames>
  <calcPr calcId="101716" fullCalcOnLoad="1"/>
</workbook>
</file>

<file path=xl/calcChain.xml><?xml version="1.0" encoding="utf-8"?>
<calcChain xmlns="http://schemas.openxmlformats.org/spreadsheetml/2006/main">
  <c r="A1" i="10"/>
  <c r="A2"/>
  <c r="A3"/>
  <c r="A4"/>
  <c r="A5"/>
  <c r="A6"/>
  <c r="G183" i="2"/>
  <c r="H183"/>
  <c r="C358" i="8"/>
  <c r="D183" i="2"/>
  <c r="B357" i="8"/>
  <c r="G182" i="2"/>
  <c r="H182"/>
  <c r="C356" i="8"/>
  <c r="D182" i="2"/>
  <c r="B355" i="8"/>
  <c r="G179" i="2"/>
  <c r="H179"/>
  <c r="C350" i="8"/>
  <c r="D179" i="2"/>
  <c r="B349" i="8"/>
  <c r="G178" i="2"/>
  <c r="H178"/>
  <c r="C348" i="8"/>
  <c r="D178" i="2"/>
  <c r="B347" i="8"/>
  <c r="G177" i="2"/>
  <c r="H177"/>
  <c r="C346" i="8"/>
  <c r="D177" i="2"/>
  <c r="B345" i="8"/>
  <c r="G176" i="2"/>
  <c r="H176"/>
  <c r="C344" i="8"/>
  <c r="D176" i="2"/>
  <c r="B343" i="8"/>
  <c r="A1" i="3"/>
  <c r="A2"/>
  <c r="A3"/>
  <c r="A4"/>
  <c r="A5"/>
  <c r="A6"/>
  <c r="A12"/>
  <c r="A18"/>
  <c r="A22"/>
  <c r="A23"/>
  <c r="A24"/>
  <c r="A25"/>
  <c r="A30"/>
  <c r="A33"/>
  <c r="A34"/>
  <c r="A37"/>
  <c r="A41"/>
  <c r="A42"/>
  <c r="A48"/>
  <c r="A49"/>
  <c r="A50"/>
  <c r="A51"/>
  <c r="A52"/>
  <c r="A53"/>
  <c r="A54"/>
  <c r="A57"/>
  <c r="A58"/>
  <c r="A59"/>
  <c r="A60"/>
  <c r="A66"/>
  <c r="A67"/>
  <c r="A68"/>
  <c r="A69"/>
  <c r="A70"/>
  <c r="A73"/>
  <c r="A74"/>
  <c r="A75"/>
  <c r="A76"/>
  <c r="A77"/>
  <c r="A78"/>
  <c r="A81"/>
  <c r="A82"/>
  <c r="A83"/>
  <c r="A84"/>
  <c r="A85"/>
  <c r="A88"/>
  <c r="A89"/>
  <c r="A90"/>
  <c r="A91"/>
  <c r="A94"/>
  <c r="A95"/>
  <c r="A96"/>
  <c r="A97"/>
  <c r="A103"/>
  <c r="A104"/>
  <c r="A105"/>
  <c r="A106"/>
  <c r="A109"/>
  <c r="A110"/>
  <c r="A111"/>
  <c r="A112"/>
  <c r="A115"/>
  <c r="A116"/>
  <c r="A117"/>
  <c r="A118"/>
  <c r="A121"/>
  <c r="A122"/>
  <c r="A123"/>
  <c r="A124"/>
  <c r="A127"/>
  <c r="A128"/>
  <c r="A129"/>
  <c r="A130"/>
  <c r="A134"/>
  <c r="A135"/>
  <c r="A136"/>
  <c r="A137"/>
  <c r="A138"/>
  <c r="A139"/>
  <c r="A142"/>
  <c r="A143"/>
  <c r="A144"/>
  <c r="A145"/>
  <c r="A148"/>
  <c r="A149"/>
  <c r="A150"/>
  <c r="A151"/>
  <c r="A152"/>
  <c r="A155"/>
  <c r="A156"/>
  <c r="A157"/>
  <c r="A158"/>
  <c r="A159"/>
  <c r="A162"/>
  <c r="A163"/>
  <c r="A164"/>
  <c r="A165"/>
  <c r="A166"/>
  <c r="A167"/>
  <c r="A170"/>
  <c r="A171"/>
  <c r="A172"/>
  <c r="A173"/>
  <c r="A177"/>
  <c r="A178"/>
  <c r="A181"/>
  <c r="A182"/>
  <c r="A183"/>
  <c r="A184"/>
  <c r="A185"/>
  <c r="A186"/>
  <c r="A187"/>
  <c r="A188"/>
  <c r="A189"/>
  <c r="A192"/>
  <c r="A193"/>
  <c r="A194"/>
  <c r="A195"/>
  <c r="A198"/>
  <c r="A199"/>
  <c r="A200"/>
  <c r="A201"/>
  <c r="A205"/>
  <c r="A206"/>
  <c r="A207"/>
  <c r="A208"/>
  <c r="A211"/>
  <c r="A212"/>
  <c r="A213"/>
  <c r="A214"/>
  <c r="A215"/>
  <c r="A218"/>
  <c r="A219"/>
  <c r="A220"/>
  <c r="A221"/>
  <c r="A222"/>
  <c r="A223"/>
  <c r="A226"/>
  <c r="A227"/>
  <c r="A228"/>
  <c r="A231"/>
  <c r="A232"/>
  <c r="A233"/>
  <c r="A236"/>
  <c r="A237"/>
  <c r="A238"/>
  <c r="A239"/>
  <c r="A240"/>
  <c r="A241"/>
  <c r="A244"/>
  <c r="A245"/>
  <c r="A246"/>
  <c r="A249"/>
  <c r="A250"/>
  <c r="A251"/>
  <c r="A252"/>
  <c r="A253"/>
  <c r="A254"/>
  <c r="A257"/>
  <c r="A258"/>
  <c r="A259"/>
  <c r="A260"/>
  <c r="A261"/>
  <c r="A264"/>
  <c r="A265"/>
  <c r="A266"/>
  <c r="A269"/>
  <c r="A270"/>
  <c r="A271"/>
  <c r="A274"/>
  <c r="A275"/>
  <c r="A276"/>
  <c r="A277"/>
  <c r="A278"/>
  <c r="A281"/>
  <c r="A282"/>
  <c r="A283"/>
  <c r="A284"/>
  <c r="A288"/>
  <c r="A289"/>
  <c r="A290"/>
  <c r="A293"/>
  <c r="A294"/>
  <c r="A295"/>
  <c r="A296"/>
  <c r="A297"/>
  <c r="A300"/>
  <c r="A301"/>
  <c r="A302"/>
  <c r="A305"/>
  <c r="A306"/>
  <c r="A307"/>
  <c r="A310"/>
  <c r="A311"/>
  <c r="A312"/>
  <c r="A318"/>
  <c r="A319"/>
  <c r="A320"/>
  <c r="A322"/>
  <c r="A323"/>
  <c r="A326"/>
  <c r="A327"/>
  <c r="A328"/>
  <c r="A330"/>
  <c r="A331"/>
  <c r="A334"/>
  <c r="A335"/>
  <c r="A336"/>
  <c r="A338"/>
  <c r="A339"/>
  <c r="A343"/>
  <c r="A344"/>
  <c r="A345"/>
  <c r="A346"/>
  <c r="A347"/>
  <c r="A351"/>
  <c r="A352"/>
  <c r="A353"/>
  <c r="A354"/>
  <c r="A360"/>
  <c r="A363"/>
  <c r="G367"/>
  <c r="H367"/>
  <c r="G368"/>
  <c r="H368"/>
  <c r="H366"/>
  <c r="G175" i="2"/>
  <c r="H175"/>
  <c r="C342" i="8"/>
  <c r="B341"/>
  <c r="G363" i="3"/>
  <c r="H363"/>
  <c r="H362"/>
  <c r="G173" i="2"/>
  <c r="H173"/>
  <c r="C338" i="8"/>
  <c r="B337"/>
  <c r="G360" i="3"/>
  <c r="H360"/>
  <c r="H359"/>
  <c r="G172" i="2"/>
  <c r="H172"/>
  <c r="C336" i="8"/>
  <c r="B335"/>
  <c r="G168" i="2"/>
  <c r="H168"/>
  <c r="C328" i="8"/>
  <c r="D168" i="2"/>
  <c r="B327" i="8"/>
  <c r="G351" i="3"/>
  <c r="H351"/>
  <c r="G352"/>
  <c r="H352"/>
  <c r="G353"/>
  <c r="H353"/>
  <c r="G354"/>
  <c r="H354"/>
  <c r="H350"/>
  <c r="G167" i="2"/>
  <c r="H167"/>
  <c r="C326" i="8"/>
  <c r="B325"/>
  <c r="G343" i="3"/>
  <c r="H343"/>
  <c r="G344"/>
  <c r="H344"/>
  <c r="G345"/>
  <c r="H345"/>
  <c r="G346"/>
  <c r="H346"/>
  <c r="G347"/>
  <c r="H347"/>
  <c r="H342"/>
  <c r="G165" i="2"/>
  <c r="H165"/>
  <c r="C322" i="8"/>
  <c r="B321"/>
  <c r="G164" i="2"/>
  <c r="H164"/>
  <c r="C320" i="8"/>
  <c r="D164" i="2"/>
  <c r="B319" i="8"/>
  <c r="H163" i="2"/>
  <c r="C318" i="8"/>
  <c r="G334" i="3"/>
  <c r="H334"/>
  <c r="G335"/>
  <c r="H335"/>
  <c r="G336"/>
  <c r="H336"/>
  <c r="G337"/>
  <c r="H337"/>
  <c r="G338"/>
  <c r="H338"/>
  <c r="G339"/>
  <c r="H339"/>
  <c r="H333"/>
  <c r="G162" i="2"/>
  <c r="H162"/>
  <c r="C316" i="8"/>
  <c r="B315"/>
  <c r="G326" i="3"/>
  <c r="H326"/>
  <c r="G327"/>
  <c r="H327"/>
  <c r="G328"/>
  <c r="H328"/>
  <c r="G329"/>
  <c r="H329"/>
  <c r="G330"/>
  <c r="H330"/>
  <c r="G331"/>
  <c r="H331"/>
  <c r="H325"/>
  <c r="G161" i="2"/>
  <c r="H161"/>
  <c r="C314" i="8"/>
  <c r="B313"/>
  <c r="G318" i="3"/>
  <c r="H318"/>
  <c r="G319"/>
  <c r="H319"/>
  <c r="G320"/>
  <c r="H320"/>
  <c r="G321"/>
  <c r="H321"/>
  <c r="G322"/>
  <c r="H322"/>
  <c r="G323"/>
  <c r="H323"/>
  <c r="H317"/>
  <c r="G160" i="2"/>
  <c r="H160"/>
  <c r="C312" i="8"/>
  <c r="B311"/>
  <c r="G310" i="3"/>
  <c r="H310"/>
  <c r="G311"/>
  <c r="H311"/>
  <c r="G312"/>
  <c r="H312"/>
  <c r="H309"/>
  <c r="G156" i="2"/>
  <c r="H156"/>
  <c r="C304" i="8"/>
  <c r="B303"/>
  <c r="G305" i="3"/>
  <c r="H305"/>
  <c r="G306"/>
  <c r="H306"/>
  <c r="G307"/>
  <c r="H307"/>
  <c r="H304"/>
  <c r="G155" i="2"/>
  <c r="H155"/>
  <c r="C302" i="8"/>
  <c r="B301"/>
  <c r="G300" i="3"/>
  <c r="H300"/>
  <c r="G301"/>
  <c r="H301"/>
  <c r="G302"/>
  <c r="H302"/>
  <c r="H299"/>
  <c r="G154" i="2"/>
  <c r="H154"/>
  <c r="C300" i="8"/>
  <c r="B299"/>
  <c r="G293" i="3"/>
  <c r="H293"/>
  <c r="G294"/>
  <c r="H294"/>
  <c r="G295"/>
  <c r="H295"/>
  <c r="G296"/>
  <c r="H296"/>
  <c r="G297"/>
  <c r="H297"/>
  <c r="H292"/>
  <c r="G153" i="2"/>
  <c r="H153"/>
  <c r="C298" i="8"/>
  <c r="B297"/>
  <c r="G152" i="2"/>
  <c r="H152"/>
  <c r="C296" i="8"/>
  <c r="D152" i="2"/>
  <c r="B295" i="8"/>
  <c r="G288" i="3"/>
  <c r="H288"/>
  <c r="G289"/>
  <c r="H289"/>
  <c r="G290"/>
  <c r="H290"/>
  <c r="H287"/>
  <c r="G151" i="2"/>
  <c r="H151"/>
  <c r="C294" i="8"/>
  <c r="B293"/>
  <c r="B291"/>
  <c r="H150" i="2"/>
  <c r="C292" i="8"/>
  <c r="G281" i="3"/>
  <c r="H281"/>
  <c r="G282"/>
  <c r="H282"/>
  <c r="G283"/>
  <c r="H283"/>
  <c r="G284"/>
  <c r="H284"/>
  <c r="H280"/>
  <c r="G149" i="2"/>
  <c r="H149"/>
  <c r="C290" i="8"/>
  <c r="B289"/>
  <c r="G274" i="3"/>
  <c r="H274"/>
  <c r="G275"/>
  <c r="H275"/>
  <c r="G276"/>
  <c r="H276"/>
  <c r="G277"/>
  <c r="H277"/>
  <c r="G278"/>
  <c r="H278"/>
  <c r="H273"/>
  <c r="G148" i="2"/>
  <c r="H148"/>
  <c r="C288" i="8"/>
  <c r="B287"/>
  <c r="G269" i="3"/>
  <c r="H269"/>
  <c r="G270"/>
  <c r="H270"/>
  <c r="G271"/>
  <c r="H271"/>
  <c r="H268"/>
  <c r="G147" i="2"/>
  <c r="H147"/>
  <c r="C286" i="8"/>
  <c r="B285"/>
  <c r="G264" i="3"/>
  <c r="H264"/>
  <c r="G265"/>
  <c r="H265"/>
  <c r="G266"/>
  <c r="H266"/>
  <c r="H263"/>
  <c r="G146" i="2"/>
  <c r="H146"/>
  <c r="C284" i="8"/>
  <c r="B283"/>
  <c r="G257" i="3"/>
  <c r="H257"/>
  <c r="G258"/>
  <c r="H258"/>
  <c r="G259"/>
  <c r="H259"/>
  <c r="G260"/>
  <c r="H260"/>
  <c r="G261"/>
  <c r="H261"/>
  <c r="H256"/>
  <c r="G145" i="2"/>
  <c r="H145"/>
  <c r="C282" i="8"/>
  <c r="B281"/>
  <c r="G249" i="3"/>
  <c r="H249"/>
  <c r="G250"/>
  <c r="H250"/>
  <c r="G251"/>
  <c r="H251"/>
  <c r="G252"/>
  <c r="H252"/>
  <c r="G253"/>
  <c r="H253"/>
  <c r="G254"/>
  <c r="H254"/>
  <c r="H248"/>
  <c r="G144" i="2"/>
  <c r="H144"/>
  <c r="C280" i="8"/>
  <c r="B279"/>
  <c r="G244" i="3"/>
  <c r="H244"/>
  <c r="G245"/>
  <c r="H245"/>
  <c r="G246"/>
  <c r="H246"/>
  <c r="H243"/>
  <c r="G143" i="2"/>
  <c r="H143"/>
  <c r="C278" i="8"/>
  <c r="B277"/>
  <c r="G236" i="3"/>
  <c r="H236"/>
  <c r="G237"/>
  <c r="H237"/>
  <c r="G238"/>
  <c r="H238"/>
  <c r="G239"/>
  <c r="H239"/>
  <c r="G240"/>
  <c r="H240"/>
  <c r="G241"/>
  <c r="H241"/>
  <c r="H235"/>
  <c r="G142" i="2"/>
  <c r="H142"/>
  <c r="C276" i="8"/>
  <c r="B275"/>
  <c r="G231" i="3"/>
  <c r="H231"/>
  <c r="G232"/>
  <c r="H232"/>
  <c r="G233"/>
  <c r="H233"/>
  <c r="H230"/>
  <c r="G141" i="2"/>
  <c r="H141"/>
  <c r="C274" i="8"/>
  <c r="B273"/>
  <c r="G226" i="3"/>
  <c r="H226"/>
  <c r="G227"/>
  <c r="H227"/>
  <c r="G228"/>
  <c r="H228"/>
  <c r="H225"/>
  <c r="G140" i="2"/>
  <c r="H140"/>
  <c r="C272" i="8"/>
  <c r="B271"/>
  <c r="G218" i="3"/>
  <c r="H218"/>
  <c r="G219"/>
  <c r="H219"/>
  <c r="G220"/>
  <c r="H220"/>
  <c r="G221"/>
  <c r="H221"/>
  <c r="G222"/>
  <c r="H222"/>
  <c r="G223"/>
  <c r="H223"/>
  <c r="H217"/>
  <c r="G139" i="2"/>
  <c r="H139"/>
  <c r="C270" i="8"/>
  <c r="B269"/>
  <c r="G211" i="3"/>
  <c r="H211"/>
  <c r="G212"/>
  <c r="H212"/>
  <c r="G213"/>
  <c r="H213"/>
  <c r="G214"/>
  <c r="H214"/>
  <c r="G215"/>
  <c r="H215"/>
  <c r="H210"/>
  <c r="G138" i="2"/>
  <c r="H138"/>
  <c r="C268" i="8"/>
  <c r="B267"/>
  <c r="G205" i="3"/>
  <c r="H205"/>
  <c r="G206"/>
  <c r="H206"/>
  <c r="G207"/>
  <c r="H207"/>
  <c r="G208"/>
  <c r="H208"/>
  <c r="H204"/>
  <c r="G137" i="2"/>
  <c r="H137"/>
  <c r="C266" i="8"/>
  <c r="B265"/>
  <c r="G198" i="3"/>
  <c r="H198"/>
  <c r="G199"/>
  <c r="H199"/>
  <c r="G200"/>
  <c r="H200"/>
  <c r="G201"/>
  <c r="H201"/>
  <c r="H197"/>
  <c r="G135" i="2"/>
  <c r="H135"/>
  <c r="C262" i="8"/>
  <c r="B261"/>
  <c r="G134" i="2"/>
  <c r="H134"/>
  <c r="C260" i="8"/>
  <c r="D134" i="2"/>
  <c r="B259" i="8"/>
  <c r="G192" i="3"/>
  <c r="H192"/>
  <c r="G193"/>
  <c r="H193"/>
  <c r="G194"/>
  <c r="H194"/>
  <c r="G195"/>
  <c r="H195"/>
  <c r="H191"/>
  <c r="G133" i="2"/>
  <c r="H133"/>
  <c r="C258" i="8"/>
  <c r="B257"/>
  <c r="G181" i="3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H180"/>
  <c r="G132" i="2"/>
  <c r="H132"/>
  <c r="C256" i="8"/>
  <c r="B255"/>
  <c r="G131" i="2"/>
  <c r="H131"/>
  <c r="C254" i="8"/>
  <c r="D131" i="2"/>
  <c r="B253" i="8"/>
  <c r="G177" i="3"/>
  <c r="H177"/>
  <c r="G178"/>
  <c r="H178"/>
  <c r="H176"/>
  <c r="G130" i="2"/>
  <c r="H130"/>
  <c r="C252" i="8"/>
  <c r="B251"/>
  <c r="G129" i="2"/>
  <c r="H129"/>
  <c r="C250" i="8"/>
  <c r="D129" i="2"/>
  <c r="B249" i="8"/>
  <c r="G127" i="2"/>
  <c r="H127"/>
  <c r="C246" i="8"/>
  <c r="D127" i="2"/>
  <c r="B245" i="8"/>
  <c r="G126" i="2"/>
  <c r="H126"/>
  <c r="C244" i="8"/>
  <c r="D126" i="2"/>
  <c r="B243" i="8"/>
  <c r="G125" i="2"/>
  <c r="H125"/>
  <c r="C242" i="8"/>
  <c r="D125" i="2"/>
  <c r="B241" i="8"/>
  <c r="G124" i="2"/>
  <c r="H124"/>
  <c r="C240" i="8"/>
  <c r="D124" i="2"/>
  <c r="B239" i="8"/>
  <c r="G123" i="2"/>
  <c r="H123"/>
  <c r="C238" i="8"/>
  <c r="D123" i="2"/>
  <c r="B237" i="8"/>
  <c r="G122" i="2"/>
  <c r="H122"/>
  <c r="C236" i="8"/>
  <c r="D122" i="2"/>
  <c r="B235" i="8"/>
  <c r="G121" i="2"/>
  <c r="H121"/>
  <c r="C234" i="8"/>
  <c r="D121" i="2"/>
  <c r="B233" i="8"/>
  <c r="G170" i="3"/>
  <c r="H170"/>
  <c r="G171"/>
  <c r="H171"/>
  <c r="G172"/>
  <c r="H172"/>
  <c r="G173"/>
  <c r="H173"/>
  <c r="H169"/>
  <c r="G120" i="2"/>
  <c r="H120"/>
  <c r="C232" i="8"/>
  <c r="B231"/>
  <c r="G162" i="3"/>
  <c r="H162"/>
  <c r="G163"/>
  <c r="H163"/>
  <c r="G164"/>
  <c r="H164"/>
  <c r="G165"/>
  <c r="H165"/>
  <c r="G166"/>
  <c r="H166"/>
  <c r="G167"/>
  <c r="H167"/>
  <c r="H161"/>
  <c r="G119" i="2"/>
  <c r="H119"/>
  <c r="C230" i="8"/>
  <c r="B229"/>
  <c r="G155" i="3"/>
  <c r="H155"/>
  <c r="G156"/>
  <c r="H156"/>
  <c r="G157"/>
  <c r="H157"/>
  <c r="G158"/>
  <c r="H158"/>
  <c r="G159"/>
  <c r="H159"/>
  <c r="H154"/>
  <c r="G118" i="2"/>
  <c r="H118"/>
  <c r="C228" i="8"/>
  <c r="B227"/>
  <c r="G148" i="3"/>
  <c r="H148"/>
  <c r="G149"/>
  <c r="H149"/>
  <c r="G150"/>
  <c r="H150"/>
  <c r="G151"/>
  <c r="H151"/>
  <c r="G152"/>
  <c r="H152"/>
  <c r="H147"/>
  <c r="G117" i="2"/>
  <c r="H117"/>
  <c r="C226" i="8"/>
  <c r="B225"/>
  <c r="G116" i="2"/>
  <c r="H116"/>
  <c r="C224" i="8"/>
  <c r="D116" i="2"/>
  <c r="B223" i="8"/>
  <c r="G115" i="2"/>
  <c r="H115"/>
  <c r="C222" i="8"/>
  <c r="D115" i="2"/>
  <c r="B221" i="8"/>
  <c r="G114" i="2"/>
  <c r="H114"/>
  <c r="C220" i="8"/>
  <c r="D114" i="2"/>
  <c r="B219" i="8"/>
  <c r="G113" i="2"/>
  <c r="H113"/>
  <c r="C218" i="8"/>
  <c r="D113" i="2"/>
  <c r="B217" i="8"/>
  <c r="G142" i="3"/>
  <c r="H142"/>
  <c r="G143"/>
  <c r="H143"/>
  <c r="G144"/>
  <c r="H144"/>
  <c r="G145"/>
  <c r="H145"/>
  <c r="H141"/>
  <c r="G112" i="2"/>
  <c r="H112"/>
  <c r="C216" i="8"/>
  <c r="B215"/>
  <c r="G111" i="2"/>
  <c r="H111"/>
  <c r="C214" i="8"/>
  <c r="D111" i="2"/>
  <c r="B213" i="8"/>
  <c r="G110" i="2"/>
  <c r="H110"/>
  <c r="C212" i="8"/>
  <c r="D110" i="2"/>
  <c r="B211" i="8"/>
  <c r="G109" i="2"/>
  <c r="H109"/>
  <c r="C210" i="8"/>
  <c r="D109" i="2"/>
  <c r="B209" i="8"/>
  <c r="G108" i="2"/>
  <c r="H108"/>
  <c r="C208" i="8"/>
  <c r="D108" i="2"/>
  <c r="B207" i="8"/>
  <c r="G107" i="2"/>
  <c r="H107"/>
  <c r="C206" i="8"/>
  <c r="D107" i="2"/>
  <c r="B205" i="8"/>
  <c r="G106" i="2"/>
  <c r="H106"/>
  <c r="C204" i="8"/>
  <c r="D106" i="2"/>
  <c r="B203" i="8"/>
  <c r="G105" i="2"/>
  <c r="H105"/>
  <c r="C202" i="8"/>
  <c r="D105" i="2"/>
  <c r="B201" i="8"/>
  <c r="G104" i="2"/>
  <c r="H104"/>
  <c r="C200" i="8"/>
  <c r="D104" i="2"/>
  <c r="B199" i="8"/>
  <c r="G103" i="2"/>
  <c r="H103"/>
  <c r="C198" i="8"/>
  <c r="D103" i="2"/>
  <c r="B197" i="8"/>
  <c r="G102" i="2"/>
  <c r="H102"/>
  <c r="C196" i="8"/>
  <c r="D102" i="2"/>
  <c r="B195" i="8"/>
  <c r="G101" i="2"/>
  <c r="H101"/>
  <c r="C194" i="8"/>
  <c r="D101" i="2"/>
  <c r="B193" i="8"/>
  <c r="G100" i="2"/>
  <c r="H100"/>
  <c r="C192" i="8"/>
  <c r="D100" i="2"/>
  <c r="B191" i="8"/>
  <c r="G134" i="3"/>
  <c r="H134"/>
  <c r="G135"/>
  <c r="H135"/>
  <c r="G136"/>
  <c r="H136"/>
  <c r="G137"/>
  <c r="H137"/>
  <c r="G138"/>
  <c r="H138"/>
  <c r="G139"/>
  <c r="H139"/>
  <c r="H133"/>
  <c r="G99" i="2"/>
  <c r="H99"/>
  <c r="C190" i="8"/>
  <c r="B189"/>
  <c r="G98" i="2"/>
  <c r="H98"/>
  <c r="C188" i="8"/>
  <c r="D98" i="2"/>
  <c r="B187" i="8"/>
  <c r="G97" i="2"/>
  <c r="H97"/>
  <c r="C186" i="8"/>
  <c r="D97" i="2"/>
  <c r="B185" i="8"/>
  <c r="G96" i="2"/>
  <c r="H96"/>
  <c r="C184" i="8"/>
  <c r="D96" i="2"/>
  <c r="B183" i="8"/>
  <c r="G95" i="2"/>
  <c r="H95"/>
  <c r="C182" i="8"/>
  <c r="D95" i="2"/>
  <c r="B181" i="8"/>
  <c r="G94" i="2"/>
  <c r="H94"/>
  <c r="C180" i="8"/>
  <c r="D94" i="2"/>
  <c r="B179" i="8"/>
  <c r="G93" i="2"/>
  <c r="H93"/>
  <c r="C178" i="8"/>
  <c r="D93" i="2"/>
  <c r="B177" i="8"/>
  <c r="G127" i="3"/>
  <c r="H127"/>
  <c r="G128"/>
  <c r="H128"/>
  <c r="G129"/>
  <c r="H129"/>
  <c r="G130"/>
  <c r="H130"/>
  <c r="H126"/>
  <c r="G91" i="2"/>
  <c r="H91"/>
  <c r="C174" i="8"/>
  <c r="B173"/>
  <c r="G121" i="3"/>
  <c r="H121"/>
  <c r="G122"/>
  <c r="H122"/>
  <c r="G123"/>
  <c r="H123"/>
  <c r="G124"/>
  <c r="H124"/>
  <c r="H120"/>
  <c r="G90" i="2"/>
  <c r="H90"/>
  <c r="C172" i="8"/>
  <c r="B171"/>
  <c r="G115" i="3"/>
  <c r="H115"/>
  <c r="G116"/>
  <c r="H116"/>
  <c r="G117"/>
  <c r="H117"/>
  <c r="G118"/>
  <c r="H118"/>
  <c r="H114"/>
  <c r="G89" i="2"/>
  <c r="H89"/>
  <c r="C170" i="8"/>
  <c r="B169"/>
  <c r="G109" i="3"/>
  <c r="H109"/>
  <c r="G110"/>
  <c r="H110"/>
  <c r="G111"/>
  <c r="H111"/>
  <c r="G112"/>
  <c r="H112"/>
  <c r="H108"/>
  <c r="G88" i="2"/>
  <c r="H88"/>
  <c r="C168" i="8"/>
  <c r="B167"/>
  <c r="G103" i="3"/>
  <c r="H103"/>
  <c r="G104"/>
  <c r="H104"/>
  <c r="G105"/>
  <c r="H105"/>
  <c r="G106"/>
  <c r="H106"/>
  <c r="H102"/>
  <c r="G87" i="2"/>
  <c r="H87"/>
  <c r="C166" i="8"/>
  <c r="B165"/>
  <c r="G86" i="2"/>
  <c r="H86"/>
  <c r="C164" i="8"/>
  <c r="D86" i="2"/>
  <c r="B163" i="8"/>
  <c r="G85" i="2"/>
  <c r="H85"/>
  <c r="C162" i="8"/>
  <c r="D85" i="2"/>
  <c r="B161" i="8"/>
  <c r="G84" i="2"/>
  <c r="H84"/>
  <c r="C160" i="8"/>
  <c r="D84" i="2"/>
  <c r="B159" i="8"/>
  <c r="G83" i="2"/>
  <c r="H83"/>
  <c r="C158" i="8"/>
  <c r="D83" i="2"/>
  <c r="B157" i="8"/>
  <c r="G79" i="2"/>
  <c r="H79"/>
  <c r="C150" i="8"/>
  <c r="D79" i="2"/>
  <c r="B149" i="8"/>
  <c r="G82" i="2"/>
  <c r="H82"/>
  <c r="C156" i="8"/>
  <c r="D82" i="2"/>
  <c r="B155" i="8"/>
  <c r="G81" i="2"/>
  <c r="H81"/>
  <c r="C154" i="8"/>
  <c r="D81" i="2"/>
  <c r="B153" i="8"/>
  <c r="G80" i="2"/>
  <c r="H80"/>
  <c r="C152" i="8"/>
  <c r="D80" i="2"/>
  <c r="B151" i="8"/>
  <c r="G78" i="2"/>
  <c r="H78"/>
  <c r="C148" i="8"/>
  <c r="D78" i="2"/>
  <c r="B147" i="8"/>
  <c r="G77" i="2"/>
  <c r="H77"/>
  <c r="C146" i="8"/>
  <c r="D77" i="2"/>
  <c r="B145" i="8"/>
  <c r="G76" i="2"/>
  <c r="H76"/>
  <c r="C144" i="8"/>
  <c r="D76" i="2"/>
  <c r="B143" i="8"/>
  <c r="G72" i="2"/>
  <c r="H72"/>
  <c r="C136" i="8"/>
  <c r="D72" i="2"/>
  <c r="B135" i="8"/>
  <c r="G94" i="3"/>
  <c r="H94"/>
  <c r="G95"/>
  <c r="H95"/>
  <c r="G96"/>
  <c r="H96"/>
  <c r="G97"/>
  <c r="H97"/>
  <c r="H93"/>
  <c r="G71" i="2"/>
  <c r="H71"/>
  <c r="C134" i="8"/>
  <c r="B133"/>
  <c r="G88" i="3"/>
  <c r="H88"/>
  <c r="G89"/>
  <c r="H89"/>
  <c r="G90"/>
  <c r="H90"/>
  <c r="G91"/>
  <c r="H91"/>
  <c r="H87"/>
  <c r="G70" i="2"/>
  <c r="H70"/>
  <c r="C132" i="8"/>
  <c r="B131"/>
  <c r="G81" i="3"/>
  <c r="H81"/>
  <c r="G82"/>
  <c r="H82"/>
  <c r="G83"/>
  <c r="H83"/>
  <c r="G84"/>
  <c r="H84"/>
  <c r="G85"/>
  <c r="H85"/>
  <c r="H80"/>
  <c r="G69" i="2"/>
  <c r="H69"/>
  <c r="C130" i="8"/>
  <c r="B129"/>
  <c r="G73" i="3"/>
  <c r="H73"/>
  <c r="G74"/>
  <c r="H74"/>
  <c r="G75"/>
  <c r="H75"/>
  <c r="G76"/>
  <c r="H76"/>
  <c r="G77"/>
  <c r="H77"/>
  <c r="G78"/>
  <c r="H78"/>
  <c r="H72"/>
  <c r="G68" i="2"/>
  <c r="H68"/>
  <c r="C128" i="8"/>
  <c r="B127"/>
  <c r="G66" i="3"/>
  <c r="H66"/>
  <c r="G67"/>
  <c r="H67"/>
  <c r="G68"/>
  <c r="H68"/>
  <c r="G69"/>
  <c r="H69"/>
  <c r="G70"/>
  <c r="H70"/>
  <c r="H65"/>
  <c r="G67" i="2"/>
  <c r="H67"/>
  <c r="C126" i="8"/>
  <c r="B125"/>
  <c r="G65" i="2"/>
  <c r="H65"/>
  <c r="C122" i="8"/>
  <c r="D65" i="2"/>
  <c r="B121" i="8"/>
  <c r="G64" i="2"/>
  <c r="H64"/>
  <c r="C120" i="8"/>
  <c r="D64" i="2"/>
  <c r="B119" i="8"/>
  <c r="G63" i="2"/>
  <c r="H63"/>
  <c r="C118" i="8"/>
  <c r="D63" i="2"/>
  <c r="B117" i="8"/>
  <c r="G62" i="2"/>
  <c r="H62"/>
  <c r="C116" i="8"/>
  <c r="D62" i="2"/>
  <c r="B115" i="8"/>
  <c r="G61" i="2"/>
  <c r="H61"/>
  <c r="C114" i="8"/>
  <c r="D61" i="2"/>
  <c r="B113" i="8"/>
  <c r="G59" i="2"/>
  <c r="H59"/>
  <c r="C110" i="8"/>
  <c r="D59" i="2"/>
  <c r="B109" i="8"/>
  <c r="G60" i="2"/>
  <c r="H60"/>
  <c r="C112" i="8"/>
  <c r="D60" i="2"/>
  <c r="B111" i="8"/>
  <c r="G58" i="2"/>
  <c r="H58"/>
  <c r="C108" i="8"/>
  <c r="D58" i="2"/>
  <c r="B107" i="8"/>
  <c r="G56" i="2"/>
  <c r="H56"/>
  <c r="C104" i="8"/>
  <c r="D56" i="2"/>
  <c r="B103" i="8"/>
  <c r="G54" i="2"/>
  <c r="H54"/>
  <c r="C100" i="8"/>
  <c r="D54" i="2"/>
  <c r="B99" i="8"/>
  <c r="G53" i="2"/>
  <c r="H53"/>
  <c r="C98" i="8"/>
  <c r="D53" i="2"/>
  <c r="B97" i="8"/>
  <c r="G51" i="2"/>
  <c r="H51"/>
  <c r="C94" i="8"/>
  <c r="D51" i="2"/>
  <c r="B93" i="8"/>
  <c r="G50" i="2"/>
  <c r="H50"/>
  <c r="C92" i="8"/>
  <c r="D50" i="2"/>
  <c r="B91" i="8"/>
  <c r="G57" i="3"/>
  <c r="H57"/>
  <c r="G58"/>
  <c r="H58"/>
  <c r="G59"/>
  <c r="H59"/>
  <c r="G60"/>
  <c r="H60"/>
  <c r="H56"/>
  <c r="G46" i="2"/>
  <c r="H46"/>
  <c r="C84" i="8"/>
  <c r="B83"/>
  <c r="G45" i="2"/>
  <c r="H45"/>
  <c r="C82" i="8"/>
  <c r="D45" i="2"/>
  <c r="B81" i="8"/>
  <c r="G44" i="2"/>
  <c r="H44"/>
  <c r="C80" i="8"/>
  <c r="D44" i="2"/>
  <c r="B79" i="8"/>
  <c r="G43" i="2"/>
  <c r="H43"/>
  <c r="C78" i="8"/>
  <c r="D43" i="2"/>
  <c r="B77" i="8"/>
  <c r="G42" i="2"/>
  <c r="H42"/>
  <c r="C76" i="8"/>
  <c r="D42" i="2"/>
  <c r="B75" i="8"/>
  <c r="G48" i="3"/>
  <c r="H48"/>
  <c r="G49"/>
  <c r="H49"/>
  <c r="G50"/>
  <c r="H50"/>
  <c r="G51"/>
  <c r="H51"/>
  <c r="G52"/>
  <c r="H52"/>
  <c r="G53"/>
  <c r="H53"/>
  <c r="G54"/>
  <c r="H54"/>
  <c r="H47"/>
  <c r="G41" i="2"/>
  <c r="H41"/>
  <c r="C74" i="8"/>
  <c r="B73"/>
  <c r="G40" i="2"/>
  <c r="H40"/>
  <c r="C72" i="8"/>
  <c r="D40" i="2"/>
  <c r="B71" i="8"/>
  <c r="G39" i="2"/>
  <c r="H39"/>
  <c r="C70" i="8"/>
  <c r="D39" i="2"/>
  <c r="B69" i="8"/>
  <c r="G38" i="2"/>
  <c r="H38"/>
  <c r="C68" i="8"/>
  <c r="D38" i="2"/>
  <c r="B67" i="8"/>
  <c r="G37" i="2"/>
  <c r="H37"/>
  <c r="C66" i="8"/>
  <c r="D37" i="2"/>
  <c r="B65" i="8"/>
  <c r="G36" i="2"/>
  <c r="H36"/>
  <c r="C64" i="8"/>
  <c r="D36" i="2"/>
  <c r="B63" i="8"/>
  <c r="G35" i="2"/>
  <c r="H35"/>
  <c r="C62" i="8"/>
  <c r="D35" i="2"/>
  <c r="B61" i="8"/>
  <c r="G34" i="2"/>
  <c r="H34"/>
  <c r="C60" i="8"/>
  <c r="D34" i="2"/>
  <c r="B59" i="8"/>
  <c r="G33" i="2"/>
  <c r="H33"/>
  <c r="C58" i="8"/>
  <c r="D33" i="2"/>
  <c r="B57" i="8"/>
  <c r="G32" i="2"/>
  <c r="H32"/>
  <c r="C56" i="8"/>
  <c r="D32" i="2"/>
  <c r="B55" i="8"/>
  <c r="G41" i="3"/>
  <c r="H41"/>
  <c r="G42"/>
  <c r="H42"/>
  <c r="H40"/>
  <c r="G28" i="2"/>
  <c r="H28"/>
  <c r="C48" i="8"/>
  <c r="B47"/>
  <c r="G27" i="2"/>
  <c r="H27"/>
  <c r="C46" i="8"/>
  <c r="D27" i="2"/>
  <c r="B45" i="8"/>
  <c r="G25" i="2"/>
  <c r="H25"/>
  <c r="C42" i="8"/>
  <c r="D25" i="2"/>
  <c r="B41" i="8"/>
  <c r="G37" i="3"/>
  <c r="H37"/>
  <c r="H36"/>
  <c r="G24" i="2"/>
  <c r="H24"/>
  <c r="C40" i="8"/>
  <c r="B39"/>
  <c r="G33" i="3"/>
  <c r="H33"/>
  <c r="G34"/>
  <c r="H34"/>
  <c r="H32"/>
  <c r="G23" i="2"/>
  <c r="H23"/>
  <c r="C38" i="8"/>
  <c r="B37"/>
  <c r="G22" i="2"/>
  <c r="H22"/>
  <c r="C36" i="8"/>
  <c r="D22" i="2"/>
  <c r="B35" i="8"/>
  <c r="G30" i="3"/>
  <c r="H30"/>
  <c r="H29"/>
  <c r="G21" i="2"/>
  <c r="H21"/>
  <c r="C34" i="8"/>
  <c r="B33"/>
  <c r="G20" i="2"/>
  <c r="H20"/>
  <c r="C32" i="8"/>
  <c r="D20" i="2"/>
  <c r="B31" i="8"/>
  <c r="G22" i="3"/>
  <c r="H22"/>
  <c r="G23"/>
  <c r="H23"/>
  <c r="G24"/>
  <c r="H24"/>
  <c r="G25"/>
  <c r="H25"/>
  <c r="H21"/>
  <c r="G17" i="2"/>
  <c r="H17"/>
  <c r="C26" i="8"/>
  <c r="B25"/>
  <c r="G18" i="3"/>
  <c r="H18"/>
  <c r="H17"/>
  <c r="G15" i="2"/>
  <c r="H15"/>
  <c r="C22" i="8"/>
  <c r="B21"/>
  <c r="H181" i="2"/>
  <c r="C354" i="8"/>
  <c r="B353"/>
  <c r="H174" i="2"/>
  <c r="C340" i="8"/>
  <c r="B339"/>
  <c r="H171" i="2"/>
  <c r="H170"/>
  <c r="C332" i="8"/>
  <c r="B331"/>
  <c r="H159" i="2"/>
  <c r="H166"/>
  <c r="H158"/>
  <c r="C308" i="8"/>
  <c r="B307"/>
  <c r="H75" i="2"/>
  <c r="H92"/>
  <c r="H128"/>
  <c r="H136"/>
  <c r="H74"/>
  <c r="C140" i="8"/>
  <c r="B139"/>
  <c r="H49" i="2"/>
  <c r="H52"/>
  <c r="H55"/>
  <c r="H57"/>
  <c r="H66"/>
  <c r="H48"/>
  <c r="C88" i="8"/>
  <c r="B87"/>
  <c r="H31" i="2"/>
  <c r="H30"/>
  <c r="C52" i="8"/>
  <c r="B51"/>
  <c r="H19" i="2"/>
  <c r="H26"/>
  <c r="H18"/>
  <c r="C28" i="8"/>
  <c r="B27"/>
  <c r="H14" i="2"/>
  <c r="H16"/>
  <c r="H13"/>
  <c r="C18" i="8"/>
  <c r="B17"/>
  <c r="H180" i="2"/>
  <c r="C352" i="8"/>
  <c r="B351"/>
  <c r="H169" i="2"/>
  <c r="C330" i="8"/>
  <c r="B329"/>
  <c r="H157" i="2"/>
  <c r="C306" i="8"/>
  <c r="B305"/>
  <c r="H73" i="2"/>
  <c r="C138" i="8"/>
  <c r="B137"/>
  <c r="H47" i="2"/>
  <c r="C86" i="8"/>
  <c r="B85"/>
  <c r="H29" i="2"/>
  <c r="C50" i="8"/>
  <c r="B49"/>
  <c r="H12" i="2"/>
  <c r="C16" i="8"/>
  <c r="B15"/>
  <c r="B11"/>
  <c r="G12" i="3"/>
  <c r="H12"/>
  <c r="H11"/>
  <c r="G11" i="2"/>
  <c r="H11"/>
  <c r="C14" i="8"/>
  <c r="H10" i="2"/>
  <c r="C12" i="8"/>
  <c r="B9"/>
  <c r="A2" i="4"/>
  <c r="A6"/>
  <c r="A4"/>
  <c r="D21"/>
  <c r="D2" i="3"/>
  <c r="D1"/>
  <c r="A368"/>
  <c r="A367"/>
  <c r="C1" i="1"/>
  <c r="C2"/>
  <c r="B1"/>
  <c r="C6" i="8"/>
  <c r="C5"/>
  <c r="C4"/>
  <c r="C3"/>
  <c r="C2"/>
  <c r="C1"/>
  <c r="B6"/>
  <c r="B5"/>
  <c r="B4"/>
  <c r="B3"/>
  <c r="B2"/>
  <c r="B1"/>
  <c r="A6"/>
  <c r="A5"/>
  <c r="A4"/>
  <c r="A3"/>
  <c r="A2"/>
  <c r="A1"/>
  <c r="B13"/>
  <c r="B185" i="2"/>
  <c r="D6" i="5"/>
  <c r="D5"/>
  <c r="D4"/>
  <c r="D3"/>
  <c r="D2"/>
  <c r="D1"/>
  <c r="C6"/>
  <c r="C5"/>
  <c r="C4"/>
  <c r="C3"/>
  <c r="C2"/>
  <c r="C1"/>
  <c r="A6"/>
  <c r="A5"/>
  <c r="A4"/>
  <c r="A3"/>
  <c r="A2"/>
  <c r="A1"/>
  <c r="D6" i="4"/>
  <c r="D5"/>
  <c r="D4"/>
  <c r="D3"/>
  <c r="D2"/>
  <c r="D1"/>
  <c r="C6"/>
  <c r="C5"/>
  <c r="C4"/>
  <c r="C3"/>
  <c r="C2"/>
  <c r="C1"/>
  <c r="A5"/>
  <c r="A3"/>
  <c r="A1"/>
  <c r="E6" i="3"/>
  <c r="E5"/>
  <c r="E4"/>
  <c r="E3"/>
  <c r="E2"/>
  <c r="E1"/>
  <c r="C6"/>
  <c r="C5"/>
  <c r="C4"/>
  <c r="C3"/>
  <c r="C2"/>
  <c r="C1"/>
  <c r="E6" i="10"/>
  <c r="E5"/>
  <c r="E4"/>
  <c r="E3"/>
  <c r="E2"/>
  <c r="E1"/>
  <c r="D2"/>
  <c r="D1"/>
  <c r="C6"/>
  <c r="C5"/>
  <c r="C4"/>
  <c r="C3"/>
  <c r="C2"/>
  <c r="C1"/>
  <c r="C6" i="1"/>
  <c r="C5"/>
  <c r="C4"/>
  <c r="C3"/>
  <c r="B6"/>
  <c r="B5"/>
  <c r="B4"/>
  <c r="B3"/>
  <c r="B2"/>
  <c r="A6"/>
  <c r="A5"/>
  <c r="A4"/>
  <c r="A3"/>
  <c r="A2"/>
  <c r="A1"/>
  <c r="E182" i="2"/>
  <c r="C178"/>
  <c r="E176"/>
  <c r="C164"/>
  <c r="E134"/>
  <c r="C129"/>
  <c r="E126"/>
  <c r="C124"/>
  <c r="E122"/>
  <c r="C116"/>
  <c r="E114"/>
  <c r="C111"/>
  <c r="E109"/>
  <c r="C107"/>
  <c r="E183"/>
  <c r="C179"/>
  <c r="E177"/>
  <c r="C168"/>
  <c r="E152"/>
  <c r="C131"/>
  <c r="E127"/>
  <c r="C125"/>
  <c r="E123"/>
  <c r="C121"/>
  <c r="E115"/>
  <c r="C182"/>
  <c r="E178"/>
  <c r="E164"/>
  <c r="C134"/>
  <c r="E124"/>
  <c r="C122"/>
  <c r="E113"/>
  <c r="E110"/>
  <c r="C109"/>
  <c r="E105"/>
  <c r="C103"/>
  <c r="E101"/>
  <c r="C98"/>
  <c r="E96"/>
  <c r="C94"/>
  <c r="E86"/>
  <c r="C84"/>
  <c r="E82"/>
  <c r="C80"/>
  <c r="E78"/>
  <c r="C76"/>
  <c r="E65"/>
  <c r="C63"/>
  <c r="E61"/>
  <c r="C59"/>
  <c r="E56"/>
  <c r="C53"/>
  <c r="E50"/>
  <c r="C44"/>
  <c r="E42"/>
  <c r="C39"/>
  <c r="E37"/>
  <c r="C35"/>
  <c r="E33"/>
  <c r="C27"/>
  <c r="E22"/>
  <c r="C177"/>
  <c r="E131"/>
  <c r="C127"/>
  <c r="E121"/>
  <c r="C115"/>
  <c r="C113"/>
  <c r="E108"/>
  <c r="E106"/>
  <c r="C104"/>
  <c r="E102"/>
  <c r="C100"/>
  <c r="E97"/>
  <c r="C95"/>
  <c r="E93"/>
  <c r="C85"/>
  <c r="E83"/>
  <c r="C81"/>
  <c r="E79"/>
  <c r="C77"/>
  <c r="E72"/>
  <c r="C64"/>
  <c r="E62"/>
  <c r="C60"/>
  <c r="E58"/>
  <c r="C54"/>
  <c r="E51"/>
  <c r="C45"/>
  <c r="E43"/>
  <c r="C40"/>
  <c r="E38"/>
  <c r="C36"/>
  <c r="E34"/>
  <c r="C32"/>
  <c r="E25"/>
  <c r="C20"/>
  <c r="C183"/>
  <c r="C176"/>
  <c r="E129"/>
  <c r="C126"/>
  <c r="E116"/>
  <c r="E111"/>
  <c r="C110"/>
  <c r="C108"/>
  <c r="C105"/>
  <c r="E103"/>
  <c r="C101"/>
  <c r="E98"/>
  <c r="C96"/>
  <c r="E94"/>
  <c r="C86"/>
  <c r="E84"/>
  <c r="C82"/>
  <c r="E80"/>
  <c r="C78"/>
  <c r="E76"/>
  <c r="C65"/>
  <c r="E63"/>
  <c r="C61"/>
  <c r="E59"/>
  <c r="C56"/>
  <c r="E53"/>
  <c r="C50"/>
  <c r="E44"/>
  <c r="C42"/>
  <c r="E39"/>
  <c r="C37"/>
  <c r="E35"/>
  <c r="C33"/>
  <c r="E27"/>
  <c r="C22"/>
  <c r="E179"/>
  <c r="E168"/>
  <c r="C152"/>
  <c r="E125"/>
  <c r="C123"/>
  <c r="C114"/>
  <c r="E107"/>
  <c r="C106"/>
  <c r="E104"/>
  <c r="C102"/>
  <c r="E100"/>
  <c r="C97"/>
  <c r="E95"/>
  <c r="C93"/>
  <c r="E85"/>
  <c r="C83"/>
  <c r="E81"/>
  <c r="C79"/>
  <c r="E77"/>
  <c r="C72"/>
  <c r="E64"/>
  <c r="C62"/>
  <c r="E60"/>
  <c r="C58"/>
  <c r="E54"/>
  <c r="C51"/>
  <c r="E45"/>
  <c r="C43"/>
  <c r="E40"/>
  <c r="C38"/>
  <c r="E36"/>
  <c r="C34"/>
  <c r="E32"/>
  <c r="C25"/>
  <c r="E20"/>
  <c r="D34" i="8"/>
  <c r="E40"/>
  <c r="D84"/>
  <c r="D168"/>
  <c r="D122"/>
  <c r="E122"/>
  <c r="E118"/>
  <c r="D118"/>
  <c r="F118"/>
  <c r="F117"/>
  <c r="D116"/>
  <c r="E116"/>
  <c r="E112"/>
  <c r="D112"/>
  <c r="C102"/>
  <c r="E204"/>
  <c r="D204"/>
  <c r="D184"/>
  <c r="E184"/>
  <c r="E224"/>
  <c r="D224"/>
  <c r="E344"/>
  <c r="D344"/>
  <c r="E182"/>
  <c r="D182"/>
  <c r="E222"/>
  <c r="D222"/>
  <c r="F222"/>
  <c r="F221"/>
  <c r="D350"/>
  <c r="E350"/>
  <c r="F350"/>
  <c r="F349"/>
  <c r="E188"/>
  <c r="D188"/>
  <c r="F188"/>
  <c r="F187"/>
  <c r="E180"/>
  <c r="D180"/>
  <c r="D148"/>
  <c r="E148"/>
  <c r="D194"/>
  <c r="E194"/>
  <c r="F194"/>
  <c r="F193"/>
  <c r="D254"/>
  <c r="E254"/>
  <c r="C106"/>
  <c r="D62"/>
  <c r="E62"/>
  <c r="E82"/>
  <c r="D82"/>
  <c r="F82"/>
  <c r="F81"/>
  <c r="E78"/>
  <c r="D78"/>
  <c r="F78"/>
  <c r="F77"/>
  <c r="D36"/>
  <c r="E36"/>
  <c r="E42"/>
  <c r="D42"/>
  <c r="F42"/>
  <c r="F41"/>
  <c r="E72"/>
  <c r="D72"/>
  <c r="F72"/>
  <c r="F71"/>
  <c r="D110"/>
  <c r="E110"/>
  <c r="E162"/>
  <c r="D162"/>
  <c r="D208"/>
  <c r="E208"/>
  <c r="E244"/>
  <c r="D244"/>
  <c r="E206"/>
  <c r="D206"/>
  <c r="D242"/>
  <c r="E242"/>
  <c r="F242"/>
  <c r="F241"/>
  <c r="E358"/>
  <c r="D358"/>
  <c r="F358"/>
  <c r="F357"/>
  <c r="D196"/>
  <c r="E196"/>
  <c r="F196"/>
  <c r="F195"/>
  <c r="D210"/>
  <c r="E210"/>
  <c r="E186"/>
  <c r="D186"/>
  <c r="E218"/>
  <c r="D218"/>
  <c r="F218"/>
  <c r="F217"/>
  <c r="D328"/>
  <c r="E328"/>
  <c r="F328"/>
  <c r="F327"/>
  <c r="D120"/>
  <c r="E120"/>
  <c r="D60"/>
  <c r="E60"/>
  <c r="F60"/>
  <c r="F59"/>
  <c r="D58"/>
  <c r="E58"/>
  <c r="C96"/>
  <c r="E70"/>
  <c r="D70"/>
  <c r="F70"/>
  <c r="F69"/>
  <c r="D68"/>
  <c r="E68"/>
  <c r="E160"/>
  <c r="D160"/>
  <c r="E154"/>
  <c r="D154"/>
  <c r="F154"/>
  <c r="F153"/>
  <c r="D200"/>
  <c r="E200"/>
  <c r="E236"/>
  <c r="D236"/>
  <c r="F236"/>
  <c r="F235"/>
  <c r="D152"/>
  <c r="E152"/>
  <c r="D198"/>
  <c r="E198"/>
  <c r="D246"/>
  <c r="E246"/>
  <c r="E136"/>
  <c r="D136"/>
  <c r="D220"/>
  <c r="E220"/>
  <c r="E348"/>
  <c r="D348"/>
  <c r="D164"/>
  <c r="E164"/>
  <c r="E192"/>
  <c r="D192"/>
  <c r="F192"/>
  <c r="F191"/>
  <c r="D234"/>
  <c r="E234"/>
  <c r="D346"/>
  <c r="E346"/>
  <c r="D64"/>
  <c r="E64"/>
  <c r="E80"/>
  <c r="D80"/>
  <c r="D66"/>
  <c r="E66"/>
  <c r="E94"/>
  <c r="D94"/>
  <c r="D114"/>
  <c r="E114"/>
  <c r="F114"/>
  <c r="F113"/>
  <c r="D100"/>
  <c r="E100"/>
  <c r="F100"/>
  <c r="F99"/>
  <c r="E76"/>
  <c r="D76"/>
  <c r="D158"/>
  <c r="E158"/>
  <c r="F158"/>
  <c r="F157"/>
  <c r="D146"/>
  <c r="E146"/>
  <c r="E214"/>
  <c r="D214"/>
  <c r="E260"/>
  <c r="D260"/>
  <c r="D212"/>
  <c r="E212"/>
  <c r="F212"/>
  <c r="F211"/>
  <c r="E296"/>
  <c r="D296"/>
  <c r="D240"/>
  <c r="E240"/>
  <c r="F240"/>
  <c r="F239"/>
  <c r="E150"/>
  <c r="D150"/>
  <c r="D156"/>
  <c r="E156"/>
  <c r="F156"/>
  <c r="F155"/>
  <c r="D202"/>
  <c r="E202"/>
  <c r="D238"/>
  <c r="E238"/>
  <c r="F238"/>
  <c r="F237"/>
  <c r="D38" i="5"/>
  <c r="D31"/>
  <c r="D19"/>
  <c r="D41"/>
  <c r="D18" i="4"/>
  <c r="D23"/>
  <c r="D10"/>
  <c r="F214" i="8"/>
  <c r="F213"/>
  <c r="F346"/>
  <c r="F345"/>
  <c r="F198"/>
  <c r="F197"/>
  <c r="F68"/>
  <c r="F67"/>
  <c r="F36"/>
  <c r="F35"/>
  <c r="F66"/>
  <c r="F65"/>
  <c r="F58"/>
  <c r="F57"/>
  <c r="F120"/>
  <c r="F119"/>
  <c r="F210"/>
  <c r="F209"/>
  <c r="F254"/>
  <c r="F253"/>
  <c r="F148"/>
  <c r="F147"/>
  <c r="F184"/>
  <c r="F183"/>
  <c r="F296"/>
  <c r="F295"/>
  <c r="F260"/>
  <c r="F259"/>
  <c r="F76"/>
  <c r="F75"/>
  <c r="F80"/>
  <c r="F79"/>
  <c r="F234"/>
  <c r="F233"/>
  <c r="F164"/>
  <c r="F163"/>
  <c r="F220"/>
  <c r="F219"/>
  <c r="F246"/>
  <c r="F245"/>
  <c r="F152"/>
  <c r="F151"/>
  <c r="F200"/>
  <c r="F199"/>
  <c r="F186"/>
  <c r="F185"/>
  <c r="F208"/>
  <c r="F207"/>
  <c r="F110"/>
  <c r="F109"/>
  <c r="F62"/>
  <c r="F61"/>
  <c r="F180"/>
  <c r="F179"/>
  <c r="F348"/>
  <c r="F347"/>
  <c r="F344"/>
  <c r="F343"/>
  <c r="F244"/>
  <c r="F243"/>
  <c r="F224"/>
  <c r="F223"/>
  <c r="F206"/>
  <c r="F205"/>
  <c r="F204"/>
  <c r="F203"/>
  <c r="F202"/>
  <c r="F201"/>
  <c r="F182"/>
  <c r="F181"/>
  <c r="F162"/>
  <c r="F161"/>
  <c r="F160"/>
  <c r="F159"/>
  <c r="F150"/>
  <c r="F149"/>
  <c r="F146"/>
  <c r="F145"/>
  <c r="F136"/>
  <c r="F135"/>
  <c r="F122"/>
  <c r="F121"/>
  <c r="F116"/>
  <c r="F115"/>
  <c r="F112"/>
  <c r="F111"/>
  <c r="F94"/>
  <c r="F93"/>
  <c r="F64"/>
  <c r="F63"/>
  <c r="E186" i="2"/>
  <c r="C19" i="1"/>
  <c r="E34" i="8"/>
  <c r="F34"/>
  <c r="F33"/>
  <c r="E262"/>
  <c r="D262"/>
  <c r="D40"/>
  <c r="F40"/>
  <c r="F39"/>
  <c r="D338"/>
  <c r="E338"/>
  <c r="F338"/>
  <c r="F337"/>
  <c r="E228"/>
  <c r="D228"/>
  <c r="E84"/>
  <c r="F84"/>
  <c r="F83"/>
  <c r="E168"/>
  <c r="F168"/>
  <c r="F167"/>
  <c r="D284"/>
  <c r="E284"/>
  <c r="D232"/>
  <c r="E232"/>
  <c r="F232"/>
  <c r="F231"/>
  <c r="D276"/>
  <c r="E276"/>
  <c r="E226"/>
  <c r="D226"/>
  <c r="D174"/>
  <c r="E174"/>
  <c r="D74"/>
  <c r="E74"/>
  <c r="F74"/>
  <c r="F73"/>
  <c r="D130"/>
  <c r="E130"/>
  <c r="E256"/>
  <c r="D256"/>
  <c r="E302"/>
  <c r="D302"/>
  <c r="E48"/>
  <c r="D48"/>
  <c r="D134"/>
  <c r="E134"/>
  <c r="D320"/>
  <c r="E320"/>
  <c r="F320"/>
  <c r="D336"/>
  <c r="E336"/>
  <c r="C248"/>
  <c r="D170"/>
  <c r="E170"/>
  <c r="E278"/>
  <c r="D278"/>
  <c r="F278"/>
  <c r="F277"/>
  <c r="D216"/>
  <c r="E216"/>
  <c r="C264"/>
  <c r="D272"/>
  <c r="E272"/>
  <c r="F272"/>
  <c r="F271"/>
  <c r="C124"/>
  <c r="C24"/>
  <c r="E128"/>
  <c r="D128"/>
  <c r="C324"/>
  <c r="E304"/>
  <c r="D304"/>
  <c r="D288"/>
  <c r="E288"/>
  <c r="D252"/>
  <c r="E252"/>
  <c r="F252"/>
  <c r="F251"/>
  <c r="C176"/>
  <c r="E32"/>
  <c r="D32"/>
  <c r="D298"/>
  <c r="E298"/>
  <c r="E290"/>
  <c r="D290"/>
  <c r="E38"/>
  <c r="D38"/>
  <c r="D190"/>
  <c r="E190"/>
  <c r="F190"/>
  <c r="F189"/>
  <c r="D270"/>
  <c r="E270"/>
  <c r="F270"/>
  <c r="F269"/>
  <c r="E314"/>
  <c r="D314"/>
  <c r="D280"/>
  <c r="E280"/>
  <c r="D166"/>
  <c r="E166"/>
  <c r="F166"/>
  <c r="F165"/>
  <c r="E300"/>
  <c r="D300"/>
  <c r="F300"/>
  <c r="F299"/>
  <c r="E144"/>
  <c r="D144"/>
  <c r="E178"/>
  <c r="D178"/>
  <c r="F178"/>
  <c r="C90"/>
  <c r="C20"/>
  <c r="H9" i="2"/>
  <c r="D294" i="8"/>
  <c r="E294"/>
  <c r="E356"/>
  <c r="E354"/>
  <c r="D356"/>
  <c r="D56"/>
  <c r="E56"/>
  <c r="D108"/>
  <c r="E108"/>
  <c r="E106"/>
  <c r="E105"/>
  <c r="D104"/>
  <c r="E104"/>
  <c r="E102"/>
  <c r="E101"/>
  <c r="C44"/>
  <c r="E132"/>
  <c r="D132"/>
  <c r="F132"/>
  <c r="F131"/>
  <c r="D322"/>
  <c r="E322"/>
  <c r="F322"/>
  <c r="F321"/>
  <c r="E230"/>
  <c r="D230"/>
  <c r="F230"/>
  <c r="F229"/>
  <c r="E282"/>
  <c r="D282"/>
  <c r="D172"/>
  <c r="E172"/>
  <c r="D268"/>
  <c r="E268"/>
  <c r="D274"/>
  <c r="E274"/>
  <c r="E258"/>
  <c r="D258"/>
  <c r="E286"/>
  <c r="D286"/>
  <c r="E92"/>
  <c r="E90"/>
  <c r="D92"/>
  <c r="E22"/>
  <c r="E20"/>
  <c r="D22"/>
  <c r="D14"/>
  <c r="E14"/>
  <c r="E12"/>
  <c r="E98"/>
  <c r="E96"/>
  <c r="E95"/>
  <c r="D98"/>
  <c r="E250"/>
  <c r="D250"/>
  <c r="F250"/>
  <c r="D46"/>
  <c r="E46"/>
  <c r="F46"/>
  <c r="F45"/>
  <c r="D40" i="5"/>
  <c r="D42"/>
  <c r="D44"/>
  <c r="F294" i="8"/>
  <c r="F274"/>
  <c r="F273"/>
  <c r="F172"/>
  <c r="F171"/>
  <c r="F38"/>
  <c r="F37"/>
  <c r="F288"/>
  <c r="F287"/>
  <c r="F128"/>
  <c r="F127"/>
  <c r="F216"/>
  <c r="F215"/>
  <c r="F134"/>
  <c r="F133"/>
  <c r="F130"/>
  <c r="F129"/>
  <c r="D12"/>
  <c r="D10"/>
  <c r="F14"/>
  <c r="F258"/>
  <c r="F257"/>
  <c r="F32"/>
  <c r="F31"/>
  <c r="F48"/>
  <c r="F47"/>
  <c r="F256"/>
  <c r="F255"/>
  <c r="F290"/>
  <c r="F289"/>
  <c r="F56"/>
  <c r="F55"/>
  <c r="D354"/>
  <c r="D353"/>
  <c r="F356"/>
  <c r="D334"/>
  <c r="F336"/>
  <c r="F319"/>
  <c r="F318"/>
  <c r="F317"/>
  <c r="F314"/>
  <c r="F313"/>
  <c r="F304"/>
  <c r="F303"/>
  <c r="F302"/>
  <c r="F301"/>
  <c r="F298"/>
  <c r="F297"/>
  <c r="F293"/>
  <c r="F286"/>
  <c r="F285"/>
  <c r="F284"/>
  <c r="F283"/>
  <c r="F282"/>
  <c r="F281"/>
  <c r="F280"/>
  <c r="F279"/>
  <c r="F276"/>
  <c r="F275"/>
  <c r="F268"/>
  <c r="F267"/>
  <c r="F262"/>
  <c r="F261"/>
  <c r="F249"/>
  <c r="F248"/>
  <c r="F247"/>
  <c r="F228"/>
  <c r="F227"/>
  <c r="F226"/>
  <c r="F225"/>
  <c r="F177"/>
  <c r="F176"/>
  <c r="F175"/>
  <c r="F174"/>
  <c r="F173"/>
  <c r="F170"/>
  <c r="F169"/>
  <c r="F144"/>
  <c r="F143"/>
  <c r="D106"/>
  <c r="D105"/>
  <c r="F108"/>
  <c r="F107"/>
  <c r="D102"/>
  <c r="D101"/>
  <c r="F104"/>
  <c r="D96"/>
  <c r="D95"/>
  <c r="F98"/>
  <c r="D90"/>
  <c r="F92"/>
  <c r="D20"/>
  <c r="D19"/>
  <c r="F22"/>
  <c r="C334"/>
  <c r="E44"/>
  <c r="E43"/>
  <c r="E316"/>
  <c r="D316"/>
  <c r="E334"/>
  <c r="C310"/>
  <c r="F44"/>
  <c r="F43"/>
  <c r="F54"/>
  <c r="F52"/>
  <c r="D44"/>
  <c r="D43"/>
  <c r="D54"/>
  <c r="D52"/>
  <c r="E54"/>
  <c r="E52"/>
  <c r="F142"/>
  <c r="E176"/>
  <c r="E175"/>
  <c r="D142"/>
  <c r="D248"/>
  <c r="D247"/>
  <c r="D292"/>
  <c r="D291"/>
  <c r="E142"/>
  <c r="D89"/>
  <c r="E353"/>
  <c r="E352"/>
  <c r="F30"/>
  <c r="C30"/>
  <c r="E342"/>
  <c r="E340"/>
  <c r="E339"/>
  <c r="D342"/>
  <c r="D30"/>
  <c r="D126"/>
  <c r="E126"/>
  <c r="E124"/>
  <c r="E123"/>
  <c r="E318"/>
  <c r="E317"/>
  <c r="E19"/>
  <c r="D176"/>
  <c r="D175"/>
  <c r="C54"/>
  <c r="E30"/>
  <c r="D326"/>
  <c r="E326"/>
  <c r="E324"/>
  <c r="E323"/>
  <c r="D266"/>
  <c r="E266"/>
  <c r="E264"/>
  <c r="E263"/>
  <c r="D332"/>
  <c r="D318"/>
  <c r="D317"/>
  <c r="E89"/>
  <c r="E248"/>
  <c r="E247"/>
  <c r="E292"/>
  <c r="E291"/>
  <c r="C10"/>
  <c r="D9"/>
  <c r="C9" i="1"/>
  <c r="C16"/>
  <c r="C142" i="8"/>
  <c r="D26"/>
  <c r="E26"/>
  <c r="E24"/>
  <c r="E23"/>
  <c r="D312"/>
  <c r="E312"/>
  <c r="E11"/>
  <c r="E10"/>
  <c r="F312"/>
  <c r="F311"/>
  <c r="F316"/>
  <c r="F315"/>
  <c r="F13"/>
  <c r="F12"/>
  <c r="D352"/>
  <c r="D11"/>
  <c r="F292"/>
  <c r="F291"/>
  <c r="F355"/>
  <c r="F354"/>
  <c r="D340"/>
  <c r="D339"/>
  <c r="F342"/>
  <c r="F335"/>
  <c r="F334"/>
  <c r="F332"/>
  <c r="F333"/>
  <c r="D324"/>
  <c r="D323"/>
  <c r="F326"/>
  <c r="F310"/>
  <c r="D264"/>
  <c r="D263"/>
  <c r="F266"/>
  <c r="D124"/>
  <c r="D123"/>
  <c r="F126"/>
  <c r="F103"/>
  <c r="F102"/>
  <c r="F101"/>
  <c r="F97"/>
  <c r="F96"/>
  <c r="F95"/>
  <c r="F91"/>
  <c r="F90"/>
  <c r="F89"/>
  <c r="D24"/>
  <c r="D23"/>
  <c r="F26"/>
  <c r="F21"/>
  <c r="F20"/>
  <c r="F19"/>
  <c r="D333"/>
  <c r="E333"/>
  <c r="E310"/>
  <c r="E308"/>
  <c r="D310"/>
  <c r="D309"/>
  <c r="E332"/>
  <c r="E331"/>
  <c r="F53"/>
  <c r="E141"/>
  <c r="C12" i="1"/>
  <c r="E88" i="8"/>
  <c r="E87"/>
  <c r="F331"/>
  <c r="E18"/>
  <c r="F50"/>
  <c r="D351"/>
  <c r="D140"/>
  <c r="E351"/>
  <c r="F309"/>
  <c r="D330"/>
  <c r="D331"/>
  <c r="E29"/>
  <c r="E28"/>
  <c r="E27"/>
  <c r="D18"/>
  <c r="D28"/>
  <c r="D27"/>
  <c r="D29"/>
  <c r="E50"/>
  <c r="D141"/>
  <c r="C15" i="1"/>
  <c r="F51" i="8"/>
  <c r="E53"/>
  <c r="D53"/>
  <c r="E140"/>
  <c r="F141"/>
  <c r="F29"/>
  <c r="F28"/>
  <c r="F27"/>
  <c r="D50"/>
  <c r="E9"/>
  <c r="F11"/>
  <c r="F10"/>
  <c r="F9"/>
  <c r="F352"/>
  <c r="F351"/>
  <c r="F353"/>
  <c r="F341"/>
  <c r="F340"/>
  <c r="F325"/>
  <c r="F324"/>
  <c r="F265"/>
  <c r="F264"/>
  <c r="F125"/>
  <c r="F124"/>
  <c r="F123"/>
  <c r="D88"/>
  <c r="D87"/>
  <c r="F25"/>
  <c r="F24"/>
  <c r="E309"/>
  <c r="D308"/>
  <c r="D306"/>
  <c r="E86"/>
  <c r="E330"/>
  <c r="E329"/>
  <c r="G185" i="2"/>
  <c r="G186"/>
  <c r="D51" i="8"/>
  <c r="C13" i="1"/>
  <c r="D16" i="8"/>
  <c r="D17"/>
  <c r="D329"/>
  <c r="D138"/>
  <c r="D139"/>
  <c r="C10" i="1"/>
  <c r="D49" i="8"/>
  <c r="C11" i="1"/>
  <c r="E139" i="8"/>
  <c r="E138"/>
  <c r="E306"/>
  <c r="E307"/>
  <c r="E51"/>
  <c r="E17"/>
  <c r="E16"/>
  <c r="F339"/>
  <c r="F330"/>
  <c r="F329"/>
  <c r="F323"/>
  <c r="F308"/>
  <c r="F263"/>
  <c r="F140"/>
  <c r="D86"/>
  <c r="D85"/>
  <c r="F23"/>
  <c r="F18"/>
  <c r="D307"/>
  <c r="C14" i="1"/>
  <c r="D18"/>
  <c r="E85" i="8"/>
  <c r="D305"/>
  <c r="E137"/>
  <c r="E49"/>
  <c r="G187" i="2"/>
  <c r="D15" i="8"/>
  <c r="D137"/>
  <c r="E15"/>
  <c r="E360"/>
  <c r="F49"/>
  <c r="D360"/>
  <c r="D361"/>
  <c r="D362"/>
  <c r="D365"/>
  <c r="F307"/>
  <c r="F306"/>
  <c r="F139"/>
  <c r="F138"/>
  <c r="F137"/>
  <c r="F16"/>
  <c r="F15"/>
  <c r="F17"/>
  <c r="E305"/>
  <c r="F305"/>
  <c r="D12" i="1"/>
  <c r="D19"/>
  <c r="D20"/>
  <c r="D9"/>
  <c r="D16"/>
  <c r="D15"/>
  <c r="D14"/>
  <c r="E361" i="8"/>
  <c r="E362"/>
  <c r="D10" i="1"/>
  <c r="D13"/>
  <c r="D11"/>
  <c r="D364" i="8"/>
  <c r="E364"/>
  <c r="E365"/>
  <c r="F106"/>
  <c r="F105"/>
  <c r="F88"/>
  <c r="F86"/>
  <c r="F87"/>
  <c r="F360"/>
  <c r="F85"/>
  <c r="F361"/>
  <c r="F362"/>
  <c r="F365"/>
  <c r="F364"/>
  <c r="C355"/>
  <c r="C357"/>
  <c r="C347"/>
  <c r="C349"/>
  <c r="C343"/>
  <c r="C345"/>
  <c r="C337"/>
  <c r="C341"/>
  <c r="C327"/>
  <c r="C335"/>
  <c r="C321"/>
  <c r="C325"/>
  <c r="C319"/>
  <c r="C317"/>
  <c r="C313"/>
  <c r="C315"/>
  <c r="C303"/>
  <c r="C311"/>
  <c r="C299"/>
  <c r="C301"/>
  <c r="C295"/>
  <c r="C297"/>
  <c r="C293"/>
  <c r="C291"/>
  <c r="C287"/>
  <c r="C289"/>
  <c r="C283"/>
  <c r="C285"/>
  <c r="C279"/>
  <c r="C281"/>
  <c r="C275"/>
  <c r="C277"/>
  <c r="C271"/>
  <c r="C273"/>
  <c r="C267"/>
  <c r="C269"/>
  <c r="C261"/>
  <c r="C265"/>
  <c r="C257"/>
  <c r="C259"/>
  <c r="C253"/>
  <c r="C255"/>
  <c r="C249"/>
  <c r="C251"/>
  <c r="C243"/>
  <c r="C245"/>
  <c r="C239"/>
  <c r="C241"/>
  <c r="C235"/>
  <c r="C237"/>
  <c r="C231"/>
  <c r="C233"/>
  <c r="C227"/>
  <c r="C229"/>
  <c r="C223"/>
  <c r="C225"/>
  <c r="C219"/>
  <c r="C221"/>
  <c r="C215"/>
  <c r="C217"/>
  <c r="C211"/>
  <c r="C213"/>
  <c r="C207"/>
  <c r="C209"/>
  <c r="C203"/>
  <c r="C205"/>
  <c r="C199"/>
  <c r="C201"/>
  <c r="C195"/>
  <c r="C197"/>
  <c r="C191"/>
  <c r="C193"/>
  <c r="C187"/>
  <c r="C189"/>
  <c r="C183"/>
  <c r="C185"/>
  <c r="C179"/>
  <c r="C181"/>
  <c r="C173"/>
  <c r="C177"/>
  <c r="C169"/>
  <c r="C171"/>
  <c r="C165"/>
  <c r="C167"/>
  <c r="C161"/>
  <c r="C163"/>
  <c r="C157"/>
  <c r="C159"/>
  <c r="C155"/>
  <c r="C149"/>
  <c r="C151"/>
  <c r="C153"/>
  <c r="C145"/>
  <c r="C147"/>
  <c r="C135"/>
  <c r="C143"/>
  <c r="C131"/>
  <c r="C133"/>
  <c r="C127"/>
  <c r="C129"/>
  <c r="C121"/>
  <c r="C125"/>
  <c r="C117"/>
  <c r="C119"/>
  <c r="C113"/>
  <c r="C115"/>
  <c r="C111"/>
  <c r="C109"/>
  <c r="C103"/>
  <c r="C107"/>
  <c r="C97"/>
  <c r="C99"/>
  <c r="C91"/>
  <c r="C93"/>
  <c r="C81"/>
  <c r="C83"/>
  <c r="C77"/>
  <c r="C79"/>
  <c r="C73"/>
  <c r="C75"/>
  <c r="C69"/>
  <c r="C71"/>
  <c r="C65"/>
  <c r="C67"/>
  <c r="C61"/>
  <c r="C63"/>
  <c r="C57"/>
  <c r="C59"/>
  <c r="C47"/>
  <c r="C55"/>
  <c r="C41"/>
  <c r="C45"/>
  <c r="C37"/>
  <c r="C39"/>
  <c r="C33"/>
  <c r="C35"/>
  <c r="C25"/>
  <c r="C31"/>
  <c r="C49"/>
  <c r="C21"/>
  <c r="C353"/>
  <c r="C331"/>
  <c r="C51"/>
  <c r="C15"/>
  <c r="C17"/>
  <c r="C85"/>
  <c r="C305"/>
  <c r="C137"/>
  <c r="C139"/>
  <c r="C339"/>
  <c r="C351"/>
  <c r="C27"/>
  <c r="C329"/>
  <c r="C307"/>
  <c r="C87"/>
  <c r="C23"/>
  <c r="C123"/>
  <c r="C89"/>
  <c r="C247"/>
  <c r="C101"/>
  <c r="C323"/>
  <c r="C141"/>
  <c r="D359"/>
  <c r="D363"/>
  <c r="C29"/>
  <c r="C95"/>
  <c r="C13"/>
  <c r="C263"/>
  <c r="C105"/>
  <c r="C175"/>
  <c r="C53"/>
  <c r="E359"/>
  <c r="C333"/>
  <c r="C11"/>
  <c r="C19"/>
  <c r="C43"/>
  <c r="C9"/>
  <c r="C309"/>
  <c r="F359"/>
  <c r="E363"/>
  <c r="F363"/>
</calcChain>
</file>

<file path=xl/sharedStrings.xml><?xml version="1.0" encoding="utf-8"?>
<sst xmlns="http://schemas.openxmlformats.org/spreadsheetml/2006/main" count="3297" uniqueCount="895">
  <si>
    <t>Módulo atuador bássico KNX REG-K4x/16A com modo manual MTN6700-0004 Schneider</t>
  </si>
  <si>
    <t xml:space="preserve"> CM1141 </t>
  </si>
  <si>
    <t>Módulo de entrada binária KNX REG-K/8x10, MNT644592, fabricante Schneider</t>
  </si>
  <si>
    <t xml:space="preserve"> CM1575 </t>
  </si>
  <si>
    <t>Borne terminal 2,5mm²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</si>
  <si>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</si>
  <si>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</si>
  <si>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95754 </t>
  </si>
  <si>
    <t>LUVA DE EMENDA PARA ELETRODUTO, AÇO GALVANIZADO, DN 25 MM (1''), APARENTE, INSTALADA EM TETO - FORNECIMENTO E INSTALAÇÃO. AF_11/2016_P</t>
  </si>
  <si>
    <t xml:space="preserve"> CM0007 </t>
  </si>
  <si>
    <t>Eletroduto rígido de aço carbono, sem costura, com revestimento protetor de zinco aplicado a quente, extremidades rosqueadas, classe pesada, Ø25mm (3/4" BSPP), fab. Apolo</t>
  </si>
  <si>
    <t xml:space="preserve"> 00021127 </t>
  </si>
  <si>
    <t>FITA ISOLANTE ADESIVA ANTICHAMA, USO ATE 750 V, EM ROLO DE 19 MM X 5 M</t>
  </si>
  <si>
    <t xml:space="preserve"> CM0915 </t>
  </si>
  <si>
    <t>Cabo 2x#0,75mm, Par(es) trançado(s) com blindagem de alumínio, resistência máxima de 150 Ωpor km, resistência de isolamento em 220 V maior que 5000 MΩ.km, rigidez dielétrica entre condutores de 1500 V. Marca de referência: Schneider Eletric</t>
  </si>
  <si>
    <t xml:space="preserve"> CM1805 </t>
  </si>
  <si>
    <t xml:space="preserve"> CM1806 </t>
  </si>
  <si>
    <t xml:space="preserve"> 97915 </t>
  </si>
  <si>
    <t>TRANSPORTE COM CAMINHÃO BASCULANTE DE 6 M³, EM VIA URBANA PAVIMENTADA, ADICIONAL PARA DMT EXCEDENTE A 30 KM (UNIDADE: M3XKM). AF_07/2020</t>
  </si>
  <si>
    <t xml:space="preserve"> 72897 </t>
  </si>
  <si>
    <t>CARGA MANUAL DE ENTULHO EM CAMINHAO BASCULANTE 6 M3</t>
  </si>
  <si>
    <t>Mão de Obra</t>
  </si>
  <si>
    <t>Composição de BDI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</si>
  <si>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</si>
  <si>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</si>
  <si>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</si>
  <si>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</si>
  <si>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</si>
  <si>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</si>
  <si>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</si>
  <si>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</si>
  <si>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</si>
  <si>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</si>
  <si>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</si>
  <si>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</si>
  <si>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</si>
  <si>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</si>
  <si>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</si>
  <si>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</si>
  <si>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</si>
  <si>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</si>
  <si>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</si>
  <si>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</si>
  <si>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</si>
  <si>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BDI</t>
  </si>
  <si>
    <t>BDI = [(((1+(a1+a2+a3))*(1+a4)*(1+a5)))/(1-B1)-1]</t>
  </si>
  <si>
    <t>Composição de Encargos Sociais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</si>
  <si>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</si>
  <si>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</si>
  <si>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</si>
  <si>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</si>
  <si>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</si>
  <si>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</si>
  <si>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</si>
  <si>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</si>
  <si>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</si>
  <si>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</si>
  <si>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</si>
  <si>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</si>
  <si>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</si>
  <si>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</si>
  <si>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</si>
  <si>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</si>
  <si>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</si>
  <si>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</si>
  <si>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</si>
  <si>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</si>
  <si>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</si>
  <si>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</si>
  <si>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</si>
  <si>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</si>
  <si>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</si>
  <si>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</si>
  <si>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</si>
  <si>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</si>
  <si>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</si>
  <si>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</si>
  <si>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</si>
  <si>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</si>
  <si>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</si>
  <si>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</si>
  <si>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</si>
  <si>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</si>
  <si>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</si>
  <si>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</si>
  <si>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</si>
  <si>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</si>
  <si>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</si>
  <si>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</si>
  <si>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</si>
  <si>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</si>
  <si>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</si>
  <si>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</si>
  <si>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</si>
  <si>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</si>
  <si>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</si>
  <si>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</si>
  <si>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</si>
  <si>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</si>
  <si>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</si>
  <si>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</si>
  <si>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</si>
  <si>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</si>
  <si>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</si>
  <si>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</si>
  <si>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</si>
  <si>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</si>
  <si>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</si>
  <si>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</si>
  <si>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Valor Acumulado</t>
  </si>
  <si>
    <t>Cronograma Físico e Financeiro</t>
  </si>
  <si>
    <t>Total Por Etapa</t>
  </si>
  <si>
    <t>30 DIAS</t>
  </si>
  <si>
    <t>60 DIAS</t>
  </si>
  <si>
    <t>90 DIAS</t>
  </si>
  <si>
    <t>Porcentagem</t>
  </si>
  <si>
    <t>Custo</t>
  </si>
  <si>
    <t>Porcentagem Acumulado</t>
  </si>
  <si>
    <t>Custo Acumulado</t>
  </si>
  <si>
    <t>Valor Mensal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</si>
  <si>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</si>
  <si>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</si>
  <si>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</si>
  <si>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</si>
  <si>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</si>
  <si>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</si>
  <si>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</si>
  <si>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</si>
  <si>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</si>
  <si>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</si>
  <si>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</si>
  <si>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</si>
  <si>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</si>
  <si>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ORÇAMENTÁRIA SINTÉTICA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</si>
  <si>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</si>
  <si>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</si>
  <si>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ORÇAMENTÁRIA ANALÍTICA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</si>
  <si>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</si>
  <si>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</si>
  <si>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</si>
  <si>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</si>
  <si>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</si>
  <si>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</si>
  <si>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</si>
  <si>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</si>
  <si>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</si>
  <si>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</si>
  <si>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</si>
  <si>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</si>
  <si>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</si>
  <si>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</si>
  <si>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</si>
  <si>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</si>
  <si>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</si>
  <si>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</si>
  <si>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</si>
  <si>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</si>
  <si>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</si>
  <si>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</si>
  <si>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</si>
  <si>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r>
      <t xml:space="preserve">Os </t>
    </r>
    <r>
      <rPr>
        <b/>
        <sz val="8"/>
        <color indexed="10"/>
        <rFont val="Arial"/>
        <family val="2"/>
      </rPr>
      <t>serviços</t>
    </r>
    <r>
      <rPr>
        <sz val="8"/>
        <rFont val="Arial"/>
        <family val="2"/>
      </rPr>
      <t xml:space="preserve"> a serem executados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</si>
  <si>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F.3</t>
  </si>
  <si>
    <t>O ajuste final (última etapa) de um determinado item, deverá respeitar a fórmula inserida no último mês do cronograma, transportando-a quando necessário.</t>
  </si>
  <si>
    <t>Planilha Orçamentária Resumida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</si>
  <si>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</si>
  <si>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</si>
  <si>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</si>
  <si>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</si>
  <si>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</si>
  <si>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</si>
  <si>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</si>
  <si>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</si>
  <si>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</si>
  <si>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Ampliação Reuso Edifício Paranoá</t>
    </r>
  </si>
  <si>
    <r>
      <rPr>
        <b/>
        <sz val="8"/>
        <color indexed="8"/>
        <rFont val="Arial"/>
        <family val="2"/>
      </rPr>
      <t xml:space="preserve">Local: </t>
    </r>
    <r>
      <rPr>
        <sz val="8"/>
        <color indexed="8"/>
        <rFont val="Arial"/>
        <family val="2"/>
      </rPr>
      <t>Quadra 4 Conjunto B, Lote 1 Grandes Áreas, Paranoá/DF</t>
    </r>
  </si>
  <si>
    <t>Insumos e Serviços</t>
  </si>
  <si>
    <t>Classificação</t>
  </si>
  <si>
    <t>Marca</t>
  </si>
  <si>
    <t>Modelo</t>
  </si>
  <si>
    <t>********</t>
  </si>
  <si>
    <t>*******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</si>
  <si>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B186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</si>
  <si>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t>ISS (2% após desconto das mercadorias aplicadas)</t>
  </si>
  <si>
    <t>Discriminação</t>
  </si>
  <si>
    <t>Item</t>
  </si>
  <si>
    <t>Descrição</t>
  </si>
  <si>
    <t>Total</t>
  </si>
  <si>
    <t>Peso (%)</t>
  </si>
  <si>
    <t xml:space="preserve"> 01 </t>
  </si>
  <si>
    <t>SERVIÇOS TÉCNICOS-PROFISSIONAIS</t>
  </si>
  <si>
    <t xml:space="preserve"> 02 </t>
  </si>
  <si>
    <t>SERVIÇOS PRELIMINARES</t>
  </si>
  <si>
    <t xml:space="preserve"> 03 </t>
  </si>
  <si>
    <t>FUNDAÇÕES E ESTRUTURAS</t>
  </si>
  <si>
    <t xml:space="preserve"> 04 </t>
  </si>
  <si>
    <t>ARQUITETURA E ELEMENTOS DE URBANISMO</t>
  </si>
  <si>
    <t xml:space="preserve"> 05 </t>
  </si>
  <si>
    <t>INSTALAÇÕES HIDRÁULICAS E SANITÁRIAS</t>
  </si>
  <si>
    <t xml:space="preserve"> 06 </t>
  </si>
  <si>
    <t>INSTALAÇÕES ELÉTRICAS E ELETRÔNICAS</t>
  </si>
  <si>
    <t xml:space="preserve"> 09 </t>
  </si>
  <si>
    <t>SERVIÇOS COMPLEMENTARES</t>
  </si>
  <si>
    <t xml:space="preserve"> 10 </t>
  </si>
  <si>
    <t>SERVIÇOS AUXILIARES E ADMNISTRATIVOS</t>
  </si>
  <si>
    <t>Total sem BDI</t>
  </si>
  <si>
    <t>Total do BDI</t>
  </si>
  <si>
    <t>Total Geral</t>
  </si>
  <si>
    <t>Código</t>
  </si>
  <si>
    <t>Banco</t>
  </si>
  <si>
    <t>Und</t>
  </si>
  <si>
    <t>Quant.</t>
  </si>
  <si>
    <t>Valor Unit</t>
  </si>
  <si>
    <t xml:space="preserve"> 01.08 </t>
  </si>
  <si>
    <t>TAXAS E EMOLUMENTOS</t>
  </si>
  <si>
    <t xml:space="preserve"> 01.08.1 </t>
  </si>
  <si>
    <t xml:space="preserve"> MPDFT0009 </t>
  </si>
  <si>
    <t>Próprio</t>
  </si>
  <si>
    <t>Registro do contrato junto ao conselho de classe (ART)</t>
  </si>
  <si>
    <t>vb</t>
  </si>
  <si>
    <t xml:space="preserve"> 02.01 </t>
  </si>
  <si>
    <t>CANTEIRO DE OBRAS</t>
  </si>
  <si>
    <t xml:space="preserve"> 02.01.100 </t>
  </si>
  <si>
    <t>Construções Provisórias</t>
  </si>
  <si>
    <t xml:space="preserve"> 02.01.100.1 </t>
  </si>
  <si>
    <t xml:space="preserve"> MPDFT1137 </t>
  </si>
  <si>
    <t>Aluguel de container - Almoxarifado</t>
  </si>
  <si>
    <t>mês</t>
  </si>
  <si>
    <t xml:space="preserve"> 02.01.400 </t>
  </si>
  <si>
    <t>Proteção e Sinalização</t>
  </si>
  <si>
    <t xml:space="preserve"> 02.01.400.1 </t>
  </si>
  <si>
    <t xml:space="preserve"> MPDFT0113 </t>
  </si>
  <si>
    <t>Copia da SINAPI (85423) -Isolamento com tela de polietileno</t>
  </si>
  <si>
    <t>m²</t>
  </si>
  <si>
    <t xml:space="preserve"> 02.02 </t>
  </si>
  <si>
    <t>DEMOLIÇÃO</t>
  </si>
  <si>
    <t xml:space="preserve"> 02.02.100 </t>
  </si>
  <si>
    <t>Demolição convencional</t>
  </si>
  <si>
    <t xml:space="preserve"> 02.02.100.1 </t>
  </si>
  <si>
    <t xml:space="preserve"> 97629 </t>
  </si>
  <si>
    <t>SINAPI</t>
  </si>
  <si>
    <t>DEMOLIÇÃO DE LAJES, DE FORMA MECANIZADA COM MARTELETE, SEM REAPROVEITAMENTO. AF_12/2017</t>
  </si>
  <si>
    <t>m³</t>
  </si>
  <si>
    <t xml:space="preserve"> 02.02.100.2 </t>
  </si>
  <si>
    <t xml:space="preserve"> MPDFT0650 </t>
  </si>
  <si>
    <t>Escarificação de superfície de concreto, espessura até 5cm</t>
  </si>
  <si>
    <t xml:space="preserve"> 02.02.100.3 </t>
  </si>
  <si>
    <t xml:space="preserve"> 97625 </t>
  </si>
  <si>
    <t>DEMOLIÇÃO DE ALVENARIA PARA QUALQUER TIPO DE BLOCO, DE FORMA MECANIZADA, SEM REAPROVEITAMENTO. AF_12/2017</t>
  </si>
  <si>
    <t xml:space="preserve"> 02.02.100.4 </t>
  </si>
  <si>
    <t xml:space="preserve"> MPDFT0494 </t>
  </si>
  <si>
    <t>Demolição de camada de proteção mecânica, impermeabilização e regularização de base</t>
  </si>
  <si>
    <t xml:space="preserve"> 02.02.100.5 </t>
  </si>
  <si>
    <t xml:space="preserve"> MPDFT0837 </t>
  </si>
  <si>
    <t>Copia da FDE (15.50.001) - RASPAGEM DE IMPERMEABILIZAÇÃO</t>
  </si>
  <si>
    <t xml:space="preserve"> 02.02.100.6 </t>
  </si>
  <si>
    <t xml:space="preserve"> 97641 </t>
  </si>
  <si>
    <t>REMOÇÃO DE FORRO DE GESSO, DE FORMA MANUAL, SEM REAPROVEITAMENTO. AF_12/2017</t>
  </si>
  <si>
    <t xml:space="preserve"> 02.02.300 </t>
  </si>
  <si>
    <t>Remoções</t>
  </si>
  <si>
    <t xml:space="preserve"> 02.02.300.1 </t>
  </si>
  <si>
    <t xml:space="preserve"> 97662 </t>
  </si>
  <si>
    <t>REMOÇÃO DE TUBULAÇÕES (TUBOS E CONEXÕES) DE ÁGUA FRIA, DE FORMA MANUAL, SEM REAPROVEITAMENTO. AF_12/2017</t>
  </si>
  <si>
    <t>M</t>
  </si>
  <si>
    <t xml:space="preserve"> 02.02.300.2 </t>
  </si>
  <si>
    <t xml:space="preserve"> MPDFT1144 </t>
  </si>
  <si>
    <t>Baseada da ORSE (8344) - Desmontagem de Estrutura Metálica com retirada de solda e corte de peças por meio de lixadeira</t>
  </si>
  <si>
    <t xml:space="preserve"> 03.02 </t>
  </si>
  <si>
    <t>ESTRUTURAS DE CONCRETO</t>
  </si>
  <si>
    <t xml:space="preserve"> 03.02.100 </t>
  </si>
  <si>
    <t>Concreto Armado</t>
  </si>
  <si>
    <t xml:space="preserve"> 03.02.100.1 </t>
  </si>
  <si>
    <t xml:space="preserve"> 92776 </t>
  </si>
  <si>
    <t>ARMAÇÃO DE PILAR OU VIGA DE UMA ESTRUTURA CONVENCIONAL DE CONCRETO ARMADO EM UMA EDIFICAÇÃO TÉRREA OU SOBRADO UTILIZANDO AÇO CA-50 DE 6,3 MM - MONTAGEM. AF_12/2015</t>
  </si>
  <si>
    <t>KG</t>
  </si>
  <si>
    <t xml:space="preserve"> 03.02.100.2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</si>
  <si>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</si>
  <si>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</si>
  <si>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03.02.100.3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</si>
  <si>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</si>
  <si>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</si>
  <si>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03.02.100.4 </t>
  </si>
  <si>
    <t xml:space="preserve"> 92780 </t>
  </si>
  <si>
    <t>ARMAÇÃO DE PILAR OU VIGA DE UMA ESTRUTURA CONVENCIONAL DE CONCRETO ARMADO EM UMA EDIFICAÇÃO TÉRREA OU SOBRADO UTILIZANDO AÇO CA-50 DE 16,0 MM - MONTAGEM. AF_12/2015</t>
  </si>
  <si>
    <t xml:space="preserve"> 03.02.100.5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</si>
  <si>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</si>
  <si>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</si>
  <si>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03.02.100.6 </t>
  </si>
  <si>
    <t xml:space="preserve"> 94972 </t>
  </si>
  <si>
    <t>CONCRETO FCK = 30MPA, TRAÇO 1:2,1:2,5 (EM MASSA SECA DE CIMENTO/ AREIA MÉDIA/ BRITA 1) - PREPARO MECÂNICO COM BETONEIRA 600 L. AF_05/2021</t>
  </si>
  <si>
    <t xml:space="preserve"> 03.02.100.7 </t>
  </si>
  <si>
    <t xml:space="preserve"> 92785 </t>
  </si>
  <si>
    <t>ARMAÇÃO DE LAJE DE UMA ESTRUTURA CONVENCIONAL DE CONCRETO ARMADO EM UMA EDIFICAÇÃO TÉRREA OU SOBRADO UTILIZANDO AÇO CA-50 DE 6,3 MM - MONTAGEM. AF_12/2015</t>
  </si>
  <si>
    <t xml:space="preserve"> 03.02.100.8 </t>
  </si>
  <si>
    <t xml:space="preserve"> 92874 </t>
  </si>
  <si>
    <t>LANÇAMENTO COM USO DE BOMBA, ADENSAMENTO E ACABAMENTO DE CONCRETO EM ESTRUTURAS. AF_12/2015</t>
  </si>
  <si>
    <t xml:space="preserve"> 03.02.100.9 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</si>
  <si>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</si>
  <si>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</si>
  <si>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03.02.100.10 </t>
  </si>
  <si>
    <t xml:space="preserve"> MPDFT0642 </t>
  </si>
  <si>
    <t>Recomposição de laje, utilizando graute (Sikagrout-250) e colagem de ferragem com Sikadur-32</t>
  </si>
  <si>
    <t>sv</t>
  </si>
  <si>
    <t xml:space="preserve"> 03.02.100.11 </t>
  </si>
  <si>
    <t xml:space="preserve"> 73301 </t>
  </si>
  <si>
    <t>ESCORAMENTO FORMAS ATE H = 3,30M, COM MADEIRA DE 3A QUALIDADE, NAO APARELHADA, APROVEITAMENTO TABUAS 3X E PRUMOS 4X.</t>
  </si>
  <si>
    <t xml:space="preserve"> 03.02.100.12 </t>
  </si>
  <si>
    <t xml:space="preserve"> 92418 </t>
  </si>
  <si>
    <t>MONTAGEM E DESMONTAGEM DE FÔRMA DE PILARES RETANGULARES E ESTRUTURAS SIMILARES COM ÁREA MÉDIA DAS SEÇÕES MENOR OU IGUAL A 0,25 M², PÉ-DIREITO SIMPLES, EM CHAPA DE MADEIRA COMPENSADA RESINADA, 4 UTILIZAÇÕES. AF_12/2015</t>
  </si>
  <si>
    <t xml:space="preserve"> 03.02.100.13 </t>
  </si>
  <si>
    <t xml:space="preserve"> 101792 </t>
  </si>
  <si>
    <t>ESCORAMENTO DE FÔRMAS DE LAJE EM MADEIRA NÃO APARELHADA, PÉ-DIREITO SIMPLES, INCLUSO TRAVAMENTO, 4 UTILIZAÇÕES. AF_09/2020</t>
  </si>
  <si>
    <t xml:space="preserve"> 03.02.100.14 </t>
  </si>
  <si>
    <t xml:space="preserve"> 92510 </t>
  </si>
  <si>
    <t>MONTAGEM E DESMONTAGEM DE FÔRMA DE LAJE MACIÇA, PÉ-DIREITO SIMPLES, EM CHAPA DE MADEIRA COMPENSADA RESINADA, 2 UTILIZAÇÕES. AF_09/2020</t>
  </si>
  <si>
    <t xml:space="preserve"> 03.02.100.15 </t>
  </si>
  <si>
    <t xml:space="preserve"> MPDFT1138 </t>
  </si>
  <si>
    <t>Copia da SINAPI (91190) - CHUMBAMENTO PARA  OLHAL DE ANCORAGEM PARA BALANCIM EM AÇO INOX, RESISTÊNCIADE 1500 KGF</t>
  </si>
  <si>
    <t>UN</t>
  </si>
  <si>
    <t xml:space="preserve"> 04.01 </t>
  </si>
  <si>
    <t>ARQUITETURA</t>
  </si>
  <si>
    <t xml:space="preserve"> 04.01.100 </t>
  </si>
  <si>
    <t>Parede</t>
  </si>
  <si>
    <t xml:space="preserve"> 04.01.100.1 </t>
  </si>
  <si>
    <t xml:space="preserve"> 87513 </t>
  </si>
  <si>
    <t>ALVENARIA DE VEDAÇÃO DE BLOCOS CERÂMICOS FURADOS NA HORIZONTAL DE 11,5X19X19CM (ESPESSURA 11,5CM) DE PAREDES COM ÁREA LÍQUIDA MENOR QUE 6M² COM VÃOS E ARGAMASSA DE ASSENTAMENTO COM PREPARO EM BETONEIRA. AF_06/2014</t>
  </si>
  <si>
    <t xml:space="preserve"> 04.01.100.2 </t>
  </si>
  <si>
    <t xml:space="preserve"> 93203 </t>
  </si>
  <si>
    <t>FIXAÇÃO (ENCUNHAMENTO) DE ALVENARIA DE VEDAÇÃO COM ESPUMA DE POLIURETANO EXPANSIVA. AF_03/2016</t>
  </si>
  <si>
    <t xml:space="preserve"> 04.01.530 </t>
  </si>
  <si>
    <t>Revestimentos de paredes</t>
  </si>
  <si>
    <t xml:space="preserve"> 04.01.530.1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</si>
  <si>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</si>
  <si>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</si>
  <si>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04.01.530.2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</si>
  <si>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</si>
  <si>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</si>
  <si>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04.01.550 </t>
  </si>
  <si>
    <t>Revestimentos de forro</t>
  </si>
  <si>
    <t xml:space="preserve"> 04.01.550.1 </t>
  </si>
  <si>
    <t xml:space="preserve"> 96114 </t>
  </si>
  <si>
    <t>FORRO EM DRYWALL, PARA AMBIENTES COMERCIAIS, INCLUSIVE ESTRUTURA DE FIXAÇÃO. AF_05/2017_P</t>
  </si>
  <si>
    <t xml:space="preserve"> 04.01.560 </t>
  </si>
  <si>
    <t>Pinturas</t>
  </si>
  <si>
    <t xml:space="preserve"> 04.01.560.1 </t>
  </si>
  <si>
    <t xml:space="preserve"> 74245/001 </t>
  </si>
  <si>
    <t>PINTURA ACRILICA EM PISO CIMENTADO DUAS DEMAOS</t>
  </si>
  <si>
    <t xml:space="preserve"> 04.01.560.2 </t>
  </si>
  <si>
    <t xml:space="preserve"> 88489 </t>
  </si>
  <si>
    <t>APLICAÇÃO MANUAL DE PINTURA COM TINTA LÁTEX ACRÍLICA EM PAREDES, DUAS DEMÃOS. AF_06/2014</t>
  </si>
  <si>
    <t xml:space="preserve"> 04.01.560.3 </t>
  </si>
  <si>
    <t xml:space="preserve"> 96131 </t>
  </si>
  <si>
    <t>APLICAÇÃO MANUAL DE MASSA ACRÍLICA EM PANOS DE FACHADA COM PRESENÇA DE VÃOS, DE EDIFÍCIOS DE MÚLTIPLOS PAVIMENTOS, DUAS DEMÃOS. AF_05/2017</t>
  </si>
  <si>
    <t xml:space="preserve"> 04.01.560.4 </t>
  </si>
  <si>
    <t xml:space="preserve"> 88488 </t>
  </si>
  <si>
    <t>APLICAÇÃO MANUAL DE PINTURA COM TINTA LÁTEX ACRÍLICA EM TETO, DUAS DEMÃOS. AF_06/2014</t>
  </si>
  <si>
    <t xml:space="preserve"> 04.01.560.5 </t>
  </si>
  <si>
    <t xml:space="preserve"> 88496 </t>
  </si>
  <si>
    <t>APLICAÇÃO E LIXAMENTO DE MASSA LÁTEX EM TETO, DUAS DEMÃOS. AF_06/2014</t>
  </si>
  <si>
    <t xml:space="preserve"> 04.01.560.6 </t>
  </si>
  <si>
    <t xml:space="preserve"> 100762 </t>
  </si>
  <si>
    <t>PINTURA COM TINTA ALQUÍDICA DE ACABAMENTO (ESMALTE SINTÉTICO FOSCO) APLICADA A ROLO OU PINCEL SOBRE SUPERFÍCIES METÁLICAS (EXCETO PERFIL) EXECUTADO EM OBRA (02 DEMÃOS). AF_01/2020</t>
  </si>
  <si>
    <t xml:space="preserve"> 04.01.560.7 </t>
  </si>
  <si>
    <t xml:space="preserve"> 88485 </t>
  </si>
  <si>
    <t>APLICAÇÃO DE FUNDO SELADOR ACRÍLICO EM PAREDES, UMA DEMÃO. AF_06/2014</t>
  </si>
  <si>
    <t xml:space="preserve"> 04.01.560.8 </t>
  </si>
  <si>
    <t>APLICAÇÃO DE FUNDO SELADOR ACRÍLICO EM TETO, UMA DEMÃO. AF_06/2014</t>
  </si>
  <si>
    <t xml:space="preserve"> 04.01.600 </t>
  </si>
  <si>
    <t>Impermeabilizações</t>
  </si>
  <si>
    <t xml:space="preserve"> 04.01.600.1 </t>
  </si>
  <si>
    <t xml:space="preserve"> MPDFT0838 </t>
  </si>
  <si>
    <t>Copia da SINAPI (87747) - REGULARIZAÇÃO EM ARGAMASSA TRAÇO 1:4 (CIMENTO E AREIA), PREPARO MANUAL, ADERIDO, ESPESSURA 3CM.</t>
  </si>
  <si>
    <t xml:space="preserve"> 04.01.600.2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</si>
  <si>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</si>
  <si>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</si>
  <si>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04.01.600.3 </t>
  </si>
  <si>
    <t xml:space="preserve"> MPDFT1061 </t>
  </si>
  <si>
    <t>Copia da SINAPI (98565) - Proteção mecânica horizontal com argamassa traço 1:4 (cimento e areia), preparo mecânico, espessura 3cm, incluso camada separadora geotextil e junta de dilatação com asfalto modificado</t>
  </si>
  <si>
    <t xml:space="preserve"> 04.01.600.4 </t>
  </si>
  <si>
    <t xml:space="preserve"> MPDFT1060 </t>
  </si>
  <si>
    <t>Cópia SINAPI (98556) - Impermeabilização com revestimento impermeabilizante flexível e tela de poliéster com malha 2x2mm, ref. Viaplus 7000  (4 demãos)</t>
  </si>
  <si>
    <t xml:space="preserve"> 04.01.600.5 </t>
  </si>
  <si>
    <t xml:space="preserve"> MPDFT1059 </t>
  </si>
  <si>
    <t>Cópia SINAPI (98556) - Impermeabilização com revestimento impermeabilizante semi-flexível e tela de poliéster com malha 2x2mm, ref. Viaplus 1000 (2 demãos)</t>
  </si>
  <si>
    <t xml:space="preserve"> 04.01.600.6 </t>
  </si>
  <si>
    <t xml:space="preserve"> 99814 </t>
  </si>
  <si>
    <t>LIMPEZA DE SUPERFÍCIE COM JATO DE ALTA PRESSÃO. AF_04/2019</t>
  </si>
  <si>
    <t xml:space="preserve"> 05.03 </t>
  </si>
  <si>
    <t>DRENAGEM DE ÁGUAS PLUVIAIS</t>
  </si>
  <si>
    <t xml:space="preserve"> 05.03.100 </t>
  </si>
  <si>
    <t>Tubulações e conexões de ferro</t>
  </si>
  <si>
    <t xml:space="preserve"> 05.03.100.1 </t>
  </si>
  <si>
    <t xml:space="preserve"> 92344 </t>
  </si>
  <si>
    <t>NIPLE, EM FERRO GALVANIZADO, DN 50 (2"), CONEXÃO ROSQUEADA, INSTALADO EM PRUMADAS - FORNECIMENTO E INSTALAÇÃO. AF_10/2020</t>
  </si>
  <si>
    <t xml:space="preserve"> 05.03.100.2 </t>
  </si>
  <si>
    <t xml:space="preserve"> 92889 </t>
  </si>
  <si>
    <t>UNIÃO, EM FERRO GALVANIZADO, DN 50 (2"), CONEXÃO ROSQUEADA, INSTALADO EM PRUMADAS - FORNECIMENTO E INSTALAÇÃO. AF_10/2020</t>
  </si>
  <si>
    <t xml:space="preserve"> 05.03.100.3 </t>
  </si>
  <si>
    <t xml:space="preserve"> 92891 </t>
  </si>
  <si>
    <t>UNIÃO, EM FERRO GALVANIZADO, DN 80 (3"), CONEXÃO ROSQUEADA, INSTALADO EM PRUMADAS - FORNECIMENTO E INSTALAÇÃO. AF_10/2020</t>
  </si>
  <si>
    <t xml:space="preserve"> 05.03.100.4 </t>
  </si>
  <si>
    <t xml:space="preserve"> 92894 </t>
  </si>
  <si>
    <t>UNIÃO, EM FERRO GALVANIZADO, DN 40 (1 1/2"), CONEXÃO ROSQUEADA, INSTALADO EM REDE DE ALIMENTAÇÃO PARA HIDRANTE - FORNECIMENTO E INSTALAÇÃO. AF_10/2020</t>
  </si>
  <si>
    <t xml:space="preserve"> 05.03.100.5 </t>
  </si>
  <si>
    <t xml:space="preserve"> 92373 </t>
  </si>
  <si>
    <t>NIPLE, EM FERRO GALVANIZADO, DN 40 (1 1/2"), CONEXÃO ROSQUEADA, INSTALADO EM REDE DE ALIMENTAÇÃO PARA HIDRANTE - FORNECIMENTO E INSTALAÇÃO. AF_10/2020</t>
  </si>
  <si>
    <t xml:space="preserve"> 05.03.100.6 </t>
  </si>
  <si>
    <t xml:space="preserve"> 92907 </t>
  </si>
  <si>
    <t>LUVA DE REDUÇÃO, EM FERRO GALVANIZADO, 2" X 1 1/2", CONEXÃO ROSQUEADA, INSTALADO EM PRUMADAS - FORNECIMENTO E INSTALAÇÃO. AF_10/2020</t>
  </si>
  <si>
    <t xml:space="preserve"> 05.03.100.7 </t>
  </si>
  <si>
    <t xml:space="preserve"> 92667 </t>
  </si>
  <si>
    <t>NIPLE, EM FERRO GALVANIZADO, CONEXÃO ROSQUEADA, DN 80 (3"), INSTALADO EM REDE DE ALIMENTAÇÃO PARA SPRINKLER - FORNECIMENTO E INSTALAÇÃO. AF_10/2020</t>
  </si>
  <si>
    <t xml:space="preserve"> 05.03.100.8 </t>
  </si>
  <si>
    <t xml:space="preserve"> 92892 </t>
  </si>
  <si>
    <t>UNIÃO, EM FERRO GALVANIZADO, DN 25 (1"), CONEXÃO ROSQUEADA, INSTALADO EM REDE DE ALIMENTAÇÃO PARA HIDRANTE - FORNECIMENTO E INSTALAÇÃO. AF_10/2020</t>
  </si>
  <si>
    <t xml:space="preserve"> 05.03.100.9 </t>
  </si>
  <si>
    <t xml:space="preserve"> 92659 </t>
  </si>
  <si>
    <t>NIPLE, EM FERRO GALVANIZADO, CONEXÃO ROSQUEADA, DN 32 (1 1/4"), INSTALADO EM REDE DE ALIMENTAÇÃO PARA SPRINKLER - FORNECIMENTO E INSTALAÇÃO. AF_10/2020</t>
  </si>
  <si>
    <t xml:space="preserve"> 05.03.100.10 </t>
  </si>
  <si>
    <t xml:space="preserve"> 92899 </t>
  </si>
  <si>
    <t>UNIÃO, EM FERRO GALVANIZADO, CONEXÃO ROSQUEADA, DN 32 (1 1/4"), INSTALADO EM REDE DE ALIMENTAÇÃO PARA SPRINKLER - FORNECIMENTO E INSTALAÇÃO. AF_10/2020</t>
  </si>
  <si>
    <t xml:space="preserve"> 05.03.100.11 </t>
  </si>
  <si>
    <t xml:space="preserve"> 92657 </t>
  </si>
  <si>
    <t>NIPLE, EM FERRO GALVANIZADO, CONEXÃO ROSQUEADA, DN 25 (1"), INSTALADO EM REDE DE ALIMENTAÇÃO PARA SPRINKLER - FORNECIMENTO E INSTALAÇÃO. AF_10/2020</t>
  </si>
  <si>
    <t xml:space="preserve"> 05.03.100.12 </t>
  </si>
  <si>
    <t xml:space="preserve"> MPDFT0721 </t>
  </si>
  <si>
    <t>Copia da AGETOP CIVIL (080981) - REGISTRO DE ESFERA DIAMETRO 2" (DN50)</t>
  </si>
  <si>
    <t>Un</t>
  </si>
  <si>
    <t xml:space="preserve"> 05.03.100.13 </t>
  </si>
  <si>
    <t xml:space="preserve"> MPDFT1147 </t>
  </si>
  <si>
    <t>Copia da AGETOP CIVIL (080981) - Registro de esfera bruto - liga cobre - rosca BSP - 1.1/2"</t>
  </si>
  <si>
    <t xml:space="preserve"> 05.03.100.14 </t>
  </si>
  <si>
    <t xml:space="preserve"> MPDFT1148 </t>
  </si>
  <si>
    <t>Copia da AGETOP CIVIL (080981) - REGISTRO DE ESFERA BRUTO - LIGA COBRE  - ROSCA BSP - Ø 1"</t>
  </si>
  <si>
    <t xml:space="preserve"> 05.03.100.15 </t>
  </si>
  <si>
    <t xml:space="preserve"> MPDFT1149 </t>
  </si>
  <si>
    <t>Copia da AGETOP CIVIL (080981) - Registro de esfera bruto de cobre - liga cobre - rosca BSP - 1.1/4"</t>
  </si>
  <si>
    <t xml:space="preserve"> 05.03.100.16 </t>
  </si>
  <si>
    <t xml:space="preserve"> MPDFT0862 </t>
  </si>
  <si>
    <t>Cópia da Agetop Civil ( 080982) - Registro esfera bruto, liga cobre, rosca BSP 3"</t>
  </si>
  <si>
    <t>un</t>
  </si>
  <si>
    <t xml:space="preserve"> 05.03.300 </t>
  </si>
  <si>
    <t>Tubulações e conexões de PVC</t>
  </si>
  <si>
    <t xml:space="preserve"> 05.03.300.1 </t>
  </si>
  <si>
    <t xml:space="preserve"> 89447 </t>
  </si>
  <si>
    <t>TUBO, PVC, SOLDÁVEL, DN 32MM, INSTALADO EM PRUMADA DE ÁGUA - FORNECIMENTO E INSTALAÇÃO. AF_12/2014</t>
  </si>
  <si>
    <t xml:space="preserve"> 05.03.300.2 </t>
  </si>
  <si>
    <t xml:space="preserve"> 89448 </t>
  </si>
  <si>
    <t>TUBO, PVC, SOLDÁVEL, DN 40MM, INSTALADO EM PRUMADA DE ÁGUA - FORNECIMENTO E INSTALAÇÃO. AF_12/2014</t>
  </si>
  <si>
    <t xml:space="preserve"> 05.03.300.3 </t>
  </si>
  <si>
    <t xml:space="preserve"> 89449 </t>
  </si>
  <si>
    <t>TUBO, PVC, SOLDÁVEL, DN 50MM, INSTALADO EM PRUMADA DE ÁGUA - FORNECIMENTO E INSTALAÇÃO. AF_12/2014</t>
  </si>
  <si>
    <t xml:space="preserve"> 05.03.300.4 </t>
  </si>
  <si>
    <t xml:space="preserve"> 89450 </t>
  </si>
  <si>
    <t>TUBO, PVC, SOLDÁVEL, DN 60MM, INSTALADO EM PRUMADA DE ÁGUA - FORNECIMENTO E INSTALAÇÃO. AF_12/2014</t>
  </si>
  <si>
    <t xml:space="preserve"> 05.03.300.5 </t>
  </si>
  <si>
    <t xml:space="preserve"> 89452 </t>
  </si>
  <si>
    <t>TUBO, PVC, SOLDÁVEL, DN 85MM, INSTALADO EM PRUMADA DE ÁGUA - FORNECIMENTO E INSTALAÇÃO. AF_12/2014</t>
  </si>
  <si>
    <t xml:space="preserve"> 05.03.300.6 </t>
  </si>
  <si>
    <t xml:space="preserve"> 91791 </t>
  </si>
  <si>
    <t>(COMPOSIÇÃO REPRESENTATIVA) DO SERVIÇO DE INSTALAÇÃO DE TUBOS DE PVC, SÉRIE R, ÁGUA PLUVIAL, DN 150 MM (INSTALADO EM CONDUTORES VERTICAIS), INCLUSIVE CONEXÕES, CORTES E FIXAÇÕES, PARA PRÉDIOS. AF_10/2015</t>
  </si>
  <si>
    <t xml:space="preserve"> 05.03.300.7 </t>
  </si>
  <si>
    <t xml:space="preserve"> MPDFT0727 </t>
  </si>
  <si>
    <t>Copia da SINAPI (89580) - TUBO PVC, JEI, ÁGUA PLUVIAL, DN 200 MM, FORNECIDO E INSTALADO</t>
  </si>
  <si>
    <t xml:space="preserve"> 05.03.300.8 </t>
  </si>
  <si>
    <t xml:space="preserve"> 89413 </t>
  </si>
  <si>
    <t>JOELHO 90 GRAUS, PVC, SOLDÁVEL, DN 32MM, INSTALADO EM RAMAL DE DISTRIBUIÇÃO DE ÁGUA - FORNECIMENTO E INSTALAÇÃO. AF_12/2014</t>
  </si>
  <si>
    <t xml:space="preserve"> 05.03.300.9 </t>
  </si>
  <si>
    <t xml:space="preserve"> 89497 </t>
  </si>
  <si>
    <t>JOELHO 90 GRAUS, PVC, SOLDÁVEL, DN 40MM, INSTALADO EM PRUMADA DE ÁGUA - FORNECIMENTO E INSTALAÇÃO. AF_12/2014</t>
  </si>
  <si>
    <t xml:space="preserve"> 05.03.300.10 </t>
  </si>
  <si>
    <t xml:space="preserve"> 89501 </t>
  </si>
  <si>
    <t>JOELHO 90 GRAUS, PVC, SOLDÁVEL, DN 50MM, INSTALADO EM PRUMADA DE ÁGUA - FORNECIMENTO E INSTALAÇÃO. AF_12/2014</t>
  </si>
  <si>
    <t xml:space="preserve"> 05.03.300.11 </t>
  </si>
  <si>
    <t xml:space="preserve"> 89505 </t>
  </si>
  <si>
    <t>JOELHO 90 GRAUS, PVC, SOLDÁVEL, DN 60MM, INSTALADO EM PRUMADA DE ÁGUA - FORNECIMENTO E INSTALAÇÃO. AF_12/2014</t>
  </si>
  <si>
    <t xml:space="preserve"> 05.03.300.12 </t>
  </si>
  <si>
    <t xml:space="preserve"> 89521 </t>
  </si>
  <si>
    <t>JOELHO 90 GRAUS, PVC, SOLDÁVEL, DN 85MM, INSTALADO EM PRUMADA DE ÁGUA - FORNECIMENTO E INSTALAÇÃO. AF_12/2014</t>
  </si>
  <si>
    <t xml:space="preserve"> 05.03.300.13 </t>
  </si>
  <si>
    <t xml:space="preserve"> 89502 </t>
  </si>
  <si>
    <t>JOELHO 45 GRAUS, PVC, SOLDÁVEL, DN 50MM, INSTALADO EM PRUMADA DE ÁGUA - FORNECIMENTO E INSTALAÇÃO. AF_12/2014</t>
  </si>
  <si>
    <t xml:space="preserve"> 05.03.300.14 </t>
  </si>
  <si>
    <t xml:space="preserve"> 89591 </t>
  </si>
  <si>
    <t>JOELHO 45 GRAUS, PVC, SERIE R, ÁGUA PLUVIAL, DN 150 MM, JUNTA ELÁSTICA, FORNECIDO E INSTALADO EM CONDUTORES VERTICAIS DE ÁGUAS PLUVIAIS. AF_12/2014</t>
  </si>
  <si>
    <t xml:space="preserve"> 05.03.300.15 </t>
  </si>
  <si>
    <t xml:space="preserve"> 89443 </t>
  </si>
  <si>
    <t>TE, PVC, SOLDÁVEL, DN 32MM, INSTALADO EM RAMAL DE DISTRIBUIÇÃO DE ÁGUA - FORNECIMENTO E INSTALAÇÃO. AF_12/2014</t>
  </si>
  <si>
    <t xml:space="preserve"> 05.03.300.16 </t>
  </si>
  <si>
    <t xml:space="preserve"> 89623 </t>
  </si>
  <si>
    <t>TE, PVC, SOLDÁVEL, DN 40MM, INSTALADO EM PRUMADA DE ÁGUA - FORNECIMENTO E INSTALAÇÃO. AF_12/2014</t>
  </si>
  <si>
    <t xml:space="preserve"> 05.03.300.17 </t>
  </si>
  <si>
    <t xml:space="preserve"> 89625 </t>
  </si>
  <si>
    <t>TE, PVC, SOLDÁVEL, DN 50MM, INSTALADO EM PRUMADA DE ÁGUA - FORNECIMENTO E INSTALAÇÃO. AF_12/2014</t>
  </si>
  <si>
    <t xml:space="preserve"> 05.03.300.18 </t>
  </si>
  <si>
    <t xml:space="preserve"> 89628 </t>
  </si>
  <si>
    <t>TE, PVC, SOLDÁVEL, DN 60MM, INSTALADO EM PRUMADA DE ÁGUA - FORNECIMENTO E INSTALAÇÃO. AF_12/2014</t>
  </si>
  <si>
    <t xml:space="preserve"> 05.03.300.19 </t>
  </si>
  <si>
    <t xml:space="preserve"> 89701 </t>
  </si>
  <si>
    <t>TÊ, PVC, SERIE R, ÁGUA PLUVIAL, DN 150 X 150 MM, JUNTA ELÁSTICA, FORNECIDO E INSTALADO EM CONDUTORES VERTICAIS DE ÁGUAS PLUVIAIS. AF_12/2014</t>
  </si>
  <si>
    <t xml:space="preserve"> 05.03.300.20 </t>
  </si>
  <si>
    <t xml:space="preserve"> MPDFT0734 </t>
  </si>
  <si>
    <t>Copia da SINAPI (89701) - TÊ, PVC, JEI, ÁGUA PLUVIAL, DN 200 MM,  FORNECIDO E INSTALADO</t>
  </si>
  <si>
    <t xml:space="preserve"> 05.03.300.21 </t>
  </si>
  <si>
    <t xml:space="preserve"> 89434 </t>
  </si>
  <si>
    <t>LUVA SOLDÁVEL E COM ROSCA, PVC, SOLDÁVEL, DN 32MM X 1, INSTALADO EM RAMAL DE DISTRIBUIÇÃO DE ÁGUA - FORNECIMENTO E INSTALAÇÃO. AF_12/2014</t>
  </si>
  <si>
    <t xml:space="preserve"> 05.03.300.22 </t>
  </si>
  <si>
    <t xml:space="preserve"> 89564 </t>
  </si>
  <si>
    <t>LUVA COM ROSCA, PVC, SOLDÁVEL, DN 40MM X 1.1/4, INSTALADO EM PRUMADA DE ÁGUA - FORNECIMENTO E INSTALAÇÃO. AF_12/2014</t>
  </si>
  <si>
    <t xml:space="preserve"> 05.03.300.23 </t>
  </si>
  <si>
    <t xml:space="preserve"> 89605 </t>
  </si>
  <si>
    <t>LUVA DE REDUÇÃO, PVC, SOLDÁVEL, DN 60MM X 50MM, INSTALADO EM PRUMADA DE ÁGUA - FORNECIMENTO E INSTALAÇÃO. AF_12/2014</t>
  </si>
  <si>
    <t xml:space="preserve"> 05.03.300.24 </t>
  </si>
  <si>
    <t xml:space="preserve"> 89677 </t>
  </si>
  <si>
    <t>LUVA SIMPLES, PVC, SERIE R, ÁGUA PLUVIAL, DN 150 MM, JUNTA ELÁSTICA, FORNECIDO E INSTALADO EM CONDUTORES VERTICAIS DE ÁGUAS PLUVIAIS. AF_12/2014</t>
  </si>
  <si>
    <t xml:space="preserve"> 05.03.300.25 </t>
  </si>
  <si>
    <t xml:space="preserve"> MPDFT1146 </t>
  </si>
  <si>
    <t>Copia da SINAPI (89677) - LUVA SIMPLES PVC JEI Ø 200mm</t>
  </si>
  <si>
    <t xml:space="preserve"> 05.03.300.26 </t>
  </si>
  <si>
    <t xml:space="preserve"> MPDFT0799 </t>
  </si>
  <si>
    <t>Copia da SINAPI (83531) - CURVA PARA REDE COLETOR ESGOTO, EB 644, 90GR, DN=200MM, COM JUNTA ELASTICA</t>
  </si>
  <si>
    <t xml:space="preserve"> 05.03.300.27 </t>
  </si>
  <si>
    <t xml:space="preserve"> MPDFT1037 </t>
  </si>
  <si>
    <t>Copia da Orse (1095) - CAP PVC SOLDAVEL 32MM</t>
  </si>
  <si>
    <t xml:space="preserve"> 05.03.300.28 </t>
  </si>
  <si>
    <t xml:space="preserve"> MPDFT1145 </t>
  </si>
  <si>
    <t>Copia da SINAPI (89681) - Redução excêntrica PB 150mm x 200mm - PVC JEI</t>
  </si>
  <si>
    <t xml:space="preserve"> 05.03.300.29 </t>
  </si>
  <si>
    <t xml:space="preserve"> 89436 </t>
  </si>
  <si>
    <t>ADAPTADOR CURTO COM BOLSA E ROSCA PARA REGISTRO, PVC, SOLDÁVEL, DN 32MM X 1, INSTALADO EM RAMAL DE DISTRIBUIÇÃO DE ÁGUA - FORNECIMENTO E INSTALAÇÃO. AF_12/2014</t>
  </si>
  <si>
    <t xml:space="preserve"> 05.03.300.30 </t>
  </si>
  <si>
    <t xml:space="preserve"> 89570 </t>
  </si>
  <si>
    <t>ADAPTADOR CURTO COM BOLSA E ROSCA PARA REGISTRO, PVC, SOLDÁVEL, DN 40MM X 1.1/2, INSTALADO EM PRUMADA DE ÁGUA - FORNECIMENTO E INSTALAÇÃO. AF_12/2014</t>
  </si>
  <si>
    <t xml:space="preserve"> 05.03.300.31 </t>
  </si>
  <si>
    <t xml:space="preserve"> 89596 </t>
  </si>
  <si>
    <t>ADAPTADOR CURTO COM BOLSA E ROSCA PARA REGISTRO, PVC, SOLDÁVEL, DN 50MM X 1.1/2, INSTALADO EM PRUMADA DE ÁGUA - FORNECIMENTO E INSTALAÇÃO. AF_12/2014</t>
  </si>
  <si>
    <t xml:space="preserve"> 05.03.300.32 </t>
  </si>
  <si>
    <t xml:space="preserve"> 94787 </t>
  </si>
  <si>
    <t>ADAPTADOR COM FLANGES LIVRES, PVC, SOLDÁVEL LONGO, DN 50 MM X 1 1/2 , INSTALADO EM RESERVAÇÃO DE ÁGUA DE EDIFICAÇÃO QUE POSSUA RESERVATÓRIO DE FIBRA/FIBROCIMENTO   FORNECIMENTO E INSTALAÇÃO. AF_06/2016</t>
  </si>
  <si>
    <t xml:space="preserve"> 05.03.300.33 </t>
  </si>
  <si>
    <t xml:space="preserve"> 89610 </t>
  </si>
  <si>
    <t>ADAPTADOR CURTO COM BOLSA E ROSCA PARA REGISTRO, PVC, SOLDÁVEL, DN 60MM X 2, INSTALADO EM PRUMADA DE ÁGUA - FORNECIMENTO E INSTALAÇÃO. AF_12/2014</t>
  </si>
  <si>
    <t xml:space="preserve"> 05.03.300.34 </t>
  </si>
  <si>
    <t xml:space="preserve"> 94788 </t>
  </si>
  <si>
    <t>ADAPTADOR COM FLANGES LIVRES, PVC, SOLDÁVEL LONGO, DN 60 MM X 2 , INSTALADO EM RESERVAÇÃO DE ÁGUA DE EDIFICAÇÃO QUE POSSUA RESERVATÓRIO DE FIBRA/FIBROCIMENTO   FORNECIMENTO E INSTALAÇÃO. AF_06/2016</t>
  </si>
  <si>
    <t xml:space="preserve"> 05.03.300.35 </t>
  </si>
  <si>
    <t xml:space="preserve"> 89616 </t>
  </si>
  <si>
    <t>ADAPTADOR CURTO COM BOLSA E ROSCA PARA REGISTRO, PVC, SOLDÁVEL, DN 85MM X 3, INSTALADO EM PRUMADA DE ÁGUA - FORNECIMENTO E INSTALAÇÃO. AF_12/2014</t>
  </si>
  <si>
    <t xml:space="preserve"> 05.03.800 </t>
  </si>
  <si>
    <t>Instalação Elevatória</t>
  </si>
  <si>
    <t xml:space="preserve"> 05.03.800.1 </t>
  </si>
  <si>
    <t xml:space="preserve"> 99631 </t>
  </si>
  <si>
    <t>VÁLVULA DE RETENÇÃO VERTICAL, DE BRONZE, ROSCÁVEL, 1 1/2" - FORNECIMENTO E INSTALAÇÃO. AF_01/2019</t>
  </si>
  <si>
    <t xml:space="preserve"> 05.03.800.2 </t>
  </si>
  <si>
    <t xml:space="preserve"> MPDFT0527 </t>
  </si>
  <si>
    <t>Conjunto moto-bomba centrífuga trifásica 220/380V, 2cv, ref. CAM W16, fab. Dancor</t>
  </si>
  <si>
    <t xml:space="preserve"> 05.03.800.3 </t>
  </si>
  <si>
    <t xml:space="preserve"> 94797 </t>
  </si>
  <si>
    <t>TORNEIRA DE BOIA, ROSCÁVEL, 1, FORNECIDA E INSTALADA EM RESERVAÇÃO DE ÁGUA. AF_06/2016</t>
  </si>
  <si>
    <t xml:space="preserve"> 05.03.800.4 </t>
  </si>
  <si>
    <t xml:space="preserve"> MPDFT0285 </t>
  </si>
  <si>
    <t>Cópia da Sinapi (102118) - Conjunto moto-bomba trifásico 220/380V, 3cv, ref. CAM W16 Dancor ou similar equivalente</t>
  </si>
  <si>
    <t xml:space="preserve"> 05.03.800.5 </t>
  </si>
  <si>
    <t xml:space="preserve"> MPDFT0309 </t>
  </si>
  <si>
    <t>Copia da SINAPI (83531) - Freio d'água Ø 200mm, ref. FDA-200 fab. 3P Technik</t>
  </si>
  <si>
    <t xml:space="preserve"> 05.03.800.6 </t>
  </si>
  <si>
    <t xml:space="preserve"> 99630 </t>
  </si>
  <si>
    <t>VÁLVULA DE RETENÇÃO VERTICAL, DE BRONZE, ROSCÁVEL, 1 1/4" - FORNECIMENTO E INSTALAÇÃO. AF_01/2019</t>
  </si>
  <si>
    <t xml:space="preserve"> 05.03.800.7 </t>
  </si>
  <si>
    <t xml:space="preserve"> MPDFT1111 </t>
  </si>
  <si>
    <t>Copia da SINAPI (94800) - Conjunto de sucção com bóia flutuante e mangueira flexível, conexão 2", fab. Ecoracional</t>
  </si>
  <si>
    <t xml:space="preserve"> 05.03.900 </t>
  </si>
  <si>
    <t>Equipamentos e acessórios</t>
  </si>
  <si>
    <t xml:space="preserve"> 05.03.900.1 </t>
  </si>
  <si>
    <t xml:space="preserve"> MPDFT0541 </t>
  </si>
  <si>
    <t>Copia da CPOS (47.11.080) - Sensor de nível de líquido LA16M-40 com adaptador PVC M16x25, Icos Excelec</t>
  </si>
  <si>
    <t xml:space="preserve"> 05.03.900.2 </t>
  </si>
  <si>
    <t xml:space="preserve"> MPDFT0842 </t>
  </si>
  <si>
    <t>Copia da Sinapi (89863) - Sifão ladrão Ø200mm em polietileno, Ciclo D'água</t>
  </si>
  <si>
    <t xml:space="preserve"> 05.03.900.3 </t>
  </si>
  <si>
    <t xml:space="preserve"> MPDFT0667 </t>
  </si>
  <si>
    <t>Cópia da Sinapi (95675) - Hidrômetro ultrassônico DN 40mm, ref HYdros, Diehl Metering</t>
  </si>
  <si>
    <t xml:space="preserve"> 05.03.900.4 </t>
  </si>
  <si>
    <t xml:space="preserve"> MPDFT0728 </t>
  </si>
  <si>
    <t>Hidrômetro tipo woltmann industrial - flangeado - DN 65 equipado com sensor reed-switch para saída pulsada, fornecimento e instalação</t>
  </si>
  <si>
    <t xml:space="preserve"> 05.03.900.5 </t>
  </si>
  <si>
    <t xml:space="preserve"> MPDFT0836 </t>
  </si>
  <si>
    <t>Ralo FoFo semiesférico, 75mm, para calhas e lajes</t>
  </si>
  <si>
    <t xml:space="preserve"> 05.03.900.6 </t>
  </si>
  <si>
    <t xml:space="preserve"> MPDFT0847 </t>
  </si>
  <si>
    <t>Cópia da Sinapi (95675) - Hidrômetro Ultrassônico / Medidor tipo ultrassônico, DN25 (1"), superior a classe metrológica "D", display LCD de 8 dígitos, fornecido com cabo (1,5 m) para saída pulsada/M-bus/L-bus, ajuste de fábrica: 1 litro/pulso. Vazão: 10 m³/h - Diehl Hydrus</t>
  </si>
  <si>
    <t xml:space="preserve"> 05.03.900.7 </t>
  </si>
  <si>
    <t xml:space="preserve"> MPDFT1115 </t>
  </si>
  <si>
    <t>Filtro Y em bronze com tela inox, rosca BSP 3/4"</t>
  </si>
  <si>
    <t xml:space="preserve"> 05.03.900.8 </t>
  </si>
  <si>
    <t xml:space="preserve"> MPDFT0861 </t>
  </si>
  <si>
    <t>Hidrômetro / medidor  ultrassônico, DN50 (2"), superior a classe metrológica "D", display LCD de 8 dígitos, fornecido com cabo (1,5 m) para saída pulsada/M-bus/L-bus, ajuste de fábrica: 10 litro/pulso. Vazão: 25 m³/h</t>
  </si>
  <si>
    <t xml:space="preserve"> 05.03.900.9 </t>
  </si>
  <si>
    <t xml:space="preserve"> MPDFT1124 </t>
  </si>
  <si>
    <t>Tampão 60 x 60cm, articulado, reforçado, em alumínio naval xadrez, formato diamante, borrachas de vedação no encaixe da tampa</t>
  </si>
  <si>
    <t xml:space="preserve"> 05.03.900.10 </t>
  </si>
  <si>
    <t xml:space="preserve"> MPDFT0856 </t>
  </si>
  <si>
    <t>Filtro ultravioleta UVC Power. Potência lâmpada: 95W. Vazão: 18m³/h. DN 50mm (1.1/2") Sodramar SUV 95 - ABS</t>
  </si>
  <si>
    <t xml:space="preserve"> 05.03.900.11 </t>
  </si>
  <si>
    <t xml:space="preserve"> MPDFT1143 </t>
  </si>
  <si>
    <t>Baseado da SUDECAP (10.35.52) - CAIXA D'AGUA POLIETILENO COM TAMPA 5000L</t>
  </si>
  <si>
    <t xml:space="preserve"> 05.03.900.12 </t>
  </si>
  <si>
    <t xml:space="preserve"> MPDFT1127 </t>
  </si>
  <si>
    <t>Separador atmosférico com tela anti-inseto</t>
  </si>
  <si>
    <t xml:space="preserve"> 05.03.900.13 </t>
  </si>
  <si>
    <t xml:space="preserve"> MPDFT0292 </t>
  </si>
  <si>
    <t>Válvula solenóide 5m³/h mod. 100-DV Ø1" Rainbird - fornecimento e instalação</t>
  </si>
  <si>
    <t xml:space="preserve"> 05.06 </t>
  </si>
  <si>
    <t>SERVIÇOS DIVERSOS</t>
  </si>
  <si>
    <t xml:space="preserve"> 05.06.1 </t>
  </si>
  <si>
    <t xml:space="preserve"> MPDFT1129 </t>
  </si>
  <si>
    <t>Copia da SINAPI (100762) - Pintura esmalte sobre tubulação de PVC, intervalo de Ø 25mm - 110mm, 2 demãos</t>
  </si>
  <si>
    <t>m</t>
  </si>
  <si>
    <t xml:space="preserve"> 05.06.2 </t>
  </si>
  <si>
    <t xml:space="preserve"> 90440 </t>
  </si>
  <si>
    <t>FURO EM CONCRETO PARA DIÂMETROS MAIORES QUE 40 MM E MENORES OU IGUAIS A 75 MM. AF_05/2015</t>
  </si>
  <si>
    <t xml:space="preserve"> 05.06.3 </t>
  </si>
  <si>
    <t xml:space="preserve"> MPDFT0749 </t>
  </si>
  <si>
    <t>Pintura esmalte sobre tubulação de PVC, intervalo de Ø 60mm - 200mm, 2 demãos</t>
  </si>
  <si>
    <t xml:space="preserve"> 05.06.4 </t>
  </si>
  <si>
    <t xml:space="preserve"> MPDFT0724 </t>
  </si>
  <si>
    <t>Furo em concreto (diâmetro: 1/2 " / profundidade: 15 cm)</t>
  </si>
  <si>
    <t xml:space="preserve"> 05.06.5 </t>
  </si>
  <si>
    <t xml:space="preserve"> MPDFT1150 </t>
  </si>
  <si>
    <t>Placa de sinalização 20cmx30cm em PVC, 3mm de espessura</t>
  </si>
  <si>
    <t xml:space="preserve"> 05.06.6 </t>
  </si>
  <si>
    <t xml:space="preserve"> MPDFT1151 </t>
  </si>
  <si>
    <t>Placa de sinalização 30cmx60cm em PVC, 3mm de espessura</t>
  </si>
  <si>
    <t xml:space="preserve"> 06.08 </t>
  </si>
  <si>
    <t>SISTEMA DE SUPERVISÃO, COMANDO E CONTROLE</t>
  </si>
  <si>
    <t xml:space="preserve"> 06.08.100 </t>
  </si>
  <si>
    <t>Quadros</t>
  </si>
  <si>
    <t xml:space="preserve"> 06.08.100.1 </t>
  </si>
  <si>
    <t xml:space="preserve"> MPDFT1139 </t>
  </si>
  <si>
    <t>QBE-AG-1 - adequação de quadro/ painel de automação - PJPA</t>
  </si>
  <si>
    <t xml:space="preserve"> 06.08.100.2 </t>
  </si>
  <si>
    <t xml:space="preserve"> MPDFT1140 </t>
  </si>
  <si>
    <t>QF-BAR-1 - adequação de quadro/ painel de automação - PJPA</t>
  </si>
  <si>
    <t xml:space="preserve"> 06.08.100.3 </t>
  </si>
  <si>
    <t xml:space="preserve"> MPDFT1141 </t>
  </si>
  <si>
    <t>QDA-BAP-COB - adequação de quadro/ painel de automação - PJPA</t>
  </si>
  <si>
    <t xml:space="preserve"> 06.08.400 </t>
  </si>
  <si>
    <t>Infraestrutura</t>
  </si>
  <si>
    <t xml:space="preserve"> 06.08.400.1 </t>
  </si>
  <si>
    <t xml:space="preserve"> 95789 </t>
  </si>
  <si>
    <t>CONDULETE DE ALUMÍNIO, TIPO LR, PARA ELETRODUTO DE AÇO GALVANIZADO DN 25 MM (1''), APARENTE - FORNECIMENTO E INSTALAÇÃO. AF_11/2016_P</t>
  </si>
  <si>
    <t xml:space="preserve"> 06.08.400.2 </t>
  </si>
  <si>
    <t xml:space="preserve"> MPDFT0354 </t>
  </si>
  <si>
    <t>Copia da SINAPI (95746) - Eletroduto rígido de aço carbono, sem costura, com revestimento protetor de zinco aplicado à quente, extremidades rosqueadas, classe pesada, Ø25 mm (3/4" BSPP), fab. Apolo - fornecimento e instalação</t>
  </si>
  <si>
    <t xml:space="preserve"> 06.08.500 </t>
  </si>
  <si>
    <t>Cabeamento e Acessórios</t>
  </si>
  <si>
    <t xml:space="preserve"> 06.08.500.1 </t>
  </si>
  <si>
    <t xml:space="preserve"> MPDFT0404 </t>
  </si>
  <si>
    <t>Cabo 2x#0,75mm, Par(es) trançado(s) com blindagem de alumínio, resistência máxima de 150 Ωpor km, resistência de isolamento em 220 V maior que 5000 MΩ.km, rigidez dielétrica entre condutores de 1500 V. ref. Schneider Eletric</t>
  </si>
  <si>
    <t xml:space="preserve"> 06.08.500.2 </t>
  </si>
  <si>
    <t xml:space="preserve"> 91927 </t>
  </si>
  <si>
    <t>CABO DE COBRE FLEXÍVEL ISOLADO, 2,5 MM², ANTI-CHAMA 0,6/1,0 KV, PARA CIRCUITOS TERMINAIS - FORNECIMENTO E INSTALAÇÃO. AF_12/2015</t>
  </si>
  <si>
    <t xml:space="preserve"> 09.01 </t>
  </si>
  <si>
    <t>ENSAIOS E TESTES</t>
  </si>
  <si>
    <t xml:space="preserve"> 09.01.200 </t>
  </si>
  <si>
    <t>Testes</t>
  </si>
  <si>
    <t xml:space="preserve"> 09.01.200.1 </t>
  </si>
  <si>
    <t xml:space="preserve"> MPDFT1152 </t>
  </si>
  <si>
    <t>PJPA - Aproveitamento Pluvial - Desenvolvimento das telas de monitoração, desenvolvimento dos softwares e parametrização do sistema, incluindo a elaboração dos projetos lógicos, dos quadros de automação e as built</t>
  </si>
  <si>
    <t xml:space="preserve"> 09.01.200.2 </t>
  </si>
  <si>
    <t xml:space="preserve"> MPDFT1153 </t>
  </si>
  <si>
    <t>PJPA - Aproveitamento Pluvial - Teste de aceitação do sistema de automação, inclusive com os softwares preparados e ativados com as integrações previstas</t>
  </si>
  <si>
    <t xml:space="preserve"> 09.02 </t>
  </si>
  <si>
    <t>Limpeza de obra</t>
  </si>
  <si>
    <t xml:space="preserve"> 09.02.1 </t>
  </si>
  <si>
    <t xml:space="preserve"> MPDFT1135 </t>
  </si>
  <si>
    <t>Transporte de material – bota-fora, D.M.T = 20,0 km</t>
  </si>
  <si>
    <t xml:space="preserve"> 09.02.2 </t>
  </si>
  <si>
    <t xml:space="preserve"> 100206 </t>
  </si>
  <si>
    <t>TRANSPORTE HORIZONTAL COM JERICA DE 90 L, DE MASSA/ GRANEL (UNIDADE: M3XKM). AF_07/2019</t>
  </si>
  <si>
    <t>M3XKM</t>
  </si>
  <si>
    <t xml:space="preserve"> 09.02.3 </t>
  </si>
  <si>
    <t xml:space="preserve"> 100225 </t>
  </si>
  <si>
    <t>TRANSPORTE HORIZONTAL MANUAL, DE LATA DE 18 LITROS (UNIDADE: LXKM). AF_07/2019</t>
  </si>
  <si>
    <t>LXKM</t>
  </si>
  <si>
    <t xml:space="preserve"> 09.02.4 </t>
  </si>
  <si>
    <t xml:space="preserve"> 100236 </t>
  </si>
  <si>
    <t>TRANSPORTE HORIZONTAL MANUAL, DE TUBO DE PVC SOLDÁVEL COM DIÂMETRO MENOR OU IGUAL A 60 MM (UNIDADE: MXKM). AF_07/2019</t>
  </si>
  <si>
    <t>MXKM</t>
  </si>
  <si>
    <t xml:space="preserve"> 09.02.5 </t>
  </si>
  <si>
    <t xml:space="preserve"> 100248 </t>
  </si>
  <si>
    <t>TRANSPORTE HORIZONTAL MANUAL, DE TUBO DE PVC SÉRIE NORMAL - ESGOTO PREDIAL, OU REFORÇADO PARA ESGOTO OU ÁGUAS PLUVIAIS PREDIAL, COM DIÂMETRO MAIOR QUE 100 MM E MENOR OU IGUAL A 150 MM (UNIDADE: MXKM). AF_07/2019</t>
  </si>
  <si>
    <t xml:space="preserve"> 10.01 </t>
  </si>
  <si>
    <t>Pessoal</t>
  </si>
  <si>
    <t xml:space="preserve"> 10.01.1 </t>
  </si>
  <si>
    <t xml:space="preserve"> 93572 </t>
  </si>
  <si>
    <t>ENCARREGADO GERAL DE OBRAS COM ENCARGOS COMPLEMENTARES</t>
  </si>
  <si>
    <t>MES</t>
  </si>
  <si>
    <t xml:space="preserve"> 10.01.2 </t>
  </si>
  <si>
    <t xml:space="preserve"> 90778 </t>
  </si>
  <si>
    <t>ENGENHEIRO CIVIL DE OBRA PLENO COM ENCARGOS COMPLEMENTARES</t>
  </si>
  <si>
    <t>H</t>
  </si>
  <si>
    <t>Data:</t>
  </si>
  <si>
    <t>Planilha Orçamentária Sintética</t>
  </si>
  <si>
    <t>Planilha Orçamentária Analítica</t>
  </si>
  <si>
    <t>Composição</t>
  </si>
  <si>
    <t>Insumo</t>
  </si>
  <si>
    <t xml:space="preserve"> CM0645 </t>
  </si>
  <si>
    <t>Anotação de Resposanbilidade Técnica (Faixa 3 - Tabela A - CONFEA)</t>
  </si>
  <si>
    <t xml:space="preserve"> CM1796 </t>
  </si>
  <si>
    <t>Material</t>
  </si>
  <si>
    <t xml:space="preserve"> 88262 </t>
  </si>
  <si>
    <t>CARPINTEIRO DE FORMAS COM ENCARGOS COMPLEMENTARES</t>
  </si>
  <si>
    <t xml:space="preserve"> 88316 </t>
  </si>
  <si>
    <t>SERVENTE COM ENCARGOS COMPLEMENTARES</t>
  </si>
  <si>
    <t xml:space="preserve"> 00000345 </t>
  </si>
  <si>
    <t>ARAME GALVANIZADO 18 BWG, D = 1,24MM (0,009 KG/M)</t>
  </si>
  <si>
    <t xml:space="preserve"> 00007170 </t>
  </si>
  <si>
    <t>TELA FACHADEIRA EM POLIETILENO, ROLO DE 3 X 100 M (L X C), COR BRANCA, SEM LOGOMARCA - PARA PROTECAO DE OBRAS</t>
  </si>
  <si>
    <t xml:space="preserve"> 5795 </t>
  </si>
  <si>
    <t>MARTELETE OU ROMPEDOR PNEUMÁTICO MANUAL, 28 KG, COM SILENCIADOR - CHP DIURNO. AF_07/2016</t>
  </si>
  <si>
    <t>CHP</t>
  </si>
  <si>
    <t xml:space="preserve"> 5952 </t>
  </si>
  <si>
    <t>MARTELETE OU ROMPEDOR PNEUMÁTICO MANUAL, 28 KG, COM SILENCIADOR - CHI DIURNO. AF_07/2016</t>
  </si>
  <si>
    <t>CHI</t>
  </si>
  <si>
    <t xml:space="preserve"> 88309 </t>
  </si>
  <si>
    <t>PEDREIRO COM ENCARGOS COMPLEMENTARES</t>
  </si>
  <si>
    <t xml:space="preserve"> 97627 </t>
  </si>
  <si>
    <t>DEMOLIÇÃO DE PILARES E VIGAS EM CONCRETO ARMADO, DE FORMA MECANIZADA COM MARTELETE, SEM REAPROVEITAMENTO. AF_12/2017</t>
  </si>
  <si>
    <t xml:space="preserve"> 97634 </t>
  </si>
  <si>
    <t>DEMOLIÇÃO DE REVESTIMENTO CERÂMICO, DE FORMA MECANIZADA COM MARTELETE, SEM REAPROVEITAMENTO. AF_12/2017</t>
  </si>
  <si>
    <t xml:space="preserve"> 97631 </t>
  </si>
  <si>
    <t>DEMOLIÇÃO DE ARGAMASSAS, DE FORMA MANUAL, SEM REAPROVEITAMENTO. AF_12/2017</t>
  </si>
  <si>
    <t xml:space="preserve"> 88270 </t>
  </si>
  <si>
    <t>IMPERMEABILIZADOR COM ENCARGOS COMPLEMENTARES</t>
  </si>
  <si>
    <t xml:space="preserve"> 88267 </t>
  </si>
  <si>
    <t>ENCANADOR OU BOMBEIRO HIDRÁULICO COM ENCARGOS COMPLEMENTARES</t>
  </si>
  <si>
    <t xml:space="preserve"> 88317 </t>
  </si>
  <si>
    <t>SOLDADOR COM ENCARGOS COMPLEMENTARES</t>
  </si>
  <si>
    <t xml:space="preserve"> 00001379 </t>
  </si>
  <si>
    <t>CIMENTO PORTLAND COMPOSTO CP II-32</t>
  </si>
  <si>
    <t xml:space="preserve"> 88399 </t>
  </si>
  <si>
    <t>MISTURADOR DE ARGAMASSA, EIXO HORIZONTAL, CAPACIDADE DE MISTURA 160 KG, MOTOR ELÉTRICO POTÊNCIA 3 CV - CHP DIURNO. AF_06/2014</t>
  </si>
  <si>
    <t xml:space="preserve"> 88404 </t>
  </si>
  <si>
    <t>MISTURADOR DE ARGAMASSA, EIXO HORIZONTAL, CAPACIDADE DE MISTURA 160 KG, MOTOR ELÉTRICO POTÊNCIA 3 CV - CHI DIURNO. AF_06/2014</t>
  </si>
  <si>
    <t xml:space="preserve"> 88297 </t>
  </si>
  <si>
    <t>OPERADOR DE MÁQUINAS E EQUIPAMENTOS COM ENCARGOS COMPLEMENTARES</t>
  </si>
  <si>
    <t xml:space="preserve"> 00000134 </t>
  </si>
  <si>
    <t>GRAUTE CIMENTICIO PARA USO GERAL</t>
  </si>
  <si>
    <t xml:space="preserve"> 00000156 </t>
  </si>
  <si>
    <t>ADESIVO ESTRUTURAL A BASE DE RESINA EPOXI, BICOMPONENTE, FLUIDO</t>
  </si>
  <si>
    <t>L</t>
  </si>
  <si>
    <t xml:space="preserve"> 88248 </t>
  </si>
  <si>
    <t>AUXILIAR DE ENCANADOR OU BOMBEIRO HIDRÁULICO COM ENCARGOS COMPLEMENTARES</t>
  </si>
  <si>
    <t xml:space="preserve"> 88629 </t>
  </si>
  <si>
    <t>ARGAMASSA TRAÇO 1:3 (EM VOLUME DE CIMENTO E AREIA MÉDIA ÚMIDA), PREPARO MANUAL. AF_08/2019</t>
  </si>
  <si>
    <t xml:space="preserve"> CM1797 </t>
  </si>
  <si>
    <t>Olhal de ancoragem em aço inox, resistência de 1500 kgf</t>
  </si>
  <si>
    <t xml:space="preserve"> 88310 </t>
  </si>
  <si>
    <t>PINTOR COM ENCARGOS COMPLEMENTARES</t>
  </si>
  <si>
    <t xml:space="preserve"> 00005318 </t>
  </si>
  <si>
    <t>SOLVENTE DILUENTE A BASE DE AGUARRAS</t>
  </si>
  <si>
    <t xml:space="preserve"> 00007288 </t>
  </si>
  <si>
    <t>TINTA ESMALTE SINTETICO PREMIUM FOSCO</t>
  </si>
  <si>
    <t xml:space="preserve"> 87373 </t>
  </si>
  <si>
    <t>ARGAMASSA TRAÇO 1:4 (EM VOLUME DE CIMENTO E AREIA MÉDIA ÚMIDA) PARA CONTRAPISO, PREPARO MANUAL. AF_08/2019</t>
  </si>
  <si>
    <t xml:space="preserve"> 00007334 </t>
  </si>
  <si>
    <t>ADITIVO ADESIVO LIQUIDO PARA ARGAMASSAS DE REVESTIMENTOS CIMENTICIOS</t>
  </si>
  <si>
    <t xml:space="preserve"> 88243 </t>
  </si>
  <si>
    <t>AJUDANTE ESPECIALIZADO COM ENCARGOS COMPLEMENTARES</t>
  </si>
  <si>
    <t xml:space="preserve"> 00004015 </t>
  </si>
  <si>
    <t>MANTA ASFALTICA ELASTOMERICA EM POLIESTER 4 MM, TIPO III, CLASSE B, ACABAMENTO PP (NBR 9952)</t>
  </si>
  <si>
    <t xml:space="preserve"> 00004226 </t>
  </si>
  <si>
    <t>GAS DE COZINHA - GLP</t>
  </si>
  <si>
    <t xml:space="preserve"> 00000511 </t>
  </si>
  <si>
    <t>PRIMER PARA MANTA ASFALTICA A BASE DE ASFALTO MODIFICADO DILUIDO EM SOLVENTE, APLICACAO A FRIO</t>
  </si>
  <si>
    <t xml:space="preserve"> 00000516 </t>
  </si>
  <si>
    <t>ASFALTO MODIFICADO TIPO II - NBR 9910 (ASFALTO OXIDADO PARA IMPERMEABILIZACAO, COEFICIENTE DE PENETRACAO 20-35)</t>
  </si>
  <si>
    <t xml:space="preserve"> 87301 </t>
  </si>
  <si>
    <t>ARGAMASSA TRAÇO 1:4 (EM VOLUME DE CIMENTO E AREIA MÉDIA ÚMIDA) PARA CONTRAPISO, PREPARO MECÂNICO COM BETONEIRA 400 L. AF_08/2019</t>
  </si>
  <si>
    <t xml:space="preserve"> 00004021 </t>
  </si>
  <si>
    <t>GEOTEXTIL NAO TECIDO AGULHADO DE FILAMENTOS CONTINUOS 100% POLIESTER, RESITENCIA A TRACAO = 14 KN/M</t>
  </si>
  <si>
    <t xml:space="preserve"> 00000509 </t>
  </si>
  <si>
    <t>ASFALTO MODIFICADO TIPO III - NBR 9910 (ASFALTO OXIDADO PARA IMPERMEABILIZACAO, COEFICIENTE DE PENETRACAO 15-25)</t>
  </si>
  <si>
    <t xml:space="preserve"> 00004030 </t>
  </si>
  <si>
    <t>VEU POLIESTER</t>
  </si>
  <si>
    <t xml:space="preserve"> CM0832 </t>
  </si>
  <si>
    <t>Revestimento impermeabilizante flexível, bicomponente, à base de resinas termoplásticas e cimentos com aditivos e incorporação de fibras sintéticas, Viaplus 7000</t>
  </si>
  <si>
    <t>kg</t>
  </si>
  <si>
    <t xml:space="preserve"> 00000135 </t>
  </si>
  <si>
    <t>ARGAMASSA POLIMERICA IMPERMEABILIZANTE SEMIFLEXIVEL, BICOMPONENTE (MEMBRANA IMPERMEABILIZANTE ACRILICA)</t>
  </si>
  <si>
    <t xml:space="preserve"> 00003148 </t>
  </si>
  <si>
    <t>FITA VEDA ROSCA EM ROLOS DE 18 MM X 50 M (L X C)</t>
  </si>
  <si>
    <t xml:space="preserve"> 00003146 </t>
  </si>
  <si>
    <t>FITA VEDA ROSCA EM ROLOS DE 18 MM X 10 M (L X C)</t>
  </si>
  <si>
    <t xml:space="preserve"> CM1588 </t>
  </si>
  <si>
    <t>Registro de esfera em liga de cobre, acabamento bruto, rosca BSP, diâmetros: 2"(DN50)</t>
  </si>
  <si>
    <t xml:space="preserve"> CM1800 </t>
  </si>
  <si>
    <t>Registro de esfera bruto - liga cobre - rosca BSP - 1.1/2"</t>
  </si>
  <si>
    <t xml:space="preserve"> CM1801 </t>
  </si>
  <si>
    <t>REGISTRO DE ESFERA BRUTO - LIGA COBRE  - ROSCA BSP - Ø 1"</t>
  </si>
  <si>
    <t xml:space="preserve"> CM1802 </t>
  </si>
  <si>
    <t>Registro de esfera bruto de cobre - liga cobre - rosca BSP - 1.1/4"</t>
  </si>
  <si>
    <t xml:space="preserve"> CM1656 </t>
  </si>
  <si>
    <t>Registro esfera bruto, liga de cobre, rosca BSP, 3"</t>
  </si>
  <si>
    <t xml:space="preserve"> 00038383 </t>
  </si>
  <si>
    <t>LIXA D'AGUA EM FOLHA, GRAO 100</t>
  </si>
  <si>
    <t xml:space="preserve"> 00000122 </t>
  </si>
  <si>
    <t>ADESIVO PLASTICO PARA PVC, FRASCO COM 850 GR</t>
  </si>
  <si>
    <t xml:space="preserve"> 00020083 </t>
  </si>
  <si>
    <t>SOLUCAO LIMPADORA PARA PVC, FRASCO COM 1000 CM3</t>
  </si>
  <si>
    <t xml:space="preserve"> 00041930 </t>
  </si>
  <si>
    <t>TUBO COLETOR DE ESGOTO PVC, JEI, DN 200 MM (NBR 7362)</t>
  </si>
  <si>
    <t xml:space="preserve"> 00020078 </t>
  </si>
  <si>
    <t>PASTA LUBRIFICANTE PARA TUBOS E CONEXOES COM JUNTA ELASTICA (USO EM PVC, ACO, POLIETILENO E OUTROS) ( DE *400* G)</t>
  </si>
  <si>
    <t xml:space="preserve"> 00007070 </t>
  </si>
  <si>
    <t>TE, PVC, 90 GRAUS, BBB, JE, DN 200 MM, PARA REDE COLETORA ESGOTO (NBR 10569)</t>
  </si>
  <si>
    <t xml:space="preserve"> CM1650 </t>
  </si>
  <si>
    <t>Luva simples PVC JEI 200mm</t>
  </si>
  <si>
    <t xml:space="preserve"> 00000306 </t>
  </si>
  <si>
    <t>ANEL BORRACHA, PARA TUBO PVC, REDE COLETOR ESGOTO, DN 200 MM (NBR 7362)</t>
  </si>
  <si>
    <t xml:space="preserve"> 00020079 </t>
  </si>
  <si>
    <t>PASTA LUBRIFICANTE PARA TUBOS E CONEXOES COM JUNTA ELASTICA (USO EM PVC, ACO, POLIETILENO E OUTROS) (POTE DE 3.500* G)</t>
  </si>
  <si>
    <t xml:space="preserve"> 00042695 </t>
  </si>
  <si>
    <t>CURVA PVC, BB, JE, 90 GRAUS, DN 200 MM, PARA TUBO CORRUGADO E/OU LISO, REDE COLETORA ESGOTO (NBR 10569)</t>
  </si>
  <si>
    <t xml:space="preserve"> 00001189 </t>
  </si>
  <si>
    <t>CAP PVC, SOLDAVEL, 32 MM, PARA AGUA FRIA PREDIAL</t>
  </si>
  <si>
    <t xml:space="preserve"> 00020036 </t>
  </si>
  <si>
    <t>REDUCAO EXCENTRICA PVC NBR 10569 P/REDE COLET ESG PB JE 200 X 150MM</t>
  </si>
  <si>
    <t xml:space="preserve"> 73836/001 </t>
  </si>
  <si>
    <t>INSTALACAO DE CONJ.MOTO BOMBA HORIZONTAL ATE 10 CV</t>
  </si>
  <si>
    <t xml:space="preserve"> CM1253 </t>
  </si>
  <si>
    <t>Conjunto moto-bomba trifásico 220/380V, 2cv, ref. CAM W16, fab. Dancor</t>
  </si>
  <si>
    <t xml:space="preserve"> 88264 </t>
  </si>
  <si>
    <t>ELETRICISTA COM ENCARGOS COMPLEMENTARES</t>
  </si>
  <si>
    <t xml:space="preserve"> CM0836 </t>
  </si>
  <si>
    <t>Bomba tipo centrífuga, potência 3 CV, vazão 10,6 m³/h, altura manométrica 30 mca, diâmetro do rotor 135 mm - 2 polos, motor trifásico tensão 220/380V - 60Hz, rotação do rotor 3500 rpm, grau de proteção IP 21, diâmetro de sucção 2", diâmetro recalque 1.1/2". Marca referência: Dancor. Modelo: CAM-W16</t>
  </si>
  <si>
    <t xml:space="preserve"> 00011267 </t>
  </si>
  <si>
    <t>ARRUELA LISA, REDONDA, DE LATAO POLIDO, DIAMETRO NOMINAL 5/8", DIAMETRO EXTERNO = 34 MM, DIAMETRO DO FURO = 17 MM, ESPESSURA = *2,5* MM</t>
  </si>
  <si>
    <t xml:space="preserve"> 00039996 </t>
  </si>
  <si>
    <t>VERGALHAO ZINCADO ROSCA TOTAL, 1/4 " (6,3 MM)</t>
  </si>
  <si>
    <t xml:space="preserve"> 00039997 </t>
  </si>
  <si>
    <t>PORCA ZINCADA, SEXTAVADA, DIAMETRO 1/4"</t>
  </si>
  <si>
    <t xml:space="preserve"> CM0884 </t>
  </si>
  <si>
    <t>Freio d'água Ø 200mm, ref. FDA-200 fab. 3P Technik</t>
  </si>
  <si>
    <t xml:space="preserve"> CM1330 </t>
  </si>
  <si>
    <t>Conjunto flutuador com bóia, mangueira de sucção (2,5m) com válvula de retenção, bóia e conexão 2", ref. Eco Sucção 2", fab. Ecoracional</t>
  </si>
  <si>
    <t xml:space="preserve"> CM1280 </t>
  </si>
  <si>
    <t>Sensor de nível de líquido LA16M-40 com adaptador PVC M16 X 25, fab. Icos</t>
  </si>
  <si>
    <t xml:space="preserve"> CM1643 </t>
  </si>
  <si>
    <t>Multi Sifão Ø200mm - referência comercial: CILCODÁGUA ou similar equivalente</t>
  </si>
  <si>
    <t xml:space="preserve"> 88279 </t>
  </si>
  <si>
    <t>MONTADOR ELETROMECÃNICO COM ENCARGOS COMPLEMENTARES</t>
  </si>
  <si>
    <t xml:space="preserve"> CM1332 </t>
  </si>
  <si>
    <t>Hidrômetro ultrassônico DN 40mm, ref. Hydrus, fab. Diehl</t>
  </si>
  <si>
    <t xml:space="preserve"> CM1591 </t>
  </si>
  <si>
    <t>Hidrômetro tipo woltmann industrial - flangeado - DN 65 equipado com sensor reed-switch para saída pulsada</t>
  </si>
  <si>
    <t xml:space="preserve"> 00011707 </t>
  </si>
  <si>
    <t>RALO FOFO SEMIESFERICO, 75 MM, PARA LAJES/ CALHAS</t>
  </si>
  <si>
    <t xml:space="preserve"> CM1647 </t>
  </si>
  <si>
    <t>Hidrômetro Ultrassônico / Medidor tipo ultrassônico, DN25 (1"), superior a classe metrológica "D", display LCD de 8 dígitos, fornecido com cabo (1,5 m) para saída pulsada/M-bus/L-bus, ajuste de fábrica: 1 litro/pulso. Vazão: 10 m³/h - Diehl Hydrus</t>
  </si>
  <si>
    <t xml:space="preserve"> CM1786 </t>
  </si>
  <si>
    <t xml:space="preserve"> CM1593 </t>
  </si>
  <si>
    <t>Hidrômetro ultrassônico, flangeado, DN 50mm compatível com o sistema de automação existente e será fornecido com interface, com saídas M-bus, L-bus e pulsada, configurado para registro de 1 pulso para cada 10 litros</t>
  </si>
  <si>
    <t xml:space="preserve"> 88628 </t>
  </si>
  <si>
    <t>ARGAMASSA TRAÇO 1:3 (EM VOLUME DE CIMENTO E AREIA MÉDIA ÚMIDA), PREPARO MECÂNICO COM BETONEIRA 400 L. AF_08/2019</t>
  </si>
  <si>
    <t xml:space="preserve"> 00005085 </t>
  </si>
  <si>
    <t>CADEADO SIMPLES, CORPO EM LATAO MACICO, COM LARGURA DE 35 MM E ALTURA DE APROX 30 MM, HASTE CEMENTADA (NAO LONGA), EM ACO TEMPERADO COM DIAMETRO DE APROX 6,0 MM, INCLUINDO 2 CHAVES</t>
  </si>
  <si>
    <t xml:space="preserve"> CM1792 </t>
  </si>
  <si>
    <t xml:space="preserve"> CM1651 </t>
  </si>
  <si>
    <t>Filtro ultravioleta UVC Power, vazão 18 m³/h, DN 50mm (1.1/2"), referência comercial: SODRAMAR, modelo&gt; SUV 95 - ABS</t>
  </si>
  <si>
    <t xml:space="preserve"> CM1798 </t>
  </si>
  <si>
    <t>Caixa d´água de polietileno superfícies internas lisas 5.000l, Acquafiber</t>
  </si>
  <si>
    <t xml:space="preserve"> CM1439 </t>
  </si>
  <si>
    <t>Tela arame galvanizado mosqueteira contra insetos</t>
  </si>
  <si>
    <t xml:space="preserve"> 00011928 </t>
  </si>
  <si>
    <t>ABRACADEIRA, GALVANIZADA/ZINCADA, ROSCA SEM FIM, PARAFUSO INOX, LARGURA  FITA *12,6 A *14 MM, D = 3" A 3 3/4"</t>
  </si>
  <si>
    <t xml:space="preserve"> 00011927 </t>
  </si>
  <si>
    <t>ABRACADEIRA, GALVANIZADA/ZINCADA, ROSCA SEM FIM, PARAFUSO INOX, LARGURA  FITA *12,6 A *14 MM, D = 2" A 2 1/2"</t>
  </si>
  <si>
    <t xml:space="preserve"> CM1234 </t>
  </si>
  <si>
    <t>Válvula elétrica solenóide Ø1", ref. 100-DVF, fab. Rainbird</t>
  </si>
  <si>
    <t xml:space="preserve"> 00003768 </t>
  </si>
  <si>
    <t>LIXA EM FOLHA PARA FERRO, NUMERO 150</t>
  </si>
  <si>
    <t xml:space="preserve"> 00007293 </t>
  </si>
  <si>
    <t>TINTA ESMALTE SINTETICO PREMIUM DE DUPLA ACAO GRAFITE FOSCO PARA SUPERFICIES METALICAS FERROSAS</t>
  </si>
  <si>
    <t xml:space="preserve"> 88298 </t>
  </si>
  <si>
    <t>OPERADOR DE MARTELETE OU MARTELETEIRO COM ENCARGOS COMPLEMENTARES</t>
  </si>
  <si>
    <t xml:space="preserve"> CM1803 </t>
  </si>
  <si>
    <t>Placa em PVC 20x30cm, 3mm de espessura</t>
  </si>
  <si>
    <t xml:space="preserve"> CM1804 </t>
  </si>
  <si>
    <t>Placa em PVC 30x60cm, 3mm de espessura</t>
  </si>
  <si>
    <t xml:space="preserve"> 91677 </t>
  </si>
  <si>
    <t>ENGENHEIRO ELETRICISTA COM ENCARGOS COMPLEMENTARES</t>
  </si>
  <si>
    <t xml:space="preserve"> 88247 </t>
  </si>
  <si>
    <t>AUXILIAR DE ELETRICISTA COM ENCARGOS COMPLEMENTARES</t>
  </si>
  <si>
    <t xml:space="preserve"> CM1577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</si>
</sst>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32">
    <font>
      <sz val="11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1"/>
    </font>
    <font>
      <b/>
      <sz val="8"/>
      <color indexed="8"/>
      <name val="Arial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name val="Arial"/>
      <family val="1"/>
    </font>
    <font>
      <sz val="10"/>
      <name val="Arial"/>
      <family val="1"/>
    </font>
    <font>
      <b/>
      <sz val="11"/>
      <name val="Arial"/>
      <family val="2"/>
    </font>
    <font>
      <sz val="11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22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3">
    <xf numFmtId="0" fontId="0" fillId="0" borderId="0" xfId="0"/>
    <xf numFmtId="4" fontId="5" fillId="4" borderId="1" xfId="0" applyNumberFormat="1" applyFont="1" applyFill="1" applyBorder="1" applyAlignment="1">
      <alignment horizontal="right" vertical="top" wrapText="1"/>
    </xf>
    <xf numFmtId="164" fontId="5" fillId="4" borderId="1" xfId="0" applyNumberFormat="1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0" fontId="4" fillId="0" borderId="1" xfId="8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0" fontId="7" fillId="0" borderId="1" xfId="8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0" fontId="6" fillId="0" borderId="1" xfId="8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10" fontId="13" fillId="0" borderId="1" xfId="8" applyNumberFormat="1" applyFont="1" applyFill="1" applyBorder="1" applyAlignment="1">
      <alignment horizontal="center" vertical="top" wrapText="1"/>
    </xf>
    <xf numFmtId="10" fontId="12" fillId="0" borderId="1" xfId="8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right" vertical="top" wrapText="1"/>
    </xf>
    <xf numFmtId="0" fontId="17" fillId="0" borderId="4" xfId="7" applyFont="1" applyBorder="1"/>
    <xf numFmtId="0" fontId="17" fillId="0" borderId="5" xfId="7" applyFont="1" applyBorder="1"/>
    <xf numFmtId="0" fontId="6" fillId="6" borderId="6" xfId="7" applyFont="1" applyFill="1" applyBorder="1" applyAlignment="1">
      <alignment horizontal="center"/>
    </xf>
    <xf numFmtId="0" fontId="18" fillId="6" borderId="7" xfId="5" applyFont="1" applyFill="1" applyBorder="1" applyAlignment="1">
      <alignment vertical="distributed" wrapText="1"/>
    </xf>
    <xf numFmtId="0" fontId="7" fillId="0" borderId="8" xfId="7" applyFont="1" applyBorder="1" applyAlignment="1">
      <alignment horizontal="center"/>
    </xf>
    <xf numFmtId="0" fontId="7" fillId="0" borderId="9" xfId="7" applyFont="1" applyBorder="1" applyAlignment="1">
      <alignment horizontal="justify" vertical="distributed" wrapText="1"/>
    </xf>
    <xf numFmtId="0" fontId="7" fillId="0" borderId="10" xfId="7" applyFont="1" applyBorder="1" applyAlignment="1">
      <alignment horizontal="center"/>
    </xf>
    <xf numFmtId="0" fontId="7" fillId="0" borderId="11" xfId="7" applyFont="1" applyBorder="1" applyAlignment="1">
      <alignment horizontal="justify" vertical="distributed" wrapText="1"/>
    </xf>
    <xf numFmtId="0" fontId="9" fillId="0" borderId="12" xfId="7" applyBorder="1"/>
    <xf numFmtId="0" fontId="9" fillId="0" borderId="13" xfId="7" applyBorder="1"/>
    <xf numFmtId="0" fontId="6" fillId="6" borderId="8" xfId="7" applyFont="1" applyFill="1" applyBorder="1" applyAlignment="1">
      <alignment horizontal="center"/>
    </xf>
    <xf numFmtId="0" fontId="18" fillId="6" borderId="9" xfId="5" applyFont="1" applyFill="1" applyBorder="1" applyAlignment="1">
      <alignment vertical="distributed" wrapText="1"/>
    </xf>
    <xf numFmtId="0" fontId="6" fillId="6" borderId="8" xfId="0" applyFont="1" applyFill="1" applyBorder="1" applyAlignment="1">
      <alignment horizontal="center"/>
    </xf>
    <xf numFmtId="0" fontId="18" fillId="6" borderId="9" xfId="3" applyFont="1" applyFill="1" applyBorder="1" applyAlignment="1">
      <alignment vertical="distributed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justify" vertical="distributed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justify" vertical="distributed" wrapText="1"/>
    </xf>
    <xf numFmtId="0" fontId="23" fillId="0" borderId="4" xfId="4" applyFont="1" applyBorder="1" applyAlignment="1">
      <alignment horizontal="left"/>
    </xf>
    <xf numFmtId="0" fontId="18" fillId="0" borderId="14" xfId="4" applyFont="1" applyBorder="1" applyAlignment="1">
      <alignment horizontal="center" vertical="center"/>
    </xf>
    <xf numFmtId="0" fontId="23" fillId="0" borderId="15" xfId="0" applyFont="1" applyBorder="1"/>
    <xf numFmtId="0" fontId="18" fillId="0" borderId="15" xfId="0" applyFont="1" applyBorder="1" applyAlignment="1">
      <alignment horizontal="center"/>
    </xf>
    <xf numFmtId="17" fontId="23" fillId="0" borderId="4" xfId="4" applyNumberFormat="1" applyFont="1" applyBorder="1" applyAlignment="1">
      <alignment horizontal="left"/>
    </xf>
    <xf numFmtId="14" fontId="18" fillId="0" borderId="14" xfId="4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23" fillId="0" borderId="17" xfId="4" applyFont="1" applyBorder="1" applyAlignment="1">
      <alignment horizontal="left"/>
    </xf>
    <xf numFmtId="0" fontId="23" fillId="0" borderId="18" xfId="4" applyFont="1" applyBorder="1" applyAlignment="1">
      <alignment horizontal="left"/>
    </xf>
    <xf numFmtId="0" fontId="23" fillId="0" borderId="18" xfId="0" applyFont="1" applyBorder="1"/>
    <xf numFmtId="4" fontId="7" fillId="0" borderId="19" xfId="0" applyNumberFormat="1" applyFont="1" applyBorder="1"/>
    <xf numFmtId="0" fontId="23" fillId="0" borderId="19" xfId="4" applyFont="1" applyBorder="1" applyAlignment="1">
      <alignment horizontal="left"/>
    </xf>
    <xf numFmtId="0" fontId="7" fillId="0" borderId="12" xfId="3" applyFont="1" applyBorder="1" applyAlignment="1">
      <alignment horizontal="left"/>
    </xf>
    <xf numFmtId="0" fontId="23" fillId="0" borderId="13" xfId="4" applyFont="1" applyBorder="1" applyAlignment="1">
      <alignment horizontal="left"/>
    </xf>
    <xf numFmtId="0" fontId="7" fillId="0" borderId="4" xfId="3" applyFont="1" applyBorder="1" applyAlignment="1">
      <alignment horizontal="left"/>
    </xf>
    <xf numFmtId="0" fontId="23" fillId="0" borderId="5" xfId="4" applyFont="1" applyBorder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4" fontId="5" fillId="6" borderId="1" xfId="0" applyNumberFormat="1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left" vertical="top" wrapText="1"/>
    </xf>
    <xf numFmtId="4" fontId="3" fillId="7" borderId="1" xfId="0" applyNumberFormat="1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165" fontId="23" fillId="0" borderId="17" xfId="4" applyNumberFormat="1" applyFont="1" applyBorder="1" applyAlignment="1">
      <alignment horizontal="left"/>
    </xf>
    <xf numFmtId="0" fontId="0" fillId="0" borderId="0" xfId="0" applyFont="1"/>
    <xf numFmtId="14" fontId="18" fillId="0" borderId="15" xfId="4" applyNumberFormat="1" applyFont="1" applyBorder="1" applyAlignment="1">
      <alignment horizontal="center" vertical="center"/>
    </xf>
    <xf numFmtId="0" fontId="27" fillId="0" borderId="0" xfId="0" applyFont="1"/>
    <xf numFmtId="0" fontId="5" fillId="8" borderId="1" xfId="0" applyFont="1" applyFill="1" applyBorder="1" applyAlignment="1">
      <alignment horizontal="left" vertical="top" wrapText="1"/>
    </xf>
    <xf numFmtId="4" fontId="5" fillId="8" borderId="1" xfId="0" applyNumberFormat="1" applyFont="1" applyFill="1" applyBorder="1" applyAlignment="1">
      <alignment horizontal="right" vertical="top" wrapText="1"/>
    </xf>
    <xf numFmtId="0" fontId="3" fillId="5" borderId="22" xfId="0" applyFont="1" applyFill="1" applyBorder="1" applyAlignment="1">
      <alignment horizontal="center" vertical="top" wrapText="1"/>
    </xf>
    <xf numFmtId="10" fontId="3" fillId="5" borderId="22" xfId="8" applyNumberFormat="1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right" vertical="top" wrapText="1"/>
    </xf>
    <xf numFmtId="0" fontId="3" fillId="5" borderId="0" xfId="0" applyFont="1" applyFill="1" applyAlignment="1">
      <alignment horizontal="right" vertical="top"/>
    </xf>
    <xf numFmtId="43" fontId="3" fillId="5" borderId="0" xfId="9" applyFont="1" applyFill="1" applyAlignment="1">
      <alignment vertical="top" wrapText="1"/>
    </xf>
    <xf numFmtId="43" fontId="3" fillId="5" borderId="0" xfId="9" applyFont="1" applyFill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4" fontId="6" fillId="3" borderId="0" xfId="0" applyNumberFormat="1" applyFont="1" applyFill="1" applyAlignment="1">
      <alignment horizontal="right" vertical="top" wrapText="1"/>
    </xf>
    <xf numFmtId="10" fontId="6" fillId="3" borderId="0" xfId="0" applyNumberFormat="1" applyFont="1" applyFill="1" applyAlignment="1">
      <alignment horizontal="right" vertical="top" wrapText="1"/>
    </xf>
    <xf numFmtId="10" fontId="29" fillId="0" borderId="23" xfId="8" applyNumberFormat="1" applyFont="1" applyFill="1" applyBorder="1" applyAlignment="1">
      <alignment horizontal="right" vertical="top" wrapText="1"/>
    </xf>
    <xf numFmtId="43" fontId="15" fillId="0" borderId="24" xfId="9" applyFont="1" applyFill="1" applyBorder="1" applyAlignment="1">
      <alignment horizontal="right" vertical="top" wrapText="1"/>
    </xf>
    <xf numFmtId="10" fontId="28" fillId="7" borderId="23" xfId="8" applyNumberFormat="1" applyFont="1" applyFill="1" applyBorder="1" applyAlignment="1">
      <alignment horizontal="right" vertical="top" wrapText="1"/>
    </xf>
    <xf numFmtId="43" fontId="14" fillId="7" borderId="24" xfId="9" applyFont="1" applyFill="1" applyBorder="1" applyAlignment="1">
      <alignment horizontal="right" vertical="top" wrapText="1"/>
    </xf>
    <xf numFmtId="10" fontId="28" fillId="6" borderId="23" xfId="8" applyNumberFormat="1" applyFont="1" applyFill="1" applyBorder="1" applyAlignment="1">
      <alignment horizontal="right" vertical="top" wrapText="1"/>
    </xf>
    <xf numFmtId="43" fontId="14" fillId="6" borderId="24" xfId="9" applyFont="1" applyFill="1" applyBorder="1" applyAlignment="1">
      <alignment horizontal="right" vertical="top" wrapText="1"/>
    </xf>
    <xf numFmtId="0" fontId="6" fillId="7" borderId="0" xfId="0" applyFont="1" applyFill="1" applyAlignment="1">
      <alignment horizontal="center" vertical="top" wrapText="1"/>
    </xf>
    <xf numFmtId="4" fontId="3" fillId="7" borderId="0" xfId="0" applyNumberFormat="1" applyFont="1" applyFill="1" applyAlignment="1">
      <alignment horizontal="right" vertical="top" wrapText="1"/>
    </xf>
    <xf numFmtId="0" fontId="7" fillId="7" borderId="0" xfId="0" applyFont="1" applyFill="1" applyAlignment="1"/>
    <xf numFmtId="0" fontId="0" fillId="0" borderId="4" xfId="0" applyBorder="1"/>
    <xf numFmtId="0" fontId="0" fillId="0" borderId="19" xfId="0" applyBorder="1"/>
    <xf numFmtId="0" fontId="0" fillId="0" borderId="12" xfId="0" applyBorder="1"/>
    <xf numFmtId="0" fontId="18" fillId="0" borderId="14" xfId="4" applyFont="1" applyBorder="1" applyAlignment="1">
      <alignment vertical="center"/>
    </xf>
    <xf numFmtId="0" fontId="24" fillId="3" borderId="12" xfId="0" applyFont="1" applyFill="1" applyBorder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165" fontId="5" fillId="6" borderId="1" xfId="0" applyNumberFormat="1" applyFont="1" applyFill="1" applyBorder="1" applyAlignment="1">
      <alignment horizontal="right" vertical="top" wrapText="1"/>
    </xf>
    <xf numFmtId="165" fontId="3" fillId="7" borderId="1" xfId="0" applyNumberFormat="1" applyFont="1" applyFill="1" applyBorder="1" applyAlignment="1">
      <alignment horizontal="right" vertical="top" wrapText="1"/>
    </xf>
    <xf numFmtId="165" fontId="8" fillId="0" borderId="2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24" fillId="3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3" fontId="5" fillId="6" borderId="1" xfId="0" applyNumberFormat="1" applyFont="1" applyFill="1" applyBorder="1" applyAlignment="1">
      <alignment horizontal="right" vertical="top" wrapText="1"/>
    </xf>
    <xf numFmtId="43" fontId="5" fillId="8" borderId="1" xfId="0" applyNumberFormat="1" applyFont="1" applyFill="1" applyBorder="1" applyAlignment="1">
      <alignment horizontal="right" vertical="top" wrapText="1"/>
    </xf>
    <xf numFmtId="43" fontId="8" fillId="0" borderId="1" xfId="0" applyNumberFormat="1" applyFont="1" applyFill="1" applyBorder="1" applyAlignment="1">
      <alignment horizontal="right" vertical="top" wrapText="1"/>
    </xf>
    <xf numFmtId="43" fontId="5" fillId="0" borderId="1" xfId="0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/>
    <xf numFmtId="165" fontId="27" fillId="0" borderId="0" xfId="0" applyNumberFormat="1" applyFont="1"/>
    <xf numFmtId="0" fontId="1" fillId="5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3" fontId="4" fillId="0" borderId="1" xfId="9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6" fillId="6" borderId="2" xfId="6" applyFont="1" applyFill="1" applyBorder="1" applyAlignment="1">
      <alignment horizontal="center" vertical="distributed" wrapText="1"/>
    </xf>
    <xf numFmtId="10" fontId="12" fillId="6" borderId="3" xfId="8" applyNumberFormat="1" applyFont="1" applyFill="1" applyBorder="1" applyAlignment="1">
      <alignment horizontal="center" vertical="distributed" wrapText="1"/>
    </xf>
    <xf numFmtId="0" fontId="6" fillId="7" borderId="2" xfId="6" applyFont="1" applyFill="1" applyBorder="1" applyAlignment="1">
      <alignment horizontal="center" vertical="distributed" wrapText="1"/>
    </xf>
    <xf numFmtId="10" fontId="12" fillId="7" borderId="3" xfId="8" applyNumberFormat="1" applyFont="1" applyFill="1" applyBorder="1" applyAlignment="1">
      <alignment horizontal="center" vertical="distributed" wrapText="1"/>
    </xf>
    <xf numFmtId="0" fontId="6" fillId="5" borderId="2" xfId="6" applyFont="1" applyFill="1" applyBorder="1" applyAlignment="1">
      <alignment horizontal="center" vertical="distributed" wrapText="1"/>
    </xf>
    <xf numFmtId="10" fontId="12" fillId="5" borderId="3" xfId="8" applyNumberFormat="1" applyFont="1" applyFill="1" applyBorder="1" applyAlignment="1">
      <alignment horizontal="center" vertical="distributed" wrapText="1"/>
    </xf>
    <xf numFmtId="0" fontId="30" fillId="0" borderId="0" xfId="1" applyFont="1"/>
    <xf numFmtId="0" fontId="27" fillId="0" borderId="0" xfId="2" applyFont="1"/>
    <xf numFmtId="0" fontId="27" fillId="0" borderId="0" xfId="2" applyFont="1" applyAlignment="1">
      <alignment wrapText="1"/>
    </xf>
    <xf numFmtId="0" fontId="27" fillId="0" borderId="0" xfId="2" applyFont="1" applyAlignment="1">
      <alignment horizontal="center"/>
    </xf>
    <xf numFmtId="10" fontId="31" fillId="6" borderId="23" xfId="8" applyNumberFormat="1" applyFont="1" applyFill="1" applyBorder="1" applyAlignment="1">
      <alignment horizontal="right" vertical="top" wrapText="1"/>
    </xf>
    <xf numFmtId="43" fontId="5" fillId="6" borderId="24" xfId="9" applyFont="1" applyFill="1" applyBorder="1" applyAlignment="1">
      <alignment horizontal="right" vertical="top" wrapText="1"/>
    </xf>
    <xf numFmtId="10" fontId="28" fillId="2" borderId="23" xfId="8" applyNumberFormat="1" applyFont="1" applyFill="1" applyBorder="1" applyAlignment="1">
      <alignment horizontal="right" vertical="top" wrapText="1"/>
    </xf>
    <xf numFmtId="43" fontId="14" fillId="2" borderId="24" xfId="9" applyFont="1" applyFill="1" applyBorder="1" applyAlignment="1">
      <alignment horizontal="right" vertical="top" wrapText="1"/>
    </xf>
    <xf numFmtId="10" fontId="31" fillId="5" borderId="23" xfId="8" applyNumberFormat="1" applyFont="1" applyFill="1" applyBorder="1" applyAlignment="1">
      <alignment horizontal="right" vertical="top" wrapText="1"/>
    </xf>
    <xf numFmtId="10" fontId="28" fillId="5" borderId="23" xfId="8" applyNumberFormat="1" applyFont="1" applyFill="1" applyBorder="1" applyAlignment="1">
      <alignment horizontal="right" vertical="top" wrapText="1"/>
    </xf>
    <xf numFmtId="43" fontId="5" fillId="5" borderId="24" xfId="9" applyFont="1" applyFill="1" applyBorder="1" applyAlignment="1">
      <alignment horizontal="right" vertical="top" wrapText="1"/>
    </xf>
    <xf numFmtId="43" fontId="14" fillId="5" borderId="24" xfId="9" applyFont="1" applyFill="1" applyBorder="1" applyAlignment="1">
      <alignment horizontal="right" vertical="top" wrapText="1"/>
    </xf>
    <xf numFmtId="0" fontId="16" fillId="5" borderId="29" xfId="7" applyFont="1" applyFill="1" applyBorder="1" applyAlignment="1">
      <alignment horizontal="center"/>
    </xf>
    <xf numFmtId="0" fontId="16" fillId="5" borderId="30" xfId="7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3" borderId="0" xfId="0" applyFont="1" applyFill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horizontal="center" vertical="top" wrapText="1"/>
    </xf>
    <xf numFmtId="0" fontId="0" fillId="0" borderId="0" xfId="0" applyFont="1"/>
    <xf numFmtId="0" fontId="18" fillId="0" borderId="14" xfId="4" applyFont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0" fontId="18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17" fontId="23" fillId="0" borderId="4" xfId="4" applyNumberFormat="1" applyFont="1" applyBorder="1" applyAlignment="1">
      <alignment horizontal="justify"/>
    </xf>
    <xf numFmtId="17" fontId="23" fillId="0" borderId="5" xfId="4" applyNumberFormat="1" applyFont="1" applyBorder="1" applyAlignment="1">
      <alignment horizontal="justify"/>
    </xf>
    <xf numFmtId="0" fontId="18" fillId="0" borderId="26" xfId="4" applyFont="1" applyBorder="1" applyAlignment="1">
      <alignment horizontal="center" vertical="center"/>
    </xf>
    <xf numFmtId="0" fontId="18" fillId="0" borderId="4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14" fontId="18" fillId="0" borderId="14" xfId="3" applyNumberFormat="1" applyFont="1" applyBorder="1" applyAlignment="1">
      <alignment horizontal="center"/>
    </xf>
    <xf numFmtId="14" fontId="18" fillId="0" borderId="25" xfId="3" applyNumberFormat="1" applyFont="1" applyBorder="1" applyAlignment="1">
      <alignment horizontal="center"/>
    </xf>
    <xf numFmtId="43" fontId="3" fillId="5" borderId="0" xfId="9" applyFont="1" applyFill="1" applyAlignment="1">
      <alignment horizontal="center" vertical="top" wrapText="1"/>
    </xf>
    <xf numFmtId="0" fontId="3" fillId="5" borderId="32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10" fontId="3" fillId="5" borderId="32" xfId="8" applyNumberFormat="1" applyFont="1" applyFill="1" applyBorder="1" applyAlignment="1">
      <alignment horizontal="center" vertical="top" wrapText="1"/>
    </xf>
    <xf numFmtId="10" fontId="3" fillId="5" borderId="33" xfId="8" applyNumberFormat="1" applyFont="1" applyFill="1" applyBorder="1" applyAlignment="1">
      <alignment horizontal="center" vertical="top" wrapText="1"/>
    </xf>
    <xf numFmtId="0" fontId="26" fillId="3" borderId="0" xfId="0" applyFont="1" applyFill="1" applyAlignment="1">
      <alignment horizontal="center" wrapText="1"/>
    </xf>
    <xf numFmtId="0" fontId="27" fillId="0" borderId="0" xfId="0" applyFont="1"/>
    <xf numFmtId="0" fontId="18" fillId="0" borderId="14" xfId="3" applyFont="1" applyBorder="1" applyAlignment="1">
      <alignment horizontal="center"/>
    </xf>
    <xf numFmtId="0" fontId="18" fillId="0" borderId="26" xfId="3" applyFont="1" applyBorder="1" applyAlignment="1">
      <alignment horizontal="center"/>
    </xf>
    <xf numFmtId="0" fontId="18" fillId="0" borderId="28" xfId="3" applyFont="1" applyBorder="1" applyAlignment="1">
      <alignment horizontal="center"/>
    </xf>
    <xf numFmtId="14" fontId="18" fillId="0" borderId="14" xfId="4" applyNumberFormat="1" applyFont="1" applyBorder="1" applyAlignment="1">
      <alignment horizontal="center" vertical="center"/>
    </xf>
    <xf numFmtId="14" fontId="18" fillId="0" borderId="26" xfId="4" applyNumberFormat="1" applyFont="1" applyBorder="1" applyAlignment="1">
      <alignment horizontal="center" vertical="center"/>
    </xf>
    <xf numFmtId="0" fontId="6" fillId="5" borderId="20" xfId="6" applyFont="1" applyFill="1" applyBorder="1" applyAlignment="1">
      <alignment horizontal="justify" vertical="distributed" wrapText="1"/>
    </xf>
    <xf numFmtId="0" fontId="6" fillId="6" borderId="20" xfId="6" applyFont="1" applyFill="1" applyBorder="1" applyAlignment="1">
      <alignment horizontal="justify" vertical="distributed" wrapText="1"/>
    </xf>
    <xf numFmtId="0" fontId="6" fillId="7" borderId="20" xfId="6" applyFont="1" applyFill="1" applyBorder="1" applyAlignment="1">
      <alignment horizontal="justify" vertical="distributed" wrapText="1"/>
    </xf>
    <xf numFmtId="0" fontId="10" fillId="0" borderId="27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6" fillId="5" borderId="2" xfId="6" applyFont="1" applyFill="1" applyBorder="1" applyAlignment="1">
      <alignment horizontal="center" vertical="distributed" wrapText="1"/>
    </xf>
    <xf numFmtId="0" fontId="6" fillId="5" borderId="20" xfId="6" applyFont="1" applyFill="1" applyBorder="1" applyAlignment="1">
      <alignment horizontal="center" vertical="distributed" wrapText="1"/>
    </xf>
    <xf numFmtId="0" fontId="10" fillId="0" borderId="27" xfId="3" applyFont="1" applyBorder="1" applyAlignment="1">
      <alignment horizontal="center" vertical="center"/>
    </xf>
    <xf numFmtId="0" fontId="6" fillId="7" borderId="2" xfId="6" applyFont="1" applyFill="1" applyBorder="1" applyAlignment="1">
      <alignment horizontal="center" vertical="distributed" wrapText="1"/>
    </xf>
    <xf numFmtId="0" fontId="6" fillId="7" borderId="20" xfId="6" applyFont="1" applyFill="1" applyBorder="1" applyAlignment="1">
      <alignment horizontal="center" vertical="distributed" wrapText="1"/>
    </xf>
    <xf numFmtId="0" fontId="6" fillId="7" borderId="3" xfId="6" applyFont="1" applyFill="1" applyBorder="1" applyAlignment="1">
      <alignment horizontal="center" vertical="distributed" wrapText="1"/>
    </xf>
    <xf numFmtId="0" fontId="6" fillId="3" borderId="0" xfId="0" applyFont="1" applyFill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5" fillId="5" borderId="23" xfId="0" applyFont="1" applyFill="1" applyBorder="1" applyAlignment="1">
      <alignment horizontal="justify" vertical="top" wrapText="1"/>
    </xf>
    <xf numFmtId="0" fontId="5" fillId="5" borderId="24" xfId="0" applyFont="1" applyFill="1" applyBorder="1" applyAlignment="1">
      <alignment horizontal="justify" vertical="top" wrapText="1"/>
    </xf>
    <xf numFmtId="0" fontId="14" fillId="5" borderId="23" xfId="0" applyFont="1" applyFill="1" applyBorder="1" applyAlignment="1">
      <alignment horizontal="justify" vertical="top" wrapText="1"/>
    </xf>
    <xf numFmtId="0" fontId="14" fillId="5" borderId="24" xfId="0" applyFont="1" applyFill="1" applyBorder="1" applyAlignment="1">
      <alignment horizontal="justify" vertical="top" wrapText="1"/>
    </xf>
    <xf numFmtId="0" fontId="15" fillId="0" borderId="23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26" fillId="3" borderId="3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vertical="top" wrapText="1"/>
    </xf>
    <xf numFmtId="0" fontId="14" fillId="7" borderId="23" xfId="0" applyFont="1" applyFill="1" applyBorder="1" applyAlignment="1">
      <alignment horizontal="left" vertical="top" wrapText="1"/>
    </xf>
    <xf numFmtId="0" fontId="14" fillId="7" borderId="24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left" vertical="top"/>
    </xf>
    <xf numFmtId="0" fontId="15" fillId="0" borderId="24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justify" vertical="top" wrapText="1"/>
    </xf>
    <xf numFmtId="0" fontId="5" fillId="2" borderId="24" xfId="0" applyFont="1" applyFill="1" applyBorder="1" applyAlignment="1">
      <alignment horizontal="justify" vertical="top" wrapText="1"/>
    </xf>
    <xf numFmtId="0" fontId="14" fillId="7" borderId="23" xfId="0" applyFont="1" applyFill="1" applyBorder="1" applyAlignment="1">
      <alignment horizontal="left" vertical="top"/>
    </xf>
    <xf numFmtId="0" fontId="14" fillId="7" borderId="24" xfId="0" applyFont="1" applyFill="1" applyBorder="1" applyAlignment="1">
      <alignment horizontal="left" vertical="top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1791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workbookViewId="0">
      <selection sqref="A1:B1"/>
    </sheetView>
  </sheetViews>
  <sheetFormatPr defaultRowHeight="14.25"/>
  <cols>
    <col min="1" max="1" width="6" customWidth="1"/>
    <col min="2" max="2" width="73.75" customWidth="1"/>
    <col min="251" max="251" width="6" customWidth="1"/>
    <col min="252" max="252" width="73.75" customWidth="1"/>
  </cols>
  <sheetData>
    <row r="1" spans="1:2">
      <c r="A1" s="159" t="s">
        <v>120</v>
      </c>
      <c r="B1" s="160"/>
    </row>
    <row r="2" spans="1:2">
      <c r="A2" s="27"/>
      <c r="B2" s="28"/>
    </row>
    <row r="3" spans="1:2">
      <c r="A3" s="29"/>
      <c r="B3" s="30" t="s">
        <v>121</v>
      </c>
    </row>
    <row r="4" spans="1:2" ht="33.75">
      <c r="A4" s="31">
        <v>1</v>
      </c>
      <c r="B4" s="32" t="s">
        <v>122</v>
      </c>
    </row>
    <row r="5" spans="1:2">
      <c r="A5" s="31">
        <v>2</v>
      </c>
      <c r="B5" s="32" t="s">
        <v>123</v>
      </c>
    </row>
    <row r="6" spans="1:2" ht="22.5">
      <c r="A6" s="31" t="s">
        <v>124</v>
      </c>
      <c r="B6" s="32" t="s">
        <v>125</v>
      </c>
    </row>
    <row r="7" spans="1:2">
      <c r="A7" s="31" t="s">
        <v>126</v>
      </c>
      <c r="B7" s="32" t="s">
        <v>127</v>
      </c>
    </row>
    <row r="8" spans="1:2" ht="22.5">
      <c r="A8" s="31" t="s">
        <v>128</v>
      </c>
      <c r="B8" s="32" t="s">
        <v>129</v>
      </c>
    </row>
    <row r="9" spans="1:2">
      <c r="A9" s="31" t="s">
        <v>130</v>
      </c>
      <c r="B9" s="32" t="s">
        <v>181</v>
      </c>
    </row>
    <row r="10" spans="1:2" ht="22.5">
      <c r="A10" s="33" t="s">
        <v>131</v>
      </c>
      <c r="B10" s="34" t="s">
        <v>132</v>
      </c>
    </row>
    <row r="11" spans="1:2">
      <c r="A11" s="35"/>
      <c r="B11" s="36"/>
    </row>
    <row r="12" spans="1:2">
      <c r="A12" s="29" t="s">
        <v>65</v>
      </c>
      <c r="B12" s="30" t="s">
        <v>133</v>
      </c>
    </row>
    <row r="13" spans="1:2" ht="22.5">
      <c r="A13" s="31" t="s">
        <v>26</v>
      </c>
      <c r="B13" s="32" t="s">
        <v>134</v>
      </c>
    </row>
    <row r="14" spans="1:2" ht="22.5">
      <c r="A14" s="31" t="s">
        <v>49</v>
      </c>
      <c r="B14" s="32" t="s">
        <v>135</v>
      </c>
    </row>
    <row r="15" spans="1:2">
      <c r="A15" s="37" t="s">
        <v>87</v>
      </c>
      <c r="B15" s="38" t="s">
        <v>136</v>
      </c>
    </row>
    <row r="16" spans="1:2">
      <c r="A16" s="31" t="s">
        <v>40</v>
      </c>
      <c r="B16" s="32" t="s">
        <v>137</v>
      </c>
    </row>
    <row r="17" spans="1:2" ht="22.5">
      <c r="A17" s="31" t="s">
        <v>69</v>
      </c>
      <c r="B17" s="32" t="s">
        <v>138</v>
      </c>
    </row>
    <row r="18" spans="1:2" ht="22.5">
      <c r="A18" s="31" t="s">
        <v>71</v>
      </c>
      <c r="B18" s="32" t="s">
        <v>139</v>
      </c>
    </row>
    <row r="19" spans="1:2">
      <c r="A19" s="37" t="s">
        <v>100</v>
      </c>
      <c r="B19" s="38" t="s">
        <v>140</v>
      </c>
    </row>
    <row r="20" spans="1:2">
      <c r="A20" s="31" t="s">
        <v>90</v>
      </c>
      <c r="B20" s="32" t="s">
        <v>141</v>
      </c>
    </row>
    <row r="21" spans="1:2" ht="22.5">
      <c r="A21" s="31" t="s">
        <v>92</v>
      </c>
      <c r="B21" s="32" t="s">
        <v>142</v>
      </c>
    </row>
    <row r="22" spans="1:2" ht="22.5">
      <c r="A22" s="31" t="s">
        <v>94</v>
      </c>
      <c r="B22" s="32" t="s">
        <v>143</v>
      </c>
    </row>
    <row r="23" spans="1:2" ht="22.5">
      <c r="A23" s="31" t="s">
        <v>96</v>
      </c>
      <c r="B23" s="32" t="s">
        <v>144</v>
      </c>
    </row>
    <row r="24" spans="1:2">
      <c r="A24" s="37" t="s">
        <v>145</v>
      </c>
      <c r="B24" s="38" t="s">
        <v>146</v>
      </c>
    </row>
    <row r="25" spans="1:2" ht="33.75">
      <c r="A25" s="31" t="s">
        <v>102</v>
      </c>
      <c r="B25" s="32" t="s">
        <v>147</v>
      </c>
    </row>
    <row r="26" spans="1:2" ht="22.5">
      <c r="A26" s="31" t="s">
        <v>104</v>
      </c>
      <c r="B26" s="32" t="s">
        <v>148</v>
      </c>
    </row>
    <row r="27" spans="1:2">
      <c r="A27" s="31" t="s">
        <v>149</v>
      </c>
      <c r="B27" s="32" t="s">
        <v>150</v>
      </c>
    </row>
    <row r="28" spans="1:2">
      <c r="A28" s="37" t="s">
        <v>151</v>
      </c>
      <c r="B28" s="38" t="s">
        <v>152</v>
      </c>
    </row>
    <row r="29" spans="1:2">
      <c r="A29" s="31" t="s">
        <v>153</v>
      </c>
      <c r="B29" s="32" t="s">
        <v>154</v>
      </c>
    </row>
    <row r="30" spans="1:2">
      <c r="A30" s="39" t="s">
        <v>155</v>
      </c>
      <c r="B30" s="40" t="s">
        <v>156</v>
      </c>
    </row>
    <row r="31" spans="1:2">
      <c r="A31" s="41" t="s">
        <v>157</v>
      </c>
      <c r="B31" s="42" t="s">
        <v>158</v>
      </c>
    </row>
    <row r="32" spans="1:2" ht="22.5">
      <c r="A32" s="41" t="s">
        <v>159</v>
      </c>
      <c r="B32" s="42" t="s">
        <v>160</v>
      </c>
    </row>
    <row r="33" spans="1:2" ht="22.5">
      <c r="A33" s="43" t="s">
        <v>161</v>
      </c>
      <c r="B33" s="44" t="s">
        <v>162</v>
      </c>
    </row>
  </sheetData>
  <mergeCells count="1">
    <mergeCell ref="A1:B1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showGridLines="0" tabSelected="1" showOutlineSymbols="0" showWhiteSpace="0" zoomScaleNormal="100" zoomScaleSheetLayoutView="100" workbookViewId="0"/>
  </sheetViews>
  <sheetFormatPr defaultRowHeight="14.25"/>
  <cols>
    <col min="1" max="1" width="10" style="76" customWidth="1"/>
    <col min="2" max="2" width="59" style="76" customWidth="1"/>
    <col min="3" max="3" width="10" style="76" customWidth="1"/>
    <col min="4" max="4" width="18.125" style="76" customWidth="1"/>
    <col min="5" max="16384" width="9" style="76"/>
  </cols>
  <sheetData>
    <row r="1" spans="1:4">
      <c r="A1" s="45" t="str">
        <f ca="1">'Orçamento Sintético'!A1</f>
        <v>P. Execução:</v>
      </c>
      <c r="B1" s="45" t="str">
        <f ca="1">'Orçamento Sintético'!D1</f>
        <v>Objeto: Ampliação Reuso Edifício Paranoá</v>
      </c>
      <c r="C1" s="45" t="str">
        <f ca="1">'Orçamento Sintético'!C1</f>
        <v>Licitação:</v>
      </c>
      <c r="D1" s="161"/>
    </row>
    <row r="2" spans="1:4">
      <c r="A2" s="46" t="str">
        <f ca="1">'Orçamento Sintético'!A2</f>
        <v>A</v>
      </c>
      <c r="B2" s="47" t="str">
        <f ca="1">'Orçamento Sintético'!D2</f>
        <v>Local: Quadra 4 Conjunto B, Lote 1 Grandes Áreas, Paranoá/DF</v>
      </c>
      <c r="C2" s="48" t="str">
        <f ca="1">'Orçamento Sintético'!C2</f>
        <v>B</v>
      </c>
      <c r="D2" s="162"/>
    </row>
    <row r="3" spans="1:4">
      <c r="A3" s="49" t="str">
        <f ca="1">'Orçamento Sintético'!A3</f>
        <v>P. Validade:</v>
      </c>
      <c r="B3" s="49" t="str">
        <f ca="1">'Orçamento Sintético'!C3</f>
        <v>Razão Social:</v>
      </c>
      <c r="C3" s="45" t="str">
        <f ca="1">'Orçamento Sintético'!E1</f>
        <v>Data:</v>
      </c>
      <c r="D3" s="162"/>
    </row>
    <row r="4" spans="1:4">
      <c r="A4" s="46" t="str">
        <f ca="1">'Orçamento Sintético'!A4</f>
        <v>C</v>
      </c>
      <c r="B4" s="46" t="str">
        <f ca="1">'Orçamento Sintético'!C4</f>
        <v>D</v>
      </c>
      <c r="C4" s="50">
        <f ca="1">'Orçamento Sintético'!E2</f>
        <v>1</v>
      </c>
      <c r="D4" s="162"/>
    </row>
    <row r="5" spans="1:4">
      <c r="A5" s="45" t="str">
        <f ca="1">'Orçamento Sintético'!A5</f>
        <v>P. Garantia:</v>
      </c>
      <c r="B5" s="49" t="str">
        <f ca="1">'Orçamento Sintético'!C5</f>
        <v>CNPJ:</v>
      </c>
      <c r="C5" s="45" t="str">
        <f ca="1">'Orçamento Sintético'!E3</f>
        <v>Telefone:</v>
      </c>
      <c r="D5" s="162"/>
    </row>
    <row r="6" spans="1:4">
      <c r="A6" s="46" t="str">
        <f ca="1">'Orçamento Sintético'!A6</f>
        <v>F</v>
      </c>
      <c r="B6" s="46" t="str">
        <f ca="1">'Orçamento Sintético'!C6</f>
        <v>G</v>
      </c>
      <c r="C6" s="50" t="str">
        <f ca="1">'Orçamento Sintético'!E4</f>
        <v>E</v>
      </c>
      <c r="D6" s="163"/>
    </row>
    <row r="7" spans="1:4" ht="15">
      <c r="A7" s="164" t="s">
        <v>163</v>
      </c>
      <c r="B7" s="165"/>
      <c r="C7" s="165"/>
      <c r="D7" s="165"/>
    </row>
    <row r="8" spans="1:4" ht="30" customHeight="1">
      <c r="A8" s="3" t="s">
        <v>184</v>
      </c>
      <c r="B8" s="3" t="s">
        <v>185</v>
      </c>
      <c r="C8" s="3" t="s">
        <v>186</v>
      </c>
      <c r="D8" s="3" t="s">
        <v>187</v>
      </c>
    </row>
    <row r="9" spans="1:4" ht="24" customHeight="1">
      <c r="A9" s="51" t="s">
        <v>188</v>
      </c>
      <c r="B9" s="52" t="s">
        <v>189</v>
      </c>
      <c r="C9" s="1">
        <f ca="1">VLOOKUP(A9,'Orçamento Sintético'!$A:$H,8,0)</f>
        <v>233.94</v>
      </c>
      <c r="D9" s="2">
        <f>ROUND(C9/$D$18,4)</f>
        <v>1.2999999999999999E-3</v>
      </c>
    </row>
    <row r="10" spans="1:4" ht="24" customHeight="1">
      <c r="A10" s="51" t="s">
        <v>190</v>
      </c>
      <c r="B10" s="52" t="s">
        <v>191</v>
      </c>
      <c r="C10" s="1">
        <f ca="1">VLOOKUP(A10,'Orçamento Sintético'!$A:$H,8,0)</f>
        <v>4780.7699999999995</v>
      </c>
      <c r="D10" s="2">
        <f t="shared" ref="D10:D16" si="0">ROUND(C10/$D$18,4)</f>
        <v>2.7300000000000001E-2</v>
      </c>
    </row>
    <row r="11" spans="1:4" ht="24" customHeight="1">
      <c r="A11" s="51" t="s">
        <v>192</v>
      </c>
      <c r="B11" s="52" t="s">
        <v>193</v>
      </c>
      <c r="C11" s="1">
        <f ca="1">VLOOKUP(A11,'Orçamento Sintético'!$A:$H,8,0)</f>
        <v>12972.599999999999</v>
      </c>
      <c r="D11" s="2">
        <f t="shared" si="0"/>
        <v>7.4099999999999999E-2</v>
      </c>
    </row>
    <row r="12" spans="1:4" ht="24" customHeight="1">
      <c r="A12" s="51" t="s">
        <v>194</v>
      </c>
      <c r="B12" s="52" t="s">
        <v>195</v>
      </c>
      <c r="C12" s="1">
        <f ca="1">VLOOKUP(A12,'Orçamento Sintético'!$A:$H,8,0)</f>
        <v>37215.810000000005</v>
      </c>
      <c r="D12" s="2">
        <f t="shared" si="0"/>
        <v>0.21260000000000001</v>
      </c>
    </row>
    <row r="13" spans="1:4" ht="24" customHeight="1">
      <c r="A13" s="51" t="s">
        <v>196</v>
      </c>
      <c r="B13" s="52" t="s">
        <v>197</v>
      </c>
      <c r="C13" s="1">
        <f ca="1">VLOOKUP(A13,'Orçamento Sintético'!$A:$H,8,0)</f>
        <v>73636.7</v>
      </c>
      <c r="D13" s="2">
        <f t="shared" si="0"/>
        <v>0.42070000000000002</v>
      </c>
    </row>
    <row r="14" spans="1:4" ht="24" customHeight="1">
      <c r="A14" s="51" t="s">
        <v>198</v>
      </c>
      <c r="B14" s="52" t="s">
        <v>199</v>
      </c>
      <c r="C14" s="1">
        <f ca="1">VLOOKUP(A14,'Orçamento Sintético'!$A:$H,8,0)</f>
        <v>19809.09</v>
      </c>
      <c r="D14" s="2">
        <f t="shared" si="0"/>
        <v>0.1132</v>
      </c>
    </row>
    <row r="15" spans="1:4" ht="24" customHeight="1">
      <c r="A15" s="51" t="s">
        <v>200</v>
      </c>
      <c r="B15" s="52" t="s">
        <v>201</v>
      </c>
      <c r="C15" s="1">
        <f ca="1">VLOOKUP(A15,'Orçamento Sintético'!$A:$H,8,0)</f>
        <v>10510.44</v>
      </c>
      <c r="D15" s="2">
        <f t="shared" si="0"/>
        <v>0.06</v>
      </c>
    </row>
    <row r="16" spans="1:4" ht="24" customHeight="1">
      <c r="A16" s="51" t="s">
        <v>202</v>
      </c>
      <c r="B16" s="52" t="s">
        <v>203</v>
      </c>
      <c r="C16" s="1">
        <f ca="1">VLOOKUP(A16,'Orçamento Sintético'!$A:$H,8,0)</f>
        <v>15887.470000000001</v>
      </c>
      <c r="D16" s="2">
        <f t="shared" si="0"/>
        <v>9.0800000000000006E-2</v>
      </c>
    </row>
    <row r="17" spans="1:4">
      <c r="A17" s="53"/>
      <c r="B17" s="53"/>
      <c r="C17" s="53"/>
      <c r="D17" s="53"/>
    </row>
    <row r="18" spans="1:4">
      <c r="A18" s="83"/>
      <c r="B18" s="84" t="s">
        <v>204</v>
      </c>
      <c r="C18" s="85"/>
      <c r="D18" s="85">
        <f>SUM(C9:C16)</f>
        <v>175046.82</v>
      </c>
    </row>
    <row r="19" spans="1:4">
      <c r="A19" s="83"/>
      <c r="B19" s="84" t="s">
        <v>205</v>
      </c>
      <c r="C19" s="86" t="str">
        <f ca="1">"("&amp;'Composição de BDI'!$D$23*100&amp;"%)"</f>
        <v>(22,12%)</v>
      </c>
      <c r="D19" s="85">
        <f ca="1">TRUNC(D18*'Composição de BDI'!$D$23,2)</f>
        <v>38720.35</v>
      </c>
    </row>
    <row r="20" spans="1:4">
      <c r="A20" s="83"/>
      <c r="B20" s="84" t="s">
        <v>206</v>
      </c>
      <c r="C20" s="85"/>
      <c r="D20" s="85">
        <f>SUM(D18:D19)</f>
        <v>213767.17</v>
      </c>
    </row>
    <row r="21" spans="1:4" ht="60" customHeight="1">
      <c r="A21" s="114"/>
      <c r="B21" s="114"/>
      <c r="C21" s="114"/>
      <c r="D21" s="114"/>
    </row>
    <row r="22" spans="1:4" ht="69.95" customHeight="1">
      <c r="A22" s="166"/>
      <c r="B22" s="167"/>
      <c r="C22" s="167"/>
      <c r="D22" s="167"/>
    </row>
  </sheetData>
  <sheetCalcPr fullCalcOnLoad="1"/>
  <mergeCells count="3">
    <mergeCell ref="D1:D6"/>
    <mergeCell ref="A7:D7"/>
    <mergeCell ref="A22:D22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5" fitToHeight="0" orientation="portrait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7"/>
  <sheetViews>
    <sheetView showGridLines="0" zoomScaleNormal="100" zoomScaleSheetLayoutView="100" workbookViewId="0"/>
  </sheetViews>
  <sheetFormatPr defaultRowHeight="14.25"/>
  <cols>
    <col min="1" max="2" width="10" style="76" customWidth="1"/>
    <col min="3" max="3" width="13.25" style="76" customWidth="1"/>
    <col min="4" max="4" width="60" style="76" customWidth="1"/>
    <col min="5" max="5" width="8" style="76" customWidth="1"/>
    <col min="6" max="8" width="13" style="76" customWidth="1"/>
    <col min="9" max="16384" width="9" style="115"/>
  </cols>
  <sheetData>
    <row r="1" spans="1:8">
      <c r="A1" s="45" t="s">
        <v>164</v>
      </c>
      <c r="B1" s="54"/>
      <c r="C1" s="55" t="s">
        <v>165</v>
      </c>
      <c r="D1" s="56" t="s">
        <v>173</v>
      </c>
      <c r="E1" s="45" t="s">
        <v>701</v>
      </c>
      <c r="F1" s="57"/>
      <c r="G1" s="175"/>
      <c r="H1" s="176"/>
    </row>
    <row r="2" spans="1:8">
      <c r="A2" s="168" t="s">
        <v>65</v>
      </c>
      <c r="B2" s="174"/>
      <c r="C2" s="48" t="s">
        <v>87</v>
      </c>
      <c r="D2" s="47" t="s">
        <v>174</v>
      </c>
      <c r="E2" s="177">
        <v>1</v>
      </c>
      <c r="F2" s="178"/>
      <c r="G2" s="170"/>
      <c r="H2" s="171"/>
    </row>
    <row r="3" spans="1:8">
      <c r="A3" s="172" t="s">
        <v>166</v>
      </c>
      <c r="B3" s="173"/>
      <c r="C3" s="172" t="s">
        <v>167</v>
      </c>
      <c r="D3" s="173"/>
      <c r="E3" s="45" t="s">
        <v>168</v>
      </c>
      <c r="F3" s="58"/>
      <c r="G3" s="59"/>
      <c r="H3" s="60"/>
    </row>
    <row r="4" spans="1:8">
      <c r="A4" s="168" t="s">
        <v>100</v>
      </c>
      <c r="B4" s="174"/>
      <c r="C4" s="168" t="s">
        <v>145</v>
      </c>
      <c r="D4" s="174"/>
      <c r="E4" s="168" t="s">
        <v>151</v>
      </c>
      <c r="F4" s="169"/>
      <c r="G4" s="170"/>
      <c r="H4" s="171"/>
    </row>
    <row r="5" spans="1:8">
      <c r="A5" s="61" t="s">
        <v>169</v>
      </c>
      <c r="B5" s="62"/>
      <c r="C5" s="45" t="s">
        <v>170</v>
      </c>
      <c r="D5" s="54"/>
      <c r="E5" s="45" t="s">
        <v>171</v>
      </c>
      <c r="F5" s="58"/>
      <c r="G5" s="59"/>
      <c r="H5" s="60"/>
    </row>
    <row r="6" spans="1:8">
      <c r="A6" s="186" t="s">
        <v>155</v>
      </c>
      <c r="B6" s="187"/>
      <c r="C6" s="168" t="s">
        <v>172</v>
      </c>
      <c r="D6" s="174"/>
      <c r="E6" s="168" t="s">
        <v>700</v>
      </c>
      <c r="F6" s="169"/>
      <c r="G6" s="186"/>
      <c r="H6" s="187"/>
    </row>
    <row r="7" spans="1:8" ht="15">
      <c r="A7" s="184" t="s">
        <v>702</v>
      </c>
      <c r="B7" s="185"/>
      <c r="C7" s="185"/>
      <c r="D7" s="185"/>
      <c r="E7" s="185"/>
      <c r="F7" s="185"/>
      <c r="G7" s="185"/>
      <c r="H7" s="185"/>
    </row>
    <row r="8" spans="1:8" s="116" customFormat="1">
      <c r="A8" s="3" t="s">
        <v>184</v>
      </c>
      <c r="B8" s="3" t="s">
        <v>207</v>
      </c>
      <c r="C8" s="3" t="s">
        <v>208</v>
      </c>
      <c r="D8" s="3" t="s">
        <v>185</v>
      </c>
      <c r="E8" s="3" t="s">
        <v>209</v>
      </c>
      <c r="F8" s="3" t="s">
        <v>210</v>
      </c>
      <c r="G8" s="3" t="s">
        <v>211</v>
      </c>
      <c r="H8" s="3" t="s">
        <v>186</v>
      </c>
    </row>
    <row r="9" spans="1:8">
      <c r="A9" s="67" t="s">
        <v>188</v>
      </c>
      <c r="B9" s="67"/>
      <c r="C9" s="67"/>
      <c r="D9" s="67" t="s">
        <v>189</v>
      </c>
      <c r="E9" s="67"/>
      <c r="F9" s="117"/>
      <c r="G9" s="67"/>
      <c r="H9" s="68">
        <f>H10</f>
        <v>233.94</v>
      </c>
    </row>
    <row r="10" spans="1:8">
      <c r="A10" s="79" t="s">
        <v>212</v>
      </c>
      <c r="B10" s="79"/>
      <c r="C10" s="79"/>
      <c r="D10" s="79" t="s">
        <v>213</v>
      </c>
      <c r="E10" s="79"/>
      <c r="F10" s="118"/>
      <c r="G10" s="79"/>
      <c r="H10" s="80">
        <f>SUM(H11)</f>
        <v>233.94</v>
      </c>
    </row>
    <row r="11" spans="1:8">
      <c r="A11" s="64" t="s">
        <v>214</v>
      </c>
      <c r="B11" s="63" t="s">
        <v>215</v>
      </c>
      <c r="C11" s="63" t="s">
        <v>216</v>
      </c>
      <c r="D11" s="64" t="s">
        <v>217</v>
      </c>
      <c r="E11" s="63" t="s">
        <v>218</v>
      </c>
      <c r="F11" s="119">
        <v>1</v>
      </c>
      <c r="G11" s="65">
        <f ca="1">VLOOKUP(A11,'Orçamento Analítico'!$A:$H,8,0)</f>
        <v>233.94</v>
      </c>
      <c r="H11" s="65">
        <f>TRUNC(F11*G11,2)</f>
        <v>233.94</v>
      </c>
    </row>
    <row r="12" spans="1:8">
      <c r="A12" s="67" t="s">
        <v>190</v>
      </c>
      <c r="B12" s="87"/>
      <c r="C12" s="87"/>
      <c r="D12" s="67" t="s">
        <v>191</v>
      </c>
      <c r="E12" s="67"/>
      <c r="F12" s="117"/>
      <c r="G12" s="67"/>
      <c r="H12" s="68">
        <f>H13+H18</f>
        <v>4780.7699999999995</v>
      </c>
    </row>
    <row r="13" spans="1:8">
      <c r="A13" s="79" t="s">
        <v>219</v>
      </c>
      <c r="B13" s="88"/>
      <c r="C13" s="88"/>
      <c r="D13" s="79" t="s">
        <v>220</v>
      </c>
      <c r="E13" s="79"/>
      <c r="F13" s="118"/>
      <c r="G13" s="79"/>
      <c r="H13" s="80">
        <f>H14+H16</f>
        <v>2410.14</v>
      </c>
    </row>
    <row r="14" spans="1:8">
      <c r="A14" s="72" t="s">
        <v>221</v>
      </c>
      <c r="B14" s="89"/>
      <c r="C14" s="89"/>
      <c r="D14" s="72" t="s">
        <v>222</v>
      </c>
      <c r="E14" s="72"/>
      <c r="F14" s="120"/>
      <c r="G14" s="72"/>
      <c r="H14" s="73">
        <f>H15</f>
        <v>2049.2399999999998</v>
      </c>
    </row>
    <row r="15" spans="1:8">
      <c r="A15" s="64" t="s">
        <v>223</v>
      </c>
      <c r="B15" s="63" t="s">
        <v>224</v>
      </c>
      <c r="C15" s="63" t="s">
        <v>216</v>
      </c>
      <c r="D15" s="64" t="s">
        <v>225</v>
      </c>
      <c r="E15" s="63" t="s">
        <v>226</v>
      </c>
      <c r="F15" s="119">
        <v>3</v>
      </c>
      <c r="G15" s="65">
        <f ca="1">VLOOKUP(A15,'Orçamento Analítico'!$A:$H,8,0)</f>
        <v>683.08</v>
      </c>
      <c r="H15" s="65">
        <f>TRUNC(F15*G15,2)</f>
        <v>2049.2399999999998</v>
      </c>
    </row>
    <row r="16" spans="1:8">
      <c r="A16" s="72" t="s">
        <v>227</v>
      </c>
      <c r="B16" s="89"/>
      <c r="C16" s="89"/>
      <c r="D16" s="72" t="s">
        <v>228</v>
      </c>
      <c r="E16" s="72"/>
      <c r="F16" s="120"/>
      <c r="G16" s="72"/>
      <c r="H16" s="73">
        <f>H17</f>
        <v>360.9</v>
      </c>
    </row>
    <row r="17" spans="1:8">
      <c r="A17" s="64" t="s">
        <v>229</v>
      </c>
      <c r="B17" s="63" t="s">
        <v>230</v>
      </c>
      <c r="C17" s="63" t="s">
        <v>216</v>
      </c>
      <c r="D17" s="64" t="s">
        <v>231</v>
      </c>
      <c r="E17" s="63" t="s">
        <v>232</v>
      </c>
      <c r="F17" s="119">
        <v>45</v>
      </c>
      <c r="G17" s="65">
        <f ca="1">VLOOKUP(A17,'Orçamento Analítico'!$A:$H,8,0)</f>
        <v>8.02</v>
      </c>
      <c r="H17" s="65">
        <f>TRUNC(F17*G17,2)</f>
        <v>360.9</v>
      </c>
    </row>
    <row r="18" spans="1:8">
      <c r="A18" s="79" t="s">
        <v>233</v>
      </c>
      <c r="B18" s="88"/>
      <c r="C18" s="88"/>
      <c r="D18" s="79" t="s">
        <v>234</v>
      </c>
      <c r="E18" s="79"/>
      <c r="F18" s="118"/>
      <c r="G18" s="79"/>
      <c r="H18" s="80">
        <f>H19+H26</f>
        <v>2370.6299999999997</v>
      </c>
    </row>
    <row r="19" spans="1:8">
      <c r="A19" s="72" t="s">
        <v>235</v>
      </c>
      <c r="B19" s="89"/>
      <c r="C19" s="89"/>
      <c r="D19" s="72" t="s">
        <v>236</v>
      </c>
      <c r="E19" s="72"/>
      <c r="F19" s="120"/>
      <c r="G19" s="72"/>
      <c r="H19" s="73">
        <f>SUM(H20:H25)</f>
        <v>2333.0299999999997</v>
      </c>
    </row>
    <row r="20" spans="1:8" ht="22.5">
      <c r="A20" s="64" t="s">
        <v>237</v>
      </c>
      <c r="B20" s="63" t="s">
        <v>238</v>
      </c>
      <c r="C20" s="63" t="str">
        <f ca="1">VLOOKUP(B20,'Insumos e Serviços'!$A:$F,2,0)</f>
        <v>SINAPI</v>
      </c>
      <c r="D20" s="64" t="str">
        <f ca="1">VLOOKUP(B20,'Insumos e Serviços'!$A:$F,4,0)</f>
        <v>DEMOLIÇÃO DE LAJES, DE FORMA MECANIZADA COM MARTELETE, SEM REAPROVEITAMENTO. AF_12/2017</v>
      </c>
      <c r="E20" s="63" t="str">
        <f ca="1">VLOOKUP(B20,'Insumos e Serviços'!$A:$F,5,0)</f>
        <v>m³</v>
      </c>
      <c r="F20" s="119">
        <v>2</v>
      </c>
      <c r="G20" s="65">
        <f ca="1">VLOOKUP(B20,'Insumos e Serviços'!$A:$F,6,0)</f>
        <v>106.16</v>
      </c>
      <c r="H20" s="65">
        <f>TRUNC(F20*G20,2)</f>
        <v>212.32</v>
      </c>
    </row>
    <row r="21" spans="1:8">
      <c r="A21" s="64" t="s">
        <v>242</v>
      </c>
      <c r="B21" s="63" t="s">
        <v>243</v>
      </c>
      <c r="C21" s="63" t="s">
        <v>216</v>
      </c>
      <c r="D21" s="64" t="s">
        <v>244</v>
      </c>
      <c r="E21" s="63" t="s">
        <v>232</v>
      </c>
      <c r="F21" s="119">
        <v>6</v>
      </c>
      <c r="G21" s="65">
        <f ca="1">VLOOKUP(A21,'Orçamento Analítico'!$A:$H,8,0)</f>
        <v>11.98</v>
      </c>
      <c r="H21" s="65">
        <f t="shared" ref="H21:H28" si="0">TRUNC(F21*G21,2)</f>
        <v>71.88</v>
      </c>
    </row>
    <row r="22" spans="1:8" ht="22.5">
      <c r="A22" s="64" t="s">
        <v>245</v>
      </c>
      <c r="B22" s="63" t="s">
        <v>246</v>
      </c>
      <c r="C22" s="63" t="str">
        <f ca="1">VLOOKUP(B22,'Insumos e Serviços'!$A:$F,2,0)</f>
        <v>SINAPI</v>
      </c>
      <c r="D22" s="64" t="str">
        <f ca="1">VLOOKUP(B22,'Insumos e Serviços'!$A:$F,4,0)</f>
        <v>DEMOLIÇÃO DE ALVENARIA PARA QUALQUER TIPO DE BLOCO, DE FORMA MECANIZADA, SEM REAPROVEITAMENTO. AF_12/2017</v>
      </c>
      <c r="E22" s="63" t="str">
        <f ca="1">VLOOKUP(B22,'Insumos e Serviços'!$A:$F,5,0)</f>
        <v>m³</v>
      </c>
      <c r="F22" s="119">
        <v>2</v>
      </c>
      <c r="G22" s="65">
        <f ca="1">VLOOKUP(B22,'Insumos e Serviços'!$A:$F,6,0)</f>
        <v>41.02</v>
      </c>
      <c r="H22" s="65">
        <f t="shared" si="0"/>
        <v>82.04</v>
      </c>
    </row>
    <row r="23" spans="1:8">
      <c r="A23" s="64" t="s">
        <v>248</v>
      </c>
      <c r="B23" s="63" t="s">
        <v>249</v>
      </c>
      <c r="C23" s="63" t="s">
        <v>216</v>
      </c>
      <c r="D23" s="64" t="s">
        <v>250</v>
      </c>
      <c r="E23" s="63" t="s">
        <v>232</v>
      </c>
      <c r="F23" s="119">
        <v>140</v>
      </c>
      <c r="G23" s="65">
        <f ca="1">VLOOKUP(A23,'Orçamento Analítico'!$A:$H,8,0)</f>
        <v>13</v>
      </c>
      <c r="H23" s="65">
        <f t="shared" si="0"/>
        <v>1820</v>
      </c>
    </row>
    <row r="24" spans="1:8">
      <c r="A24" s="64" t="s">
        <v>251</v>
      </c>
      <c r="B24" s="63" t="s">
        <v>252</v>
      </c>
      <c r="C24" s="63" t="s">
        <v>216</v>
      </c>
      <c r="D24" s="64" t="s">
        <v>253</v>
      </c>
      <c r="E24" s="63" t="s">
        <v>232</v>
      </c>
      <c r="F24" s="119">
        <v>51</v>
      </c>
      <c r="G24" s="65">
        <f ca="1">VLOOKUP(A24,'Orçamento Analítico'!$A:$H,8,0)</f>
        <v>2.39</v>
      </c>
      <c r="H24" s="65">
        <f t="shared" si="0"/>
        <v>121.89</v>
      </c>
    </row>
    <row r="25" spans="1:8" ht="22.5">
      <c r="A25" s="64" t="s">
        <v>254</v>
      </c>
      <c r="B25" s="63" t="s">
        <v>255</v>
      </c>
      <c r="C25" s="63" t="str">
        <f ca="1">VLOOKUP(B25,'Insumos e Serviços'!$A:$F,2,0)</f>
        <v>SINAPI</v>
      </c>
      <c r="D25" s="64" t="str">
        <f ca="1">VLOOKUP(B25,'Insumos e Serviços'!$A:$F,4,0)</f>
        <v>REMOÇÃO DE FORRO DE GESSO, DE FORMA MANUAL, SEM REAPROVEITAMENTO. AF_12/2017</v>
      </c>
      <c r="E25" s="63" t="str">
        <f ca="1">VLOOKUP(B25,'Insumos e Serviços'!$A:$F,5,0)</f>
        <v>m²</v>
      </c>
      <c r="F25" s="119">
        <v>6</v>
      </c>
      <c r="G25" s="65">
        <f ca="1">VLOOKUP(B25,'Insumos e Serviços'!$A:$F,6,0)</f>
        <v>4.1500000000000004</v>
      </c>
      <c r="H25" s="65">
        <f t="shared" si="0"/>
        <v>24.9</v>
      </c>
    </row>
    <row r="26" spans="1:8">
      <c r="A26" s="72" t="s">
        <v>257</v>
      </c>
      <c r="B26" s="89"/>
      <c r="C26" s="89"/>
      <c r="D26" s="72" t="s">
        <v>258</v>
      </c>
      <c r="E26" s="72"/>
      <c r="F26" s="120"/>
      <c r="G26" s="72"/>
      <c r="H26" s="65">
        <f>SUM(H27:H28)</f>
        <v>37.6</v>
      </c>
    </row>
    <row r="27" spans="1:8" ht="22.5">
      <c r="A27" s="64" t="s">
        <v>259</v>
      </c>
      <c r="B27" s="63" t="s">
        <v>260</v>
      </c>
      <c r="C27" s="63" t="str">
        <f ca="1">VLOOKUP(B27,'Insumos e Serviços'!$A:$F,2,0)</f>
        <v>SINAPI</v>
      </c>
      <c r="D27" s="64" t="str">
        <f ca="1">VLOOKUP(B27,'Insumos e Serviços'!$A:$F,4,0)</f>
        <v>REMOÇÃO DE TUBULAÇÕES (TUBOS E CONEXÕES) DE ÁGUA FRIA, DE FORMA MANUAL, SEM REAPROVEITAMENTO. AF_12/2017</v>
      </c>
      <c r="E27" s="63" t="str">
        <f ca="1">VLOOKUP(B27,'Insumos e Serviços'!$A:$F,5,0)</f>
        <v>M</v>
      </c>
      <c r="F27" s="119">
        <v>31</v>
      </c>
      <c r="G27" s="65">
        <f ca="1">VLOOKUP(B27,'Insumos e Serviços'!$A:$F,6,0)</f>
        <v>0.4</v>
      </c>
      <c r="H27" s="65">
        <f t="shared" si="0"/>
        <v>12.4</v>
      </c>
    </row>
    <row r="28" spans="1:8" ht="22.5">
      <c r="A28" s="64" t="s">
        <v>263</v>
      </c>
      <c r="B28" s="63" t="s">
        <v>264</v>
      </c>
      <c r="C28" s="63" t="s">
        <v>216</v>
      </c>
      <c r="D28" s="64" t="s">
        <v>265</v>
      </c>
      <c r="E28" s="63" t="s">
        <v>232</v>
      </c>
      <c r="F28" s="119">
        <v>3</v>
      </c>
      <c r="G28" s="65">
        <f ca="1">VLOOKUP(A28,'Orçamento Analítico'!$A:$H,8,0)</f>
        <v>8.4</v>
      </c>
      <c r="H28" s="65">
        <f t="shared" si="0"/>
        <v>25.2</v>
      </c>
    </row>
    <row r="29" spans="1:8">
      <c r="A29" s="67" t="s">
        <v>192</v>
      </c>
      <c r="B29" s="87"/>
      <c r="C29" s="87"/>
      <c r="D29" s="67" t="s">
        <v>193</v>
      </c>
      <c r="E29" s="67"/>
      <c r="F29" s="117"/>
      <c r="G29" s="67"/>
      <c r="H29" s="68">
        <f>H30</f>
        <v>12972.599999999999</v>
      </c>
    </row>
    <row r="30" spans="1:8">
      <c r="A30" s="79" t="s">
        <v>266</v>
      </c>
      <c r="B30" s="88"/>
      <c r="C30" s="88"/>
      <c r="D30" s="79" t="s">
        <v>267</v>
      </c>
      <c r="E30" s="79"/>
      <c r="F30" s="118"/>
      <c r="G30" s="79"/>
      <c r="H30" s="80">
        <f>H31</f>
        <v>12972.599999999999</v>
      </c>
    </row>
    <row r="31" spans="1:8">
      <c r="A31" s="72" t="s">
        <v>268</v>
      </c>
      <c r="B31" s="89"/>
      <c r="C31" s="89"/>
      <c r="D31" s="72" t="s">
        <v>269</v>
      </c>
      <c r="E31" s="72"/>
      <c r="F31" s="120"/>
      <c r="G31" s="72"/>
      <c r="H31" s="73">
        <f>SUM(H32:H46)</f>
        <v>12972.599999999999</v>
      </c>
    </row>
    <row r="32" spans="1:8" ht="33.75">
      <c r="A32" s="64" t="s">
        <v>270</v>
      </c>
      <c r="B32" s="63" t="s">
        <v>271</v>
      </c>
      <c r="C32" s="63" t="str">
        <f ca="1">VLOOKUP(B32,'Insumos e Serviços'!$A:$F,2,0)</f>
        <v>SINAPI</v>
      </c>
      <c r="D32" s="64" t="str">
        <f ca="1">VLOOKUP(B32,'Insumos e Serviços'!$A:$F,4,0)</f>
        <v>ARMAÇÃO DE PILAR OU VIGA DE UMA ESTRUTURA CONVENCIONAL DE CONCRETO ARMADO EM UMA EDIFICAÇÃO TÉRREA OU SOBRADO UTILIZANDO AÇO CA-50 DE 6,3 MM - MONTAGEM. AF_12/2015</v>
      </c>
      <c r="E32" s="63" t="str">
        <f ca="1">VLOOKUP(B32,'Insumos e Serviços'!$A:$F,5,0)</f>
        <v>KG</v>
      </c>
      <c r="F32" s="119">
        <v>28</v>
      </c>
      <c r="G32" s="65">
        <f ca="1">VLOOKUP(B32,'Insumos e Serviços'!$A:$F,6,0)</f>
        <v>17.399999999999999</v>
      </c>
      <c r="H32" s="65">
        <f t="shared" ref="H32:H46" si="1">TRUNC(F32*G32,2)</f>
        <v>487.2</v>
      </c>
    </row>
    <row r="33" spans="1:8" ht="33.75">
      <c r="A33" s="64" t="s">
        <v>274</v>
      </c>
      <c r="B33" s="63" t="s">
        <v>275</v>
      </c>
      <c r="C33" s="63" t="str">
        <f ca="1">VLOOKUP(B33,'Insumos e Serviços'!$A:$F,2,0)</f>
        <v>SINAPI</v>
      </c>
      <c r="D33" s="64" t="str">
        <f ca="1">VLOOKUP(B33,'Insumos e Serviços'!$A:$F,4,0)</f>
        <v>ARMAÇÃO DE PILAR OU VIGA DE UMA ESTRUTURA CONVENCIONAL DE CONCRETO ARMADO EM UMA EDIFICAÇÃO TÉRREA OU SOBRADO UTILIZANDO AÇO CA-50 DE 8,0 MM - MONTAGEM. AF_12/2015</v>
      </c>
      <c r="E33" s="63" t="str">
        <f ca="1">VLOOKUP(B33,'Insumos e Serviços'!$A:$F,5,0)</f>
        <v>KG</v>
      </c>
      <c r="F33" s="119">
        <v>74</v>
      </c>
      <c r="G33" s="65">
        <f ca="1">VLOOKUP(B33,'Insumos e Serviços'!$A:$F,6,0)</f>
        <v>16.14</v>
      </c>
      <c r="H33" s="65">
        <f t="shared" si="1"/>
        <v>1194.3599999999999</v>
      </c>
    </row>
    <row r="34" spans="1:8" ht="33.75">
      <c r="A34" s="64" t="s">
        <v>277</v>
      </c>
      <c r="B34" s="63" t="s">
        <v>278</v>
      </c>
      <c r="C34" s="63" t="str">
        <f ca="1">VLOOKUP(B34,'Insumos e Serviços'!$A:$F,2,0)</f>
        <v>SINAPI</v>
      </c>
      <c r="D34" s="64" t="str">
        <f ca="1">VLOOKUP(B34,'Insumos e Serviços'!$A:$F,4,0)</f>
        <v>ARMAÇÃO DE PILAR OU VIGA DE UMA ESTRUTURA CONVENCIONAL DE CONCRETO ARMADO EM UMA EDIFICAÇÃO TÉRREA OU SOBRADO UTILIZANDO AÇO CA-50 DE 10,0 MM - MONTAGEM. AF_12/2015</v>
      </c>
      <c r="E34" s="63" t="str">
        <f ca="1">VLOOKUP(B34,'Insumos e Serviços'!$A:$F,5,0)</f>
        <v>KG</v>
      </c>
      <c r="F34" s="119">
        <v>109</v>
      </c>
      <c r="G34" s="65">
        <f ca="1">VLOOKUP(B34,'Insumos e Serviços'!$A:$F,6,0)</f>
        <v>14.33</v>
      </c>
      <c r="H34" s="65">
        <f t="shared" si="1"/>
        <v>1561.97</v>
      </c>
    </row>
    <row r="35" spans="1:8" ht="33.75">
      <c r="A35" s="64" t="s">
        <v>280</v>
      </c>
      <c r="B35" s="63" t="s">
        <v>281</v>
      </c>
      <c r="C35" s="63" t="str">
        <f ca="1">VLOOKUP(B35,'Insumos e Serviços'!$A:$F,2,0)</f>
        <v>SINAPI</v>
      </c>
      <c r="D35" s="64" t="str">
        <f ca="1">VLOOKUP(B35,'Insumos e Serviços'!$A:$F,4,0)</f>
        <v>ARMAÇÃO DE PILAR OU VIGA DE UMA ESTRUTURA CONVENCIONAL DE CONCRETO ARMADO EM UMA EDIFICAÇÃO TÉRREA OU SOBRADO UTILIZANDO AÇO CA-50 DE 16,0 MM - MONTAGEM. AF_12/2015</v>
      </c>
      <c r="E35" s="63" t="str">
        <f ca="1">VLOOKUP(B35,'Insumos e Serviços'!$A:$F,5,0)</f>
        <v>KG</v>
      </c>
      <c r="F35" s="119">
        <v>58</v>
      </c>
      <c r="G35" s="65">
        <f ca="1">VLOOKUP(B35,'Insumos e Serviços'!$A:$F,6,0)</f>
        <v>11.28</v>
      </c>
      <c r="H35" s="65">
        <f t="shared" si="1"/>
        <v>654.24</v>
      </c>
    </row>
    <row r="36" spans="1:8" ht="33.75">
      <c r="A36" s="64" t="s">
        <v>283</v>
      </c>
      <c r="B36" s="63" t="s">
        <v>284</v>
      </c>
      <c r="C36" s="63" t="str">
        <f ca="1">VLOOKUP(B36,'Insumos e Serviços'!$A:$F,2,0)</f>
        <v>SINAPI</v>
      </c>
      <c r="D36" s="64" t="str">
        <f ca="1">VLOOKUP(B36,'Insumos e Serviços'!$A:$F,4,0)</f>
        <v>ARMAÇÃO DE PILAR OU VIGA DE UMA ESTRUTURA CONVENCIONAL DE CONCRETO ARMADO EM UMA EDIFICAÇÃO TÉRREA OU SOBRADO UTILIZANDO AÇO CA-50 DE 12,5 MM - MONTAGEM. AF_12/2015</v>
      </c>
      <c r="E36" s="63" t="str">
        <f ca="1">VLOOKUP(B36,'Insumos e Serviços'!$A:$F,5,0)</f>
        <v>KG</v>
      </c>
      <c r="F36" s="119">
        <v>15</v>
      </c>
      <c r="G36" s="65">
        <f ca="1">VLOOKUP(B36,'Insumos e Serviços'!$A:$F,6,0)</f>
        <v>12</v>
      </c>
      <c r="H36" s="65">
        <f t="shared" si="1"/>
        <v>180</v>
      </c>
    </row>
    <row r="37" spans="1:8" ht="22.5">
      <c r="A37" s="64" t="s">
        <v>286</v>
      </c>
      <c r="B37" s="63" t="s">
        <v>287</v>
      </c>
      <c r="C37" s="63" t="str">
        <f ca="1">VLOOKUP(B37,'Insumos e Serviços'!$A:$F,2,0)</f>
        <v>SINAPI</v>
      </c>
      <c r="D37" s="64" t="str">
        <f ca="1">VLOOKUP(B37,'Insumos e Serviços'!$A:$F,4,0)</f>
        <v>CONCRETO FCK = 30MPA, TRAÇO 1:2,1:2,5 (EM MASSA SECA DE CIMENTO/ AREIA MÉDIA/ BRITA 1) - PREPARO MECÂNICO COM BETONEIRA 600 L. AF_05/2021</v>
      </c>
      <c r="E37" s="63" t="str">
        <f ca="1">VLOOKUP(B37,'Insumos e Serviços'!$A:$F,5,0)</f>
        <v>m³</v>
      </c>
      <c r="F37" s="119">
        <v>4</v>
      </c>
      <c r="G37" s="65">
        <f ca="1">VLOOKUP(B37,'Insumos e Serviços'!$A:$F,6,0)</f>
        <v>409.02</v>
      </c>
      <c r="H37" s="65">
        <f t="shared" si="1"/>
        <v>1636.08</v>
      </c>
    </row>
    <row r="38" spans="1:8" ht="33.75">
      <c r="A38" s="64" t="s">
        <v>289</v>
      </c>
      <c r="B38" s="63" t="s">
        <v>290</v>
      </c>
      <c r="C38" s="63" t="str">
        <f ca="1">VLOOKUP(B38,'Insumos e Serviços'!$A:$F,2,0)</f>
        <v>SINAPI</v>
      </c>
      <c r="D38" s="64" t="str">
        <f ca="1">VLOOKUP(B38,'Insumos e Serviços'!$A:$F,4,0)</f>
        <v>ARMAÇÃO DE LAJE DE UMA ESTRUTURA CONVENCIONAL DE CONCRETO ARMADO EM UMA EDIFICAÇÃO TÉRREA OU SOBRADO UTILIZANDO AÇO CA-50 DE 6,3 MM - MONTAGEM. AF_12/2015</v>
      </c>
      <c r="E38" s="63" t="str">
        <f ca="1">VLOOKUP(B38,'Insumos e Serviços'!$A:$F,5,0)</f>
        <v>KG</v>
      </c>
      <c r="F38" s="119">
        <v>49</v>
      </c>
      <c r="G38" s="65">
        <f ca="1">VLOOKUP(B38,'Insumos e Serviços'!$A:$F,6,0)</f>
        <v>15.73</v>
      </c>
      <c r="H38" s="65">
        <f t="shared" si="1"/>
        <v>770.77</v>
      </c>
    </row>
    <row r="39" spans="1:8" ht="22.5">
      <c r="A39" s="64" t="s">
        <v>292</v>
      </c>
      <c r="B39" s="63" t="s">
        <v>293</v>
      </c>
      <c r="C39" s="63" t="str">
        <f ca="1">VLOOKUP(B39,'Insumos e Serviços'!$A:$F,2,0)</f>
        <v>SINAPI</v>
      </c>
      <c r="D39" s="64" t="str">
        <f ca="1">VLOOKUP(B39,'Insumos e Serviços'!$A:$F,4,0)</f>
        <v>LANÇAMENTO COM USO DE BOMBA, ADENSAMENTO E ACABAMENTO DE CONCRETO EM ESTRUTURAS. AF_12/2015</v>
      </c>
      <c r="E39" s="63" t="str">
        <f ca="1">VLOOKUP(B39,'Insumos e Serviços'!$A:$F,5,0)</f>
        <v>m³</v>
      </c>
      <c r="F39" s="119">
        <v>4</v>
      </c>
      <c r="G39" s="65">
        <f ca="1">VLOOKUP(B39,'Insumos e Serviços'!$A:$F,6,0)</f>
        <v>30.6</v>
      </c>
      <c r="H39" s="65">
        <f t="shared" si="1"/>
        <v>122.4</v>
      </c>
    </row>
    <row r="40" spans="1:8" ht="33.75">
      <c r="A40" s="64" t="s">
        <v>295</v>
      </c>
      <c r="B40" s="63" t="s">
        <v>296</v>
      </c>
      <c r="C40" s="63" t="str">
        <f ca="1">VLOOKUP(B40,'Insumos e Serviços'!$A:$F,2,0)</f>
        <v>SINAPI</v>
      </c>
      <c r="D40" s="64" t="str">
        <f ca="1">VLOOKUP(B40,'Insumos e Serviços'!$A:$F,4,0)</f>
        <v>ARMAÇÃO DE LAJE DE UMA ESTRUTURA CONVENCIONAL DE CONCRETO ARMADO EM UMA EDIFICAÇÃO TÉRREA OU SOBRADO UTILIZANDO AÇO CA-50 DE 8,0 MM - MONTAGEM. AF_12/2015</v>
      </c>
      <c r="E40" s="63" t="str">
        <f ca="1">VLOOKUP(B40,'Insumos e Serviços'!$A:$F,5,0)</f>
        <v>KG</v>
      </c>
      <c r="F40" s="119">
        <v>41</v>
      </c>
      <c r="G40" s="65">
        <f ca="1">VLOOKUP(B40,'Insumos e Serviços'!$A:$F,6,0)</f>
        <v>14.86</v>
      </c>
      <c r="H40" s="65">
        <f t="shared" si="1"/>
        <v>609.26</v>
      </c>
    </row>
    <row r="41" spans="1:8">
      <c r="A41" s="64" t="s">
        <v>298</v>
      </c>
      <c r="B41" s="63" t="s">
        <v>299</v>
      </c>
      <c r="C41" s="63" t="s">
        <v>216</v>
      </c>
      <c r="D41" s="64" t="s">
        <v>300</v>
      </c>
      <c r="E41" s="63" t="s">
        <v>301</v>
      </c>
      <c r="F41" s="119">
        <v>1</v>
      </c>
      <c r="G41" s="65">
        <f ca="1">VLOOKUP(A41,'Orçamento Analítico'!$A:$H,8,0)</f>
        <v>1624.4599999999998</v>
      </c>
      <c r="H41" s="65">
        <f t="shared" si="1"/>
        <v>1624.46</v>
      </c>
    </row>
    <row r="42" spans="1:8" ht="22.5">
      <c r="A42" s="64" t="s">
        <v>302</v>
      </c>
      <c r="B42" s="63" t="s">
        <v>303</v>
      </c>
      <c r="C42" s="63" t="str">
        <f ca="1">VLOOKUP(B42,'Insumos e Serviços'!$A:$F,2,0)</f>
        <v>SINAPI</v>
      </c>
      <c r="D42" s="64" t="str">
        <f ca="1">VLOOKUP(B42,'Insumos e Serviços'!$A:$F,4,0)</f>
        <v>ESCORAMENTO FORMAS ATE H = 3,30M, COM MADEIRA DE 3A QUALIDADE, NAO APARELHADA, APROVEITAMENTO TABUAS 3X E PRUMOS 4X.</v>
      </c>
      <c r="E42" s="63" t="str">
        <f ca="1">VLOOKUP(B42,'Insumos e Serviços'!$A:$F,5,0)</f>
        <v>m³</v>
      </c>
      <c r="F42" s="119">
        <v>28</v>
      </c>
      <c r="G42" s="65">
        <f ca="1">VLOOKUP(B42,'Insumos e Serviços'!$A:$F,6,0)</f>
        <v>12.05</v>
      </c>
      <c r="H42" s="65">
        <f t="shared" si="1"/>
        <v>337.4</v>
      </c>
    </row>
    <row r="43" spans="1:8" ht="33.75">
      <c r="A43" s="64" t="s">
        <v>305</v>
      </c>
      <c r="B43" s="63" t="s">
        <v>306</v>
      </c>
      <c r="C43" s="63" t="str">
        <f ca="1">VLOOKUP(B43,'Insumos e Serviços'!$A:$F,2,0)</f>
        <v>SINAPI</v>
      </c>
      <c r="D43" s="64" t="str">
        <f ca="1">VLOOKUP(B43,'Insumos e Serviços'!$A:$F,4,0)</f>
        <v>MONTAGEM E DESMONTAGEM DE FÔRMA DE PILARES RETANGULARES E ESTRUTURAS SIMILARES COM ÁREA MÉDIA DAS SEÇÕES MENOR OU IGUAL A 0,25 M², PÉ-DIREITO SIMPLES, EM CHAPA DE MADEIRA COMPENSADA RESINADA, 4 UTILIZAÇÕES. AF_12/2015</v>
      </c>
      <c r="E43" s="63" t="str">
        <f ca="1">VLOOKUP(B43,'Insumos e Serviços'!$A:$F,5,0)</f>
        <v>m²</v>
      </c>
      <c r="F43" s="119">
        <v>25</v>
      </c>
      <c r="G43" s="65">
        <f ca="1">VLOOKUP(B43,'Insumos e Serviços'!$A:$F,6,0)</f>
        <v>77.180000000000007</v>
      </c>
      <c r="H43" s="65">
        <f t="shared" si="1"/>
        <v>1929.5</v>
      </c>
    </row>
    <row r="44" spans="1:8" ht="22.5">
      <c r="A44" s="64" t="s">
        <v>308</v>
      </c>
      <c r="B44" s="63" t="s">
        <v>309</v>
      </c>
      <c r="C44" s="63" t="str">
        <f ca="1">VLOOKUP(B44,'Insumos e Serviços'!$A:$F,2,0)</f>
        <v>SINAPI</v>
      </c>
      <c r="D44" s="64" t="str">
        <f ca="1">VLOOKUP(B44,'Insumos e Serviços'!$A:$F,4,0)</f>
        <v>ESCORAMENTO DE FÔRMAS DE LAJE EM MADEIRA NÃO APARELHADA, PÉ-DIREITO SIMPLES, INCLUSO TRAVAMENTO, 4 UTILIZAÇÕES. AF_09/2020</v>
      </c>
      <c r="E44" s="63" t="str">
        <f ca="1">VLOOKUP(B44,'Insumos e Serviços'!$A:$F,5,0)</f>
        <v>m³</v>
      </c>
      <c r="F44" s="119">
        <v>2</v>
      </c>
      <c r="G44" s="65">
        <f ca="1">VLOOKUP(B44,'Insumos e Serviços'!$A:$F,6,0)</f>
        <v>14.16</v>
      </c>
      <c r="H44" s="65">
        <f t="shared" si="1"/>
        <v>28.32</v>
      </c>
    </row>
    <row r="45" spans="1:8" ht="22.5">
      <c r="A45" s="64" t="s">
        <v>311</v>
      </c>
      <c r="B45" s="63" t="s">
        <v>312</v>
      </c>
      <c r="C45" s="63" t="str">
        <f ca="1">VLOOKUP(B45,'Insumos e Serviços'!$A:$F,2,0)</f>
        <v>SINAPI</v>
      </c>
      <c r="D45" s="64" t="str">
        <f ca="1">VLOOKUP(B45,'Insumos e Serviços'!$A:$F,4,0)</f>
        <v>MONTAGEM E DESMONTAGEM DE FÔRMA DE LAJE MACIÇA, PÉ-DIREITO SIMPLES, EM CHAPA DE MADEIRA COMPENSADA RESINADA, 2 UTILIZAÇÕES. AF_09/2020</v>
      </c>
      <c r="E45" s="63" t="str">
        <f ca="1">VLOOKUP(B45,'Insumos e Serviços'!$A:$F,5,0)</f>
        <v>m²</v>
      </c>
      <c r="F45" s="119">
        <v>10</v>
      </c>
      <c r="G45" s="65">
        <f ca="1">VLOOKUP(B45,'Insumos e Serviços'!$A:$F,6,0)</f>
        <v>49.76</v>
      </c>
      <c r="H45" s="65">
        <f t="shared" si="1"/>
        <v>497.6</v>
      </c>
    </row>
    <row r="46" spans="1:8" ht="22.5">
      <c r="A46" s="64" t="s">
        <v>314</v>
      </c>
      <c r="B46" s="63" t="s">
        <v>315</v>
      </c>
      <c r="C46" s="63" t="s">
        <v>216</v>
      </c>
      <c r="D46" s="64" t="s">
        <v>316</v>
      </c>
      <c r="E46" s="63" t="s">
        <v>317</v>
      </c>
      <c r="F46" s="119">
        <v>2</v>
      </c>
      <c r="G46" s="65">
        <f ca="1">VLOOKUP(A46,'Orçamento Analítico'!$A:$H,8,0)</f>
        <v>669.52</v>
      </c>
      <c r="H46" s="65">
        <f t="shared" si="1"/>
        <v>1339.04</v>
      </c>
    </row>
    <row r="47" spans="1:8">
      <c r="A47" s="67" t="s">
        <v>194</v>
      </c>
      <c r="B47" s="87"/>
      <c r="C47" s="87"/>
      <c r="D47" s="67" t="s">
        <v>195</v>
      </c>
      <c r="E47" s="67"/>
      <c r="F47" s="117"/>
      <c r="G47" s="67"/>
      <c r="H47" s="68">
        <f>H48</f>
        <v>37215.810000000005</v>
      </c>
    </row>
    <row r="48" spans="1:8">
      <c r="A48" s="79" t="s">
        <v>318</v>
      </c>
      <c r="B48" s="88"/>
      <c r="C48" s="88"/>
      <c r="D48" s="79" t="s">
        <v>319</v>
      </c>
      <c r="E48" s="79"/>
      <c r="F48" s="118"/>
      <c r="G48" s="79"/>
      <c r="H48" s="80">
        <f>H49+H52+H55+H57+H66</f>
        <v>37215.810000000005</v>
      </c>
    </row>
    <row r="49" spans="1:8">
      <c r="A49" s="72" t="s">
        <v>320</v>
      </c>
      <c r="B49" s="89"/>
      <c r="C49" s="89"/>
      <c r="D49" s="72" t="s">
        <v>321</v>
      </c>
      <c r="E49" s="72"/>
      <c r="F49" s="120"/>
      <c r="G49" s="72"/>
      <c r="H49" s="73">
        <f>SUM(H50:H51)</f>
        <v>915.36</v>
      </c>
    </row>
    <row r="50" spans="1:8" ht="33.75">
      <c r="A50" s="64" t="s">
        <v>322</v>
      </c>
      <c r="B50" s="63" t="s">
        <v>323</v>
      </c>
      <c r="C50" s="63" t="str">
        <f ca="1">VLOOKUP(B50,'Insumos e Serviços'!$A:$F,2,0)</f>
        <v>SINAPI</v>
      </c>
      <c r="D50" s="64" t="str">
        <f ca="1">VLOOKUP(B50,'Insumos e Serviços'!$A:$F,4,0)</f>
        <v>ALVENARIA DE VEDAÇÃO DE BLOCOS CERÂMICOS FURADOS NA HORIZONTAL DE 11,5X19X19CM (ESPESSURA 11,5CM) DE PAREDES COM ÁREA LÍQUIDA MENOR QUE 6M² COM VÃOS E ARGAMASSA DE ASSENTAMENTO COM PREPARO EM BETONEIRA. AF_06/2014</v>
      </c>
      <c r="E50" s="63" t="str">
        <f ca="1">VLOOKUP(B50,'Insumos e Serviços'!$A:$F,5,0)</f>
        <v>m²</v>
      </c>
      <c r="F50" s="119">
        <v>9</v>
      </c>
      <c r="G50" s="65">
        <f ca="1">VLOOKUP(B50,'Insumos e Serviços'!$A:$F,6,0)</f>
        <v>98.06</v>
      </c>
      <c r="H50" s="65">
        <f>TRUNC(F50*G50,2)</f>
        <v>882.54</v>
      </c>
    </row>
    <row r="51" spans="1:8" ht="22.5">
      <c r="A51" s="64" t="s">
        <v>325</v>
      </c>
      <c r="B51" s="63" t="s">
        <v>326</v>
      </c>
      <c r="C51" s="63" t="str">
        <f ca="1">VLOOKUP(B51,'Insumos e Serviços'!$A:$F,2,0)</f>
        <v>SINAPI</v>
      </c>
      <c r="D51" s="64" t="str">
        <f ca="1">VLOOKUP(B51,'Insumos e Serviços'!$A:$F,4,0)</f>
        <v>FIXAÇÃO (ENCUNHAMENTO) DE ALVENARIA DE VEDAÇÃO COM ESPUMA DE POLIURETANO EXPANSIVA. AF_03/2016</v>
      </c>
      <c r="E51" s="63" t="str">
        <f ca="1">VLOOKUP(B51,'Insumos e Serviços'!$A:$F,5,0)</f>
        <v>M</v>
      </c>
      <c r="F51" s="119">
        <v>3</v>
      </c>
      <c r="G51" s="65">
        <f ca="1">VLOOKUP(B51,'Insumos e Serviços'!$A:$F,6,0)</f>
        <v>10.94</v>
      </c>
      <c r="H51" s="65">
        <f>TRUNC(F51*G51,2)</f>
        <v>32.82</v>
      </c>
    </row>
    <row r="52" spans="1:8">
      <c r="A52" s="72" t="s">
        <v>328</v>
      </c>
      <c r="B52" s="89"/>
      <c r="C52" s="89"/>
      <c r="D52" s="72" t="s">
        <v>329</v>
      </c>
      <c r="E52" s="72"/>
      <c r="F52" s="120"/>
      <c r="G52" s="72"/>
      <c r="H52" s="73">
        <f>SUM(H53:H54)</f>
        <v>747.27</v>
      </c>
    </row>
    <row r="53" spans="1:8" ht="33.75">
      <c r="A53" s="64" t="s">
        <v>330</v>
      </c>
      <c r="B53" s="63" t="s">
        <v>331</v>
      </c>
      <c r="C53" s="63" t="str">
        <f ca="1">VLOOKUP(B53,'Insumos e Serviços'!$A:$F,2,0)</f>
        <v>SINAPI</v>
      </c>
      <c r="D53" s="64" t="str">
        <f ca="1">VLOOKUP(B53,'Insumos e Serviços'!$A:$F,4,0)</f>
        <v>CHAPISCO APLICADO EM ALVENARIA (COM PRESENÇA DE VÃOS) E ESTRUTURAS DE CONCRETO DE FACHADA, COM COLHER DE PEDREIRO.  ARGAMASSA TRAÇO 1:3 COM PREPARO EM BETONEIRA 400L. AF_06/2014</v>
      </c>
      <c r="E53" s="63" t="str">
        <f ca="1">VLOOKUP(B53,'Insumos e Serviços'!$A:$F,5,0)</f>
        <v>m²</v>
      </c>
      <c r="F53" s="119">
        <v>19</v>
      </c>
      <c r="G53" s="65">
        <f ca="1">VLOOKUP(B53,'Insumos e Serviços'!$A:$F,6,0)</f>
        <v>7.81</v>
      </c>
      <c r="H53" s="65">
        <f>TRUNC(F53*G53,2)</f>
        <v>148.38999999999999</v>
      </c>
    </row>
    <row r="54" spans="1:8" ht="45">
      <c r="A54" s="64" t="s">
        <v>333</v>
      </c>
      <c r="B54" s="63" t="s">
        <v>334</v>
      </c>
      <c r="C54" s="63" t="str">
        <f ca="1">VLOOKUP(B54,'Insumos e Serviços'!$A:$F,2,0)</f>
        <v>SINAPI</v>
      </c>
      <c r="D54" s="64" t="str">
        <f ca="1">VLOOKUP(B54,'Insumos e Serviços'!$A:$F,4,0)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E54" s="63" t="str">
        <f ca="1">VLOOKUP(B54,'Insumos e Serviços'!$A:$F,5,0)</f>
        <v>m²</v>
      </c>
      <c r="F54" s="119">
        <v>19</v>
      </c>
      <c r="G54" s="65">
        <f ca="1">VLOOKUP(B54,'Insumos e Serviços'!$A:$F,6,0)</f>
        <v>31.52</v>
      </c>
      <c r="H54" s="65">
        <f>TRUNC(F54*G54,2)</f>
        <v>598.88</v>
      </c>
    </row>
    <row r="55" spans="1:8">
      <c r="A55" s="72" t="s">
        <v>336</v>
      </c>
      <c r="B55" s="89"/>
      <c r="C55" s="89"/>
      <c r="D55" s="72" t="s">
        <v>337</v>
      </c>
      <c r="E55" s="72"/>
      <c r="F55" s="120"/>
      <c r="G55" s="72"/>
      <c r="H55" s="73">
        <f>SUM(H56)</f>
        <v>355.56</v>
      </c>
    </row>
    <row r="56" spans="1:8" ht="22.5">
      <c r="A56" s="64" t="s">
        <v>338</v>
      </c>
      <c r="B56" s="63" t="s">
        <v>339</v>
      </c>
      <c r="C56" s="63" t="str">
        <f ca="1">VLOOKUP(B56,'Insumos e Serviços'!$A:$F,2,0)</f>
        <v>SINAPI</v>
      </c>
      <c r="D56" s="64" t="str">
        <f ca="1">VLOOKUP(B56,'Insumos e Serviços'!$A:$F,4,0)</f>
        <v>FORRO EM DRYWALL, PARA AMBIENTES COMERCIAIS, INCLUSIVE ESTRUTURA DE FIXAÇÃO. AF_05/2017_P</v>
      </c>
      <c r="E56" s="63" t="str">
        <f ca="1">VLOOKUP(B56,'Insumos e Serviços'!$A:$F,5,0)</f>
        <v>m²</v>
      </c>
      <c r="F56" s="119">
        <v>6</v>
      </c>
      <c r="G56" s="65">
        <f ca="1">VLOOKUP(B56,'Insumos e Serviços'!$A:$F,6,0)</f>
        <v>59.26</v>
      </c>
      <c r="H56" s="65">
        <f>TRUNC(F56*G56,2)</f>
        <v>355.56</v>
      </c>
    </row>
    <row r="57" spans="1:8">
      <c r="A57" s="72" t="s">
        <v>341</v>
      </c>
      <c r="B57" s="89"/>
      <c r="C57" s="89"/>
      <c r="D57" s="72" t="s">
        <v>342</v>
      </c>
      <c r="E57" s="72"/>
      <c r="F57" s="120"/>
      <c r="G57" s="72"/>
      <c r="H57" s="73">
        <f>SUM(H58:H65)</f>
        <v>4595.1100000000006</v>
      </c>
    </row>
    <row r="58" spans="1:8">
      <c r="A58" s="64" t="s">
        <v>343</v>
      </c>
      <c r="B58" s="63" t="s">
        <v>344</v>
      </c>
      <c r="C58" s="63" t="str">
        <f ca="1">VLOOKUP(B58,'Insumos e Serviços'!$A:$F,2,0)</f>
        <v>SINAPI</v>
      </c>
      <c r="D58" s="64" t="str">
        <f ca="1">VLOOKUP(B58,'Insumos e Serviços'!$A:$F,4,0)</f>
        <v>PINTURA ACRILICA EM PISO CIMENTADO DUAS DEMAOS</v>
      </c>
      <c r="E58" s="63" t="str">
        <f ca="1">VLOOKUP(B58,'Insumos e Serviços'!$A:$F,5,0)</f>
        <v>m²</v>
      </c>
      <c r="F58" s="119">
        <v>51</v>
      </c>
      <c r="G58" s="65">
        <f ca="1">VLOOKUP(B58,'Insumos e Serviços'!$A:$F,6,0)</f>
        <v>15.58</v>
      </c>
      <c r="H58" s="65">
        <f t="shared" ref="H58:H72" si="2">TRUNC(F58*G58,2)</f>
        <v>794.58</v>
      </c>
    </row>
    <row r="59" spans="1:8" ht="22.5">
      <c r="A59" s="64" t="s">
        <v>346</v>
      </c>
      <c r="B59" s="63" t="s">
        <v>347</v>
      </c>
      <c r="C59" s="63" t="str">
        <f ca="1">VLOOKUP(B59,'Insumos e Serviços'!$A:$F,2,0)</f>
        <v>SINAPI</v>
      </c>
      <c r="D59" s="64" t="str">
        <f ca="1">VLOOKUP(B59,'Insumos e Serviços'!$A:$F,4,0)</f>
        <v>APLICAÇÃO MANUAL DE PINTURA COM TINTA LÁTEX ACRÍLICA EM PAREDES, DUAS DEMÃOS. AF_06/2014</v>
      </c>
      <c r="E59" s="63" t="str">
        <f ca="1">VLOOKUP(B59,'Insumos e Serviços'!$A:$F,5,0)</f>
        <v>m²</v>
      </c>
      <c r="F59" s="119">
        <v>59</v>
      </c>
      <c r="G59" s="65">
        <f ca="1">VLOOKUP(B59,'Insumos e Serviços'!$A:$F,6,0)</f>
        <v>13.06</v>
      </c>
      <c r="H59" s="65">
        <f t="shared" si="2"/>
        <v>770.54</v>
      </c>
    </row>
    <row r="60" spans="1:8" ht="22.5">
      <c r="A60" s="64" t="s">
        <v>349</v>
      </c>
      <c r="B60" s="63" t="s">
        <v>350</v>
      </c>
      <c r="C60" s="63" t="str">
        <f ca="1">VLOOKUP(B60,'Insumos e Serviços'!$A:$F,2,0)</f>
        <v>SINAPI</v>
      </c>
      <c r="D60" s="64" t="str">
        <f ca="1">VLOOKUP(B60,'Insumos e Serviços'!$A:$F,4,0)</f>
        <v>APLICAÇÃO MANUAL DE MASSA ACRÍLICA EM PANOS DE FACHADA COM PRESENÇA DE VÃOS, DE EDIFÍCIOS DE MÚLTIPLOS PAVIMENTOS, DUAS DEMÃOS. AF_05/2017</v>
      </c>
      <c r="E60" s="63" t="str">
        <f ca="1">VLOOKUP(B60,'Insumos e Serviços'!$A:$F,5,0)</f>
        <v>m²</v>
      </c>
      <c r="F60" s="119">
        <v>19</v>
      </c>
      <c r="G60" s="65">
        <f ca="1">VLOOKUP(B60,'Insumos e Serviços'!$A:$F,6,0)</f>
        <v>22.92</v>
      </c>
      <c r="H60" s="65">
        <f t="shared" si="2"/>
        <v>435.48</v>
      </c>
    </row>
    <row r="61" spans="1:8" ht="22.5">
      <c r="A61" s="64" t="s">
        <v>352</v>
      </c>
      <c r="B61" s="63" t="s">
        <v>353</v>
      </c>
      <c r="C61" s="63" t="str">
        <f ca="1">VLOOKUP(B61,'Insumos e Serviços'!$A:$F,2,0)</f>
        <v>SINAPI</v>
      </c>
      <c r="D61" s="64" t="str">
        <f ca="1">VLOOKUP(B61,'Insumos e Serviços'!$A:$F,4,0)</f>
        <v>APLICAÇÃO MANUAL DE PINTURA COM TINTA LÁTEX ACRÍLICA EM TETO, DUAS DEMÃOS. AF_06/2014</v>
      </c>
      <c r="E61" s="63" t="str">
        <f ca="1">VLOOKUP(B61,'Insumos e Serviços'!$A:$F,5,0)</f>
        <v>m²</v>
      </c>
      <c r="F61" s="119">
        <v>35</v>
      </c>
      <c r="G61" s="65">
        <f ca="1">VLOOKUP(B61,'Insumos e Serviços'!$A:$F,6,0)</f>
        <v>14.83</v>
      </c>
      <c r="H61" s="65">
        <f t="shared" si="2"/>
        <v>519.04999999999995</v>
      </c>
    </row>
    <row r="62" spans="1:8">
      <c r="A62" s="64" t="s">
        <v>355</v>
      </c>
      <c r="B62" s="63" t="s">
        <v>356</v>
      </c>
      <c r="C62" s="63" t="str">
        <f ca="1">VLOOKUP(B62,'Insumos e Serviços'!$A:$F,2,0)</f>
        <v>SINAPI</v>
      </c>
      <c r="D62" s="64" t="str">
        <f ca="1">VLOOKUP(B62,'Insumos e Serviços'!$A:$F,4,0)</f>
        <v>APLICAÇÃO E LIXAMENTO DE MASSA LÁTEX EM TETO, DUAS DEMÃOS. AF_06/2014</v>
      </c>
      <c r="E62" s="63" t="str">
        <f ca="1">VLOOKUP(B62,'Insumos e Serviços'!$A:$F,5,0)</f>
        <v>m²</v>
      </c>
      <c r="F62" s="119">
        <v>6</v>
      </c>
      <c r="G62" s="65">
        <f ca="1">VLOOKUP(B62,'Insumos e Serviços'!$A:$F,6,0)</f>
        <v>25.03</v>
      </c>
      <c r="H62" s="65">
        <f t="shared" si="2"/>
        <v>150.18</v>
      </c>
    </row>
    <row r="63" spans="1:8" ht="33.75">
      <c r="A63" s="64" t="s">
        <v>358</v>
      </c>
      <c r="B63" s="63" t="s">
        <v>359</v>
      </c>
      <c r="C63" s="63" t="str">
        <f ca="1">VLOOKUP(B63,'Insumos e Serviços'!$A:$F,2,0)</f>
        <v>SINAPI</v>
      </c>
      <c r="D63" s="64" t="str">
        <f ca="1">VLOOKUP(B63,'Insumos e Serviços'!$A:$F,4,0)</f>
        <v>PINTURA COM TINTA ALQUÍDICA DE ACABAMENTO (ESMALTE SINTÉTICO FOSCO) APLICADA A ROLO OU PINCEL SOBRE SUPERFÍCIES METÁLICAS (EXCETO PERFIL) EXECUTADO EM OBRA (02 DEMÃOS). AF_01/2020</v>
      </c>
      <c r="E63" s="63" t="str">
        <f ca="1">VLOOKUP(B63,'Insumos e Serviços'!$A:$F,5,0)</f>
        <v>m²</v>
      </c>
      <c r="F63" s="119">
        <v>45</v>
      </c>
      <c r="G63" s="65">
        <f ca="1">VLOOKUP(B63,'Insumos e Serviços'!$A:$F,6,0)</f>
        <v>41.35</v>
      </c>
      <c r="H63" s="65">
        <f t="shared" si="2"/>
        <v>1860.75</v>
      </c>
    </row>
    <row r="64" spans="1:8">
      <c r="A64" s="64" t="s">
        <v>361</v>
      </c>
      <c r="B64" s="63" t="s">
        <v>362</v>
      </c>
      <c r="C64" s="63" t="str">
        <f ca="1">VLOOKUP(B64,'Insumos e Serviços'!$A:$F,2,0)</f>
        <v>SINAPI</v>
      </c>
      <c r="D64" s="64" t="str">
        <f ca="1">VLOOKUP(B64,'Insumos e Serviços'!$A:$F,4,0)</f>
        <v>APLICAÇÃO DE FUNDO SELADOR ACRÍLICO EM PAREDES, UMA DEMÃO. AF_06/2014</v>
      </c>
      <c r="E64" s="63" t="str">
        <f ca="1">VLOOKUP(B64,'Insumos e Serviços'!$A:$F,5,0)</f>
        <v>m²</v>
      </c>
      <c r="F64" s="119">
        <v>19</v>
      </c>
      <c r="G64" s="65">
        <f ca="1">VLOOKUP(B64,'Insumos e Serviços'!$A:$F,6,0)</f>
        <v>2.4900000000000002</v>
      </c>
      <c r="H64" s="65">
        <f t="shared" si="2"/>
        <v>47.31</v>
      </c>
    </row>
    <row r="65" spans="1:8">
      <c r="A65" s="64" t="s">
        <v>364</v>
      </c>
      <c r="B65" s="63">
        <v>88484</v>
      </c>
      <c r="C65" s="63" t="str">
        <f ca="1">VLOOKUP(B65,'Insumos e Serviços'!$A:$F,2,0)</f>
        <v>SINAPI</v>
      </c>
      <c r="D65" s="64" t="str">
        <f ca="1">VLOOKUP(B65,'Insumos e Serviços'!$A:$F,4,0)</f>
        <v>APLICAÇÃO DE FUNDO SELADOR ACRÍLICO EM TETO, UMA DEMÃO. AF_06/2014</v>
      </c>
      <c r="E65" s="63" t="str">
        <f ca="1">VLOOKUP(B65,'Insumos e Serviços'!$A:$F,5,0)</f>
        <v>m²</v>
      </c>
      <c r="F65" s="119">
        <v>6</v>
      </c>
      <c r="G65" s="65">
        <f ca="1">VLOOKUP(B65,'Insumos e Serviços'!$A:$F,6,0)</f>
        <v>2.87</v>
      </c>
      <c r="H65" s="65">
        <f t="shared" si="2"/>
        <v>17.22</v>
      </c>
    </row>
    <row r="66" spans="1:8">
      <c r="A66" s="72" t="s">
        <v>366</v>
      </c>
      <c r="B66" s="89"/>
      <c r="C66" s="89"/>
      <c r="D66" s="72" t="s">
        <v>367</v>
      </c>
      <c r="E66" s="72"/>
      <c r="F66" s="120"/>
      <c r="G66" s="72"/>
      <c r="H66" s="73">
        <f>SUM(H67:H72)</f>
        <v>30602.510000000002</v>
      </c>
    </row>
    <row r="67" spans="1:8" ht="22.5">
      <c r="A67" s="64" t="s">
        <v>368</v>
      </c>
      <c r="B67" s="63" t="s">
        <v>369</v>
      </c>
      <c r="C67" s="63" t="s">
        <v>216</v>
      </c>
      <c r="D67" s="64" t="s">
        <v>370</v>
      </c>
      <c r="E67" s="63" t="s">
        <v>232</v>
      </c>
      <c r="F67" s="119">
        <v>211</v>
      </c>
      <c r="G67" s="65">
        <f ca="1">VLOOKUP(A67,'Orçamento Analítico'!$A:$H,8,0)</f>
        <v>50.75</v>
      </c>
      <c r="H67" s="65">
        <f t="shared" si="2"/>
        <v>10708.25</v>
      </c>
    </row>
    <row r="68" spans="1:8" ht="22.5">
      <c r="A68" s="64" t="s">
        <v>371</v>
      </c>
      <c r="B68" s="63" t="s">
        <v>372</v>
      </c>
      <c r="C68" s="63" t="s">
        <v>216</v>
      </c>
      <c r="D68" s="64" t="s">
        <v>373</v>
      </c>
      <c r="E68" s="63" t="s">
        <v>232</v>
      </c>
      <c r="F68" s="119">
        <v>51</v>
      </c>
      <c r="G68" s="65">
        <f ca="1">VLOOKUP(A68,'Orçamento Analítico'!$A:$H,8,0)</f>
        <v>108.48000000000002</v>
      </c>
      <c r="H68" s="65">
        <f t="shared" si="2"/>
        <v>5532.48</v>
      </c>
    </row>
    <row r="69" spans="1:8" ht="33.75">
      <c r="A69" s="64" t="s">
        <v>374</v>
      </c>
      <c r="B69" s="63" t="s">
        <v>375</v>
      </c>
      <c r="C69" s="63" t="s">
        <v>216</v>
      </c>
      <c r="D69" s="64" t="s">
        <v>376</v>
      </c>
      <c r="E69" s="63" t="s">
        <v>232</v>
      </c>
      <c r="F69" s="119">
        <v>51</v>
      </c>
      <c r="G69" s="65">
        <f ca="1">VLOOKUP(A69,'Orçamento Analítico'!$A:$H,8,0)</f>
        <v>63.33</v>
      </c>
      <c r="H69" s="65">
        <f t="shared" si="2"/>
        <v>3229.83</v>
      </c>
    </row>
    <row r="70" spans="1:8" ht="22.5">
      <c r="A70" s="64" t="s">
        <v>377</v>
      </c>
      <c r="B70" s="63" t="s">
        <v>378</v>
      </c>
      <c r="C70" s="63" t="s">
        <v>216</v>
      </c>
      <c r="D70" s="64" t="s">
        <v>379</v>
      </c>
      <c r="E70" s="63" t="s">
        <v>232</v>
      </c>
      <c r="F70" s="119">
        <v>91</v>
      </c>
      <c r="G70" s="65">
        <f ca="1">VLOOKUP(A70,'Orçamento Analítico'!$A:$H,8,0)</f>
        <v>72.86</v>
      </c>
      <c r="H70" s="65">
        <f t="shared" si="2"/>
        <v>6630.26</v>
      </c>
    </row>
    <row r="71" spans="1:8" ht="22.5">
      <c r="A71" s="64" t="s">
        <v>380</v>
      </c>
      <c r="B71" s="63" t="s">
        <v>381</v>
      </c>
      <c r="C71" s="63" t="s">
        <v>216</v>
      </c>
      <c r="D71" s="64" t="s">
        <v>382</v>
      </c>
      <c r="E71" s="63" t="s">
        <v>232</v>
      </c>
      <c r="F71" s="119">
        <v>161</v>
      </c>
      <c r="G71" s="65">
        <f ca="1">VLOOKUP(A71,'Orçamento Analítico'!$A:$H,8,0)</f>
        <v>26.029999999999998</v>
      </c>
      <c r="H71" s="65">
        <f t="shared" si="2"/>
        <v>4190.83</v>
      </c>
    </row>
    <row r="72" spans="1:8">
      <c r="A72" s="64" t="s">
        <v>383</v>
      </c>
      <c r="B72" s="63" t="s">
        <v>384</v>
      </c>
      <c r="C72" s="63" t="str">
        <f ca="1">VLOOKUP(B72,'Insumos e Serviços'!$A:$F,2,0)</f>
        <v>SINAPI</v>
      </c>
      <c r="D72" s="64" t="str">
        <f ca="1">VLOOKUP(B72,'Insumos e Serviços'!$A:$F,4,0)</f>
        <v>LIMPEZA DE SUPERFÍCIE COM JATO DE ALTA PRESSÃO. AF_04/2019</v>
      </c>
      <c r="E72" s="63" t="str">
        <f ca="1">VLOOKUP(B72,'Insumos e Serviços'!$A:$F,5,0)</f>
        <v>m²</v>
      </c>
      <c r="F72" s="119">
        <v>198</v>
      </c>
      <c r="G72" s="65">
        <f ca="1">VLOOKUP(B72,'Insumos e Serviços'!$A:$F,6,0)</f>
        <v>1.57</v>
      </c>
      <c r="H72" s="65">
        <f t="shared" si="2"/>
        <v>310.86</v>
      </c>
    </row>
    <row r="73" spans="1:8">
      <c r="A73" s="67" t="s">
        <v>196</v>
      </c>
      <c r="B73" s="87"/>
      <c r="C73" s="87"/>
      <c r="D73" s="67" t="s">
        <v>197</v>
      </c>
      <c r="E73" s="67"/>
      <c r="F73" s="117"/>
      <c r="G73" s="67"/>
      <c r="H73" s="68">
        <f>H74+H150</f>
        <v>73636.7</v>
      </c>
    </row>
    <row r="74" spans="1:8">
      <c r="A74" s="79" t="s">
        <v>386</v>
      </c>
      <c r="B74" s="88"/>
      <c r="C74" s="88"/>
      <c r="D74" s="79" t="s">
        <v>387</v>
      </c>
      <c r="E74" s="79"/>
      <c r="F74" s="118"/>
      <c r="G74" s="79"/>
      <c r="H74" s="80">
        <f>H75+H92+H128+H136</f>
        <v>65209.17</v>
      </c>
    </row>
    <row r="75" spans="1:8">
      <c r="A75" s="72" t="s">
        <v>388</v>
      </c>
      <c r="B75" s="89"/>
      <c r="C75" s="89"/>
      <c r="D75" s="72" t="s">
        <v>389</v>
      </c>
      <c r="E75" s="72"/>
      <c r="F75" s="120"/>
      <c r="G75" s="72"/>
      <c r="H75" s="73">
        <f>SUM(H76:H91)</f>
        <v>10931.090000000002</v>
      </c>
    </row>
    <row r="76" spans="1:8" ht="22.5">
      <c r="A76" s="64" t="s">
        <v>390</v>
      </c>
      <c r="B76" s="63" t="s">
        <v>391</v>
      </c>
      <c r="C76" s="63" t="str">
        <f ca="1">VLOOKUP(B76,'Insumos e Serviços'!$A:$F,2,0)</f>
        <v>SINAPI</v>
      </c>
      <c r="D76" s="64" t="str">
        <f ca="1">VLOOKUP(B76,'Insumos e Serviços'!$A:$F,4,0)</f>
        <v>NIPLE, EM FERRO GALVANIZADO, DN 50 (2"), CONEXÃO ROSQUEADA, INSTALADO EM PRUMADAS - FORNECIMENTO E INSTALAÇÃO. AF_10/2020</v>
      </c>
      <c r="E76" s="63" t="str">
        <f ca="1">VLOOKUP(B76,'Insumos e Serviços'!$A:$F,5,0)</f>
        <v>UN</v>
      </c>
      <c r="F76" s="119">
        <v>4</v>
      </c>
      <c r="G76" s="65">
        <f ca="1">VLOOKUP(B76,'Insumos e Serviços'!$A:$F,6,0)</f>
        <v>51.02</v>
      </c>
      <c r="H76" s="65">
        <f t="shared" ref="H76:H139" si="3">TRUNC(F76*G76,2)</f>
        <v>204.08</v>
      </c>
    </row>
    <row r="77" spans="1:8" ht="22.5">
      <c r="A77" s="64" t="s">
        <v>393</v>
      </c>
      <c r="B77" s="63" t="s">
        <v>394</v>
      </c>
      <c r="C77" s="63" t="str">
        <f ca="1">VLOOKUP(B77,'Insumos e Serviços'!$A:$F,2,0)</f>
        <v>SINAPI</v>
      </c>
      <c r="D77" s="64" t="str">
        <f ca="1">VLOOKUP(B77,'Insumos e Serviços'!$A:$F,4,0)</f>
        <v>UNIÃO, EM FERRO GALVANIZADO, DN 50 (2"), CONEXÃO ROSQUEADA, INSTALADO EM PRUMADAS - FORNECIMENTO E INSTALAÇÃO. AF_10/2020</v>
      </c>
      <c r="E77" s="63" t="str">
        <f ca="1">VLOOKUP(B77,'Insumos e Serviços'!$A:$F,5,0)</f>
        <v>UN</v>
      </c>
      <c r="F77" s="119">
        <v>4</v>
      </c>
      <c r="G77" s="65">
        <f ca="1">VLOOKUP(B77,'Insumos e Serviços'!$A:$F,6,0)</f>
        <v>95.95</v>
      </c>
      <c r="H77" s="65">
        <f t="shared" si="3"/>
        <v>383.8</v>
      </c>
    </row>
    <row r="78" spans="1:8" ht="22.5">
      <c r="A78" s="64" t="s">
        <v>396</v>
      </c>
      <c r="B78" s="63" t="s">
        <v>397</v>
      </c>
      <c r="C78" s="63" t="str">
        <f ca="1">VLOOKUP(B78,'Insumos e Serviços'!$A:$F,2,0)</f>
        <v>SINAPI</v>
      </c>
      <c r="D78" s="64" t="str">
        <f ca="1">VLOOKUP(B78,'Insumos e Serviços'!$A:$F,4,0)</f>
        <v>UNIÃO, EM FERRO GALVANIZADO, DN 80 (3"), CONEXÃO ROSQUEADA, INSTALADO EM PRUMADAS - FORNECIMENTO E INSTALAÇÃO. AF_10/2020</v>
      </c>
      <c r="E78" s="63" t="str">
        <f ca="1">VLOOKUP(B78,'Insumos e Serviços'!$A:$F,5,0)</f>
        <v>UN</v>
      </c>
      <c r="F78" s="119">
        <v>1</v>
      </c>
      <c r="G78" s="65">
        <f ca="1">VLOOKUP(B78,'Insumos e Serviços'!$A:$F,6,0)</f>
        <v>208.12</v>
      </c>
      <c r="H78" s="65">
        <f t="shared" si="3"/>
        <v>208.12</v>
      </c>
    </row>
    <row r="79" spans="1:8" ht="22.5">
      <c r="A79" s="64" t="s">
        <v>399</v>
      </c>
      <c r="B79" s="63" t="s">
        <v>400</v>
      </c>
      <c r="C79" s="63" t="str">
        <f ca="1">VLOOKUP(B79,'Insumos e Serviços'!$A:$F,2,0)</f>
        <v>SINAPI</v>
      </c>
      <c r="D79" s="64" t="str">
        <f ca="1">VLOOKUP(B79,'Insumos e Serviços'!$A:$F,4,0)</f>
        <v>UNIÃO, EM FERRO GALVANIZADO, DN 40 (1 1/2"), CONEXÃO ROSQUEADA, INSTALADO EM REDE DE ALIMENTAÇÃO PARA HIDRANTE - FORNECIMENTO E INSTALAÇÃO. AF_10/2020</v>
      </c>
      <c r="E79" s="63" t="str">
        <f ca="1">VLOOKUP(B79,'Insumos e Serviços'!$A:$F,5,0)</f>
        <v>UN</v>
      </c>
      <c r="F79" s="119">
        <v>8</v>
      </c>
      <c r="G79" s="65">
        <f ca="1">VLOOKUP(B79,'Insumos e Serviços'!$A:$F,6,0)</f>
        <v>71.28</v>
      </c>
      <c r="H79" s="65">
        <f t="shared" si="3"/>
        <v>570.24</v>
      </c>
    </row>
    <row r="80" spans="1:8" ht="22.5">
      <c r="A80" s="64" t="s">
        <v>402</v>
      </c>
      <c r="B80" s="63" t="s">
        <v>403</v>
      </c>
      <c r="C80" s="63" t="str">
        <f ca="1">VLOOKUP(B80,'Insumos e Serviços'!$A:$F,2,0)</f>
        <v>SINAPI</v>
      </c>
      <c r="D80" s="64" t="str">
        <f ca="1">VLOOKUP(B80,'Insumos e Serviços'!$A:$F,4,0)</f>
        <v>NIPLE, EM FERRO GALVANIZADO, DN 40 (1 1/2"), CONEXÃO ROSQUEADA, INSTALADO EM REDE DE ALIMENTAÇÃO PARA HIDRANTE - FORNECIMENTO E INSTALAÇÃO. AF_10/2020</v>
      </c>
      <c r="E80" s="63" t="str">
        <f ca="1">VLOOKUP(B80,'Insumos e Serviços'!$A:$F,5,0)</f>
        <v>UN</v>
      </c>
      <c r="F80" s="119">
        <v>9</v>
      </c>
      <c r="G80" s="65">
        <f ca="1">VLOOKUP(B80,'Insumos e Serviços'!$A:$F,6,0)</f>
        <v>39.840000000000003</v>
      </c>
      <c r="H80" s="65">
        <f t="shared" si="3"/>
        <v>358.56</v>
      </c>
    </row>
    <row r="81" spans="1:8" ht="22.5">
      <c r="A81" s="64" t="s">
        <v>405</v>
      </c>
      <c r="B81" s="63" t="s">
        <v>406</v>
      </c>
      <c r="C81" s="63" t="str">
        <f ca="1">VLOOKUP(B81,'Insumos e Serviços'!$A:$F,2,0)</f>
        <v>SINAPI</v>
      </c>
      <c r="D81" s="64" t="str">
        <f ca="1">VLOOKUP(B81,'Insumos e Serviços'!$A:$F,4,0)</f>
        <v>LUVA DE REDUÇÃO, EM FERRO GALVANIZADO, 2" X 1 1/2", CONEXÃO ROSQUEADA, INSTALADO EM PRUMADAS - FORNECIMENTO E INSTALAÇÃO. AF_10/2020</v>
      </c>
      <c r="E81" s="63" t="str">
        <f ca="1">VLOOKUP(B81,'Insumos e Serviços'!$A:$F,5,0)</f>
        <v>UN</v>
      </c>
      <c r="F81" s="119">
        <v>1</v>
      </c>
      <c r="G81" s="65">
        <f ca="1">VLOOKUP(B81,'Insumos e Serviços'!$A:$F,6,0)</f>
        <v>53.61</v>
      </c>
      <c r="H81" s="65">
        <f t="shared" si="3"/>
        <v>53.61</v>
      </c>
    </row>
    <row r="82" spans="1:8" ht="22.5">
      <c r="A82" s="64" t="s">
        <v>408</v>
      </c>
      <c r="B82" s="63" t="s">
        <v>409</v>
      </c>
      <c r="C82" s="63" t="str">
        <f ca="1">VLOOKUP(B82,'Insumos e Serviços'!$A:$F,2,0)</f>
        <v>SINAPI</v>
      </c>
      <c r="D82" s="64" t="str">
        <f ca="1">VLOOKUP(B82,'Insumos e Serviços'!$A:$F,4,0)</f>
        <v>NIPLE, EM FERRO GALVANIZADO, CONEXÃO ROSQUEADA, DN 80 (3"), INSTALADO EM REDE DE ALIMENTAÇÃO PARA SPRINKLER - FORNECIMENTO E INSTALAÇÃO. AF_10/2020</v>
      </c>
      <c r="E82" s="63" t="str">
        <f ca="1">VLOOKUP(B82,'Insumos e Serviços'!$A:$F,5,0)</f>
        <v>UN</v>
      </c>
      <c r="F82" s="119">
        <v>1</v>
      </c>
      <c r="G82" s="65">
        <f ca="1">VLOOKUP(B82,'Insumos e Serviços'!$A:$F,6,0)</f>
        <v>77.77</v>
      </c>
      <c r="H82" s="65">
        <f t="shared" si="3"/>
        <v>77.77</v>
      </c>
    </row>
    <row r="83" spans="1:8" ht="22.5">
      <c r="A83" s="64" t="s">
        <v>411</v>
      </c>
      <c r="B83" s="63" t="s">
        <v>412</v>
      </c>
      <c r="C83" s="63" t="str">
        <f ca="1">VLOOKUP(B83,'Insumos e Serviços'!$A:$F,2,0)</f>
        <v>SINAPI</v>
      </c>
      <c r="D83" s="64" t="str">
        <f ca="1">VLOOKUP(B83,'Insumos e Serviços'!$A:$F,4,0)</f>
        <v>UNIÃO, EM FERRO GALVANIZADO, DN 25 (1"), CONEXÃO ROSQUEADA, INSTALADO EM REDE DE ALIMENTAÇÃO PARA HIDRANTE - FORNECIMENTO E INSTALAÇÃO. AF_10/2020</v>
      </c>
      <c r="E83" s="63" t="str">
        <f ca="1">VLOOKUP(B83,'Insumos e Serviços'!$A:$F,5,0)</f>
        <v>UN</v>
      </c>
      <c r="F83" s="119">
        <v>7</v>
      </c>
      <c r="G83" s="65">
        <f ca="1">VLOOKUP(B83,'Insumos e Serviços'!$A:$F,6,0)</f>
        <v>43.06</v>
      </c>
      <c r="H83" s="65">
        <f t="shared" si="3"/>
        <v>301.42</v>
      </c>
    </row>
    <row r="84" spans="1:8" ht="22.5">
      <c r="A84" s="64" t="s">
        <v>414</v>
      </c>
      <c r="B84" s="63" t="s">
        <v>415</v>
      </c>
      <c r="C84" s="63" t="str">
        <f ca="1">VLOOKUP(B84,'Insumos e Serviços'!$A:$F,2,0)</f>
        <v>SINAPI</v>
      </c>
      <c r="D84" s="64" t="str">
        <f ca="1">VLOOKUP(B84,'Insumos e Serviços'!$A:$F,4,0)</f>
        <v>NIPLE, EM FERRO GALVANIZADO, CONEXÃO ROSQUEADA, DN 32 (1 1/4"), INSTALADO EM REDE DE ALIMENTAÇÃO PARA SPRINKLER - FORNECIMENTO E INSTALAÇÃO. AF_10/2020</v>
      </c>
      <c r="E84" s="63" t="str">
        <f ca="1">VLOOKUP(B84,'Insumos e Serviços'!$A:$F,5,0)</f>
        <v>UN</v>
      </c>
      <c r="F84" s="119">
        <v>14</v>
      </c>
      <c r="G84" s="65">
        <f ca="1">VLOOKUP(B84,'Insumos e Serviços'!$A:$F,6,0)</f>
        <v>25.03</v>
      </c>
      <c r="H84" s="65">
        <f t="shared" si="3"/>
        <v>350.42</v>
      </c>
    </row>
    <row r="85" spans="1:8" ht="22.5">
      <c r="A85" s="64" t="s">
        <v>417</v>
      </c>
      <c r="B85" s="63" t="s">
        <v>418</v>
      </c>
      <c r="C85" s="63" t="str">
        <f ca="1">VLOOKUP(B85,'Insumos e Serviços'!$A:$F,2,0)</f>
        <v>SINAPI</v>
      </c>
      <c r="D85" s="64" t="str">
        <f ca="1">VLOOKUP(B85,'Insumos e Serviços'!$A:$F,4,0)</f>
        <v>UNIÃO, EM FERRO GALVANIZADO, CONEXÃO ROSQUEADA, DN 32 (1 1/4"), INSTALADO EM REDE DE ALIMENTAÇÃO PARA SPRINKLER - FORNECIMENTO E INSTALAÇÃO. AF_10/2020</v>
      </c>
      <c r="E85" s="63" t="str">
        <f ca="1">VLOOKUP(B85,'Insumos e Serviços'!$A:$F,5,0)</f>
        <v>UN</v>
      </c>
      <c r="F85" s="119">
        <v>6</v>
      </c>
      <c r="G85" s="65">
        <f ca="1">VLOOKUP(B85,'Insumos e Serviços'!$A:$F,6,0)</f>
        <v>51.05</v>
      </c>
      <c r="H85" s="65">
        <f t="shared" si="3"/>
        <v>306.3</v>
      </c>
    </row>
    <row r="86" spans="1:8" ht="22.5">
      <c r="A86" s="64" t="s">
        <v>420</v>
      </c>
      <c r="B86" s="63" t="s">
        <v>421</v>
      </c>
      <c r="C86" s="63" t="str">
        <f ca="1">VLOOKUP(B86,'Insumos e Serviços'!$A:$F,2,0)</f>
        <v>SINAPI</v>
      </c>
      <c r="D86" s="64" t="str">
        <f ca="1">VLOOKUP(B86,'Insumos e Serviços'!$A:$F,4,0)</f>
        <v>NIPLE, EM FERRO GALVANIZADO, CONEXÃO ROSQUEADA, DN 25 (1"), INSTALADO EM REDE DE ALIMENTAÇÃO PARA SPRINKLER - FORNECIMENTO E INSTALAÇÃO. AF_10/2020</v>
      </c>
      <c r="E86" s="63" t="str">
        <f ca="1">VLOOKUP(B86,'Insumos e Serviços'!$A:$F,5,0)</f>
        <v>UN</v>
      </c>
      <c r="F86" s="119">
        <v>6</v>
      </c>
      <c r="G86" s="65">
        <f ca="1">VLOOKUP(B86,'Insumos e Serviços'!$A:$F,6,0)</f>
        <v>20.56</v>
      </c>
      <c r="H86" s="65">
        <f t="shared" si="3"/>
        <v>123.36</v>
      </c>
    </row>
    <row r="87" spans="1:8">
      <c r="A87" s="64" t="s">
        <v>423</v>
      </c>
      <c r="B87" s="63" t="s">
        <v>424</v>
      </c>
      <c r="C87" s="63" t="s">
        <v>216</v>
      </c>
      <c r="D87" s="64" t="s">
        <v>425</v>
      </c>
      <c r="E87" s="63" t="s">
        <v>426</v>
      </c>
      <c r="F87" s="119">
        <v>8</v>
      </c>
      <c r="G87" s="65">
        <f ca="1">VLOOKUP(A87,'Orçamento Analítico'!$A:$H,8,0)</f>
        <v>194.48</v>
      </c>
      <c r="H87" s="65">
        <f t="shared" si="3"/>
        <v>1555.84</v>
      </c>
    </row>
    <row r="88" spans="1:8">
      <c r="A88" s="64" t="s">
        <v>427</v>
      </c>
      <c r="B88" s="63" t="s">
        <v>428</v>
      </c>
      <c r="C88" s="63" t="s">
        <v>216</v>
      </c>
      <c r="D88" s="64" t="s">
        <v>429</v>
      </c>
      <c r="E88" s="63" t="s">
        <v>426</v>
      </c>
      <c r="F88" s="119">
        <v>12</v>
      </c>
      <c r="G88" s="65">
        <f ca="1">VLOOKUP(A88,'Orçamento Analítico'!$A:$H,8,0)</f>
        <v>202.32</v>
      </c>
      <c r="H88" s="65">
        <f t="shared" si="3"/>
        <v>2427.84</v>
      </c>
    </row>
    <row r="89" spans="1:8" ht="22.5">
      <c r="A89" s="64" t="s">
        <v>430</v>
      </c>
      <c r="B89" s="63" t="s">
        <v>431</v>
      </c>
      <c r="C89" s="63" t="s">
        <v>216</v>
      </c>
      <c r="D89" s="64" t="s">
        <v>432</v>
      </c>
      <c r="E89" s="63" t="s">
        <v>426</v>
      </c>
      <c r="F89" s="119">
        <v>13</v>
      </c>
      <c r="G89" s="65">
        <f ca="1">VLOOKUP(A89,'Orçamento Analítico'!$A:$H,8,0)</f>
        <v>101.46000000000001</v>
      </c>
      <c r="H89" s="65">
        <f t="shared" si="3"/>
        <v>1318.98</v>
      </c>
    </row>
    <row r="90" spans="1:8" ht="22.5">
      <c r="A90" s="64" t="s">
        <v>433</v>
      </c>
      <c r="B90" s="63" t="s">
        <v>434</v>
      </c>
      <c r="C90" s="63" t="s">
        <v>216</v>
      </c>
      <c r="D90" s="64" t="s">
        <v>435</v>
      </c>
      <c r="E90" s="63" t="s">
        <v>426</v>
      </c>
      <c r="F90" s="119">
        <v>12</v>
      </c>
      <c r="G90" s="65">
        <f ca="1">VLOOKUP(A90,'Orçamento Analítico'!$A:$H,8,0)</f>
        <v>180.74</v>
      </c>
      <c r="H90" s="65">
        <f t="shared" si="3"/>
        <v>2168.88</v>
      </c>
    </row>
    <row r="91" spans="1:8">
      <c r="A91" s="64" t="s">
        <v>436</v>
      </c>
      <c r="B91" s="63" t="s">
        <v>437</v>
      </c>
      <c r="C91" s="63" t="s">
        <v>216</v>
      </c>
      <c r="D91" s="64" t="s">
        <v>438</v>
      </c>
      <c r="E91" s="63" t="s">
        <v>439</v>
      </c>
      <c r="F91" s="119">
        <v>1</v>
      </c>
      <c r="G91" s="65">
        <f ca="1">VLOOKUP(A91,'Orçamento Analítico'!$A:$H,8,0)</f>
        <v>521.87</v>
      </c>
      <c r="H91" s="65">
        <f t="shared" si="3"/>
        <v>521.87</v>
      </c>
    </row>
    <row r="92" spans="1:8">
      <c r="A92" s="72" t="s">
        <v>440</v>
      </c>
      <c r="B92" s="89"/>
      <c r="C92" s="89"/>
      <c r="D92" s="72" t="s">
        <v>441</v>
      </c>
      <c r="E92" s="72"/>
      <c r="F92" s="120"/>
      <c r="G92" s="72"/>
      <c r="H92" s="73">
        <f>SUM(H93:H127)</f>
        <v>20653.740000000002</v>
      </c>
    </row>
    <row r="93" spans="1:8" ht="22.5">
      <c r="A93" s="64" t="s">
        <v>442</v>
      </c>
      <c r="B93" s="63" t="s">
        <v>443</v>
      </c>
      <c r="C93" s="63" t="str">
        <f ca="1">VLOOKUP(B93,'Insumos e Serviços'!$A:$F,2,0)</f>
        <v>SINAPI</v>
      </c>
      <c r="D93" s="64" t="str">
        <f ca="1">VLOOKUP(B93,'Insumos e Serviços'!$A:$F,4,0)</f>
        <v>TUBO, PVC, SOLDÁVEL, DN 32MM, INSTALADO EM PRUMADA DE ÁGUA - FORNECIMENTO E INSTALAÇÃO. AF_12/2014</v>
      </c>
      <c r="E93" s="63" t="str">
        <f ca="1">VLOOKUP(B93,'Insumos e Serviços'!$A:$F,5,0)</f>
        <v>M</v>
      </c>
      <c r="F93" s="119">
        <v>94</v>
      </c>
      <c r="G93" s="65">
        <f ca="1">VLOOKUP(B93,'Insumos e Serviços'!$A:$F,6,0)</f>
        <v>10.46</v>
      </c>
      <c r="H93" s="65">
        <f t="shared" si="3"/>
        <v>983.24</v>
      </c>
    </row>
    <row r="94" spans="1:8" ht="22.5">
      <c r="A94" s="64" t="s">
        <v>445</v>
      </c>
      <c r="B94" s="63" t="s">
        <v>446</v>
      </c>
      <c r="C94" s="63" t="str">
        <f ca="1">VLOOKUP(B94,'Insumos e Serviços'!$A:$F,2,0)</f>
        <v>SINAPI</v>
      </c>
      <c r="D94" s="64" t="str">
        <f ca="1">VLOOKUP(B94,'Insumos e Serviços'!$A:$F,4,0)</f>
        <v>TUBO, PVC, SOLDÁVEL, DN 40MM, INSTALADO EM PRUMADA DE ÁGUA - FORNECIMENTO E INSTALAÇÃO. AF_12/2014</v>
      </c>
      <c r="E94" s="63" t="str">
        <f ca="1">VLOOKUP(B94,'Insumos e Serviços'!$A:$F,5,0)</f>
        <v>M</v>
      </c>
      <c r="F94" s="119">
        <v>67</v>
      </c>
      <c r="G94" s="65">
        <f ca="1">VLOOKUP(B94,'Insumos e Serviços'!$A:$F,6,0)</f>
        <v>15.04</v>
      </c>
      <c r="H94" s="65">
        <f t="shared" si="3"/>
        <v>1007.68</v>
      </c>
    </row>
    <row r="95" spans="1:8" ht="22.5">
      <c r="A95" s="64" t="s">
        <v>448</v>
      </c>
      <c r="B95" s="63" t="s">
        <v>449</v>
      </c>
      <c r="C95" s="63" t="str">
        <f ca="1">VLOOKUP(B95,'Insumos e Serviços'!$A:$F,2,0)</f>
        <v>SINAPI</v>
      </c>
      <c r="D95" s="64" t="str">
        <f ca="1">VLOOKUP(B95,'Insumos e Serviços'!$A:$F,4,0)</f>
        <v>TUBO, PVC, SOLDÁVEL, DN 50MM, INSTALADO EM PRUMADA DE ÁGUA - FORNECIMENTO E INSTALAÇÃO. AF_12/2014</v>
      </c>
      <c r="E95" s="63" t="str">
        <f ca="1">VLOOKUP(B95,'Insumos e Serviços'!$A:$F,5,0)</f>
        <v>M</v>
      </c>
      <c r="F95" s="119">
        <v>63</v>
      </c>
      <c r="G95" s="65">
        <f ca="1">VLOOKUP(B95,'Insumos e Serviços'!$A:$F,6,0)</f>
        <v>17.3</v>
      </c>
      <c r="H95" s="65">
        <f t="shared" si="3"/>
        <v>1089.9000000000001</v>
      </c>
    </row>
    <row r="96" spans="1:8" ht="22.5">
      <c r="A96" s="64" t="s">
        <v>451</v>
      </c>
      <c r="B96" s="63" t="s">
        <v>452</v>
      </c>
      <c r="C96" s="63" t="str">
        <f ca="1">VLOOKUP(B96,'Insumos e Serviços'!$A:$F,2,0)</f>
        <v>SINAPI</v>
      </c>
      <c r="D96" s="64" t="str">
        <f ca="1">VLOOKUP(B96,'Insumos e Serviços'!$A:$F,4,0)</f>
        <v>TUBO, PVC, SOLDÁVEL, DN 60MM, INSTALADO EM PRUMADA DE ÁGUA - FORNECIMENTO E INSTALAÇÃO. AF_12/2014</v>
      </c>
      <c r="E96" s="63" t="str">
        <f ca="1">VLOOKUP(B96,'Insumos e Serviços'!$A:$F,5,0)</f>
        <v>M</v>
      </c>
      <c r="F96" s="119">
        <v>89</v>
      </c>
      <c r="G96" s="65">
        <f ca="1">VLOOKUP(B96,'Insumos e Serviços'!$A:$F,6,0)</f>
        <v>28.57</v>
      </c>
      <c r="H96" s="65">
        <f t="shared" si="3"/>
        <v>2542.73</v>
      </c>
    </row>
    <row r="97" spans="1:8" ht="22.5">
      <c r="A97" s="64" t="s">
        <v>454</v>
      </c>
      <c r="B97" s="63" t="s">
        <v>455</v>
      </c>
      <c r="C97" s="63" t="str">
        <f ca="1">VLOOKUP(B97,'Insumos e Serviços'!$A:$F,2,0)</f>
        <v>SINAPI</v>
      </c>
      <c r="D97" s="64" t="str">
        <f ca="1">VLOOKUP(B97,'Insumos e Serviços'!$A:$F,4,0)</f>
        <v>TUBO, PVC, SOLDÁVEL, DN 85MM, INSTALADO EM PRUMADA DE ÁGUA - FORNECIMENTO E INSTALAÇÃO. AF_12/2014</v>
      </c>
      <c r="E97" s="63" t="str">
        <f ca="1">VLOOKUP(B97,'Insumos e Serviços'!$A:$F,5,0)</f>
        <v>M</v>
      </c>
      <c r="F97" s="119">
        <v>1</v>
      </c>
      <c r="G97" s="65">
        <f ca="1">VLOOKUP(B97,'Insumos e Serviços'!$A:$F,6,0)</f>
        <v>58.8</v>
      </c>
      <c r="H97" s="65">
        <f t="shared" si="3"/>
        <v>58.8</v>
      </c>
    </row>
    <row r="98" spans="1:8" ht="33.75">
      <c r="A98" s="64" t="s">
        <v>457</v>
      </c>
      <c r="B98" s="63" t="s">
        <v>458</v>
      </c>
      <c r="C98" s="63" t="str">
        <f ca="1">VLOOKUP(B98,'Insumos e Serviços'!$A:$F,2,0)</f>
        <v>SINAPI</v>
      </c>
      <c r="D98" s="64" t="str">
        <f ca="1">VLOOKUP(B98,'Insumos e Serviços'!$A:$F,4,0)</f>
        <v>(COMPOSIÇÃO REPRESENTATIVA) DO SERVIÇO DE INSTALAÇÃO DE TUBOS DE PVC, SÉRIE R, ÁGUA PLUVIAL, DN 150 MM (INSTALADO EM CONDUTORES VERTICAIS), INCLUSIVE CONEXÕES, CORTES E FIXAÇÕES, PARA PRÉDIOS. AF_10/2015</v>
      </c>
      <c r="E98" s="63" t="str">
        <f ca="1">VLOOKUP(B98,'Insumos e Serviços'!$A:$F,5,0)</f>
        <v>M</v>
      </c>
      <c r="F98" s="119">
        <v>15</v>
      </c>
      <c r="G98" s="65">
        <f ca="1">VLOOKUP(B98,'Insumos e Serviços'!$A:$F,6,0)</f>
        <v>89.44</v>
      </c>
      <c r="H98" s="65">
        <f t="shared" si="3"/>
        <v>1341.6</v>
      </c>
    </row>
    <row r="99" spans="1:8" ht="22.5">
      <c r="A99" s="64" t="s">
        <v>460</v>
      </c>
      <c r="B99" s="63" t="s">
        <v>461</v>
      </c>
      <c r="C99" s="63" t="s">
        <v>216</v>
      </c>
      <c r="D99" s="64" t="s">
        <v>462</v>
      </c>
      <c r="E99" s="63" t="s">
        <v>262</v>
      </c>
      <c r="F99" s="119">
        <v>22</v>
      </c>
      <c r="G99" s="65">
        <f ca="1">VLOOKUP(A99,'Orçamento Analítico'!$A:$H,8,0)</f>
        <v>132.75</v>
      </c>
      <c r="H99" s="65">
        <f t="shared" si="3"/>
        <v>2920.5</v>
      </c>
    </row>
    <row r="100" spans="1:8" ht="22.5">
      <c r="A100" s="64" t="s">
        <v>463</v>
      </c>
      <c r="B100" s="63" t="s">
        <v>464</v>
      </c>
      <c r="C100" s="63" t="str">
        <f ca="1">VLOOKUP(B100,'Insumos e Serviços'!$A:$F,2,0)</f>
        <v>SINAPI</v>
      </c>
      <c r="D100" s="64" t="str">
        <f ca="1">VLOOKUP(B100,'Insumos e Serviços'!$A:$F,4,0)</f>
        <v>JOELHO 90 GRAUS, PVC, SOLDÁVEL, DN 32MM, INSTALADO EM RAMAL DE DISTRIBUIÇÃO DE ÁGUA - FORNECIMENTO E INSTALAÇÃO. AF_12/2014</v>
      </c>
      <c r="E100" s="63" t="str">
        <f ca="1">VLOOKUP(B100,'Insumos e Serviços'!$A:$F,5,0)</f>
        <v>UN</v>
      </c>
      <c r="F100" s="119">
        <v>23</v>
      </c>
      <c r="G100" s="65">
        <f ca="1">VLOOKUP(B100,'Insumos e Serviços'!$A:$F,6,0)</f>
        <v>8.36</v>
      </c>
      <c r="H100" s="65">
        <f t="shared" si="3"/>
        <v>192.28</v>
      </c>
    </row>
    <row r="101" spans="1:8" ht="22.5">
      <c r="A101" s="64" t="s">
        <v>466</v>
      </c>
      <c r="B101" s="63" t="s">
        <v>467</v>
      </c>
      <c r="C101" s="63" t="str">
        <f ca="1">VLOOKUP(B101,'Insumos e Serviços'!$A:$F,2,0)</f>
        <v>SINAPI</v>
      </c>
      <c r="D101" s="64" t="str">
        <f ca="1">VLOOKUP(B101,'Insumos e Serviços'!$A:$F,4,0)</f>
        <v>JOELHO 90 GRAUS, PVC, SOLDÁVEL, DN 40MM, INSTALADO EM PRUMADA DE ÁGUA - FORNECIMENTO E INSTALAÇÃO. AF_12/2014</v>
      </c>
      <c r="E101" s="63" t="str">
        <f ca="1">VLOOKUP(B101,'Insumos e Serviços'!$A:$F,5,0)</f>
        <v>UN</v>
      </c>
      <c r="F101" s="119">
        <v>19</v>
      </c>
      <c r="G101" s="65">
        <f ca="1">VLOOKUP(B101,'Insumos e Serviços'!$A:$F,6,0)</f>
        <v>11.3</v>
      </c>
      <c r="H101" s="65">
        <f t="shared" si="3"/>
        <v>214.7</v>
      </c>
    </row>
    <row r="102" spans="1:8" ht="22.5">
      <c r="A102" s="64" t="s">
        <v>469</v>
      </c>
      <c r="B102" s="63" t="s">
        <v>470</v>
      </c>
      <c r="C102" s="63" t="str">
        <f ca="1">VLOOKUP(B102,'Insumos e Serviços'!$A:$F,2,0)</f>
        <v>SINAPI</v>
      </c>
      <c r="D102" s="64" t="str">
        <f ca="1">VLOOKUP(B102,'Insumos e Serviços'!$A:$F,4,0)</f>
        <v>JOELHO 90 GRAUS, PVC, SOLDÁVEL, DN 50MM, INSTALADO EM PRUMADA DE ÁGUA - FORNECIMENTO E INSTALAÇÃO. AF_12/2014</v>
      </c>
      <c r="E102" s="63" t="str">
        <f ca="1">VLOOKUP(B102,'Insumos e Serviços'!$A:$F,5,0)</f>
        <v>UN</v>
      </c>
      <c r="F102" s="119">
        <v>36</v>
      </c>
      <c r="G102" s="65">
        <f ca="1">VLOOKUP(B102,'Insumos e Serviços'!$A:$F,6,0)</f>
        <v>13.59</v>
      </c>
      <c r="H102" s="65">
        <f t="shared" si="3"/>
        <v>489.24</v>
      </c>
    </row>
    <row r="103" spans="1:8" ht="22.5">
      <c r="A103" s="64" t="s">
        <v>472</v>
      </c>
      <c r="B103" s="63" t="s">
        <v>473</v>
      </c>
      <c r="C103" s="63" t="str">
        <f ca="1">VLOOKUP(B103,'Insumos e Serviços'!$A:$F,2,0)</f>
        <v>SINAPI</v>
      </c>
      <c r="D103" s="64" t="str">
        <f ca="1">VLOOKUP(B103,'Insumos e Serviços'!$A:$F,4,0)</f>
        <v>JOELHO 90 GRAUS, PVC, SOLDÁVEL, DN 60MM, INSTALADO EM PRUMADA DE ÁGUA - FORNECIMENTO E INSTALAÇÃO. AF_12/2014</v>
      </c>
      <c r="E103" s="63" t="str">
        <f ca="1">VLOOKUP(B103,'Insumos e Serviços'!$A:$F,5,0)</f>
        <v>UN</v>
      </c>
      <c r="F103" s="119">
        <v>2</v>
      </c>
      <c r="G103" s="65">
        <f ca="1">VLOOKUP(B103,'Insumos e Serviços'!$A:$F,6,0)</f>
        <v>35.909999999999997</v>
      </c>
      <c r="H103" s="65">
        <f t="shared" si="3"/>
        <v>71.819999999999993</v>
      </c>
    </row>
    <row r="104" spans="1:8" ht="22.5">
      <c r="A104" s="64" t="s">
        <v>475</v>
      </c>
      <c r="B104" s="63" t="s">
        <v>476</v>
      </c>
      <c r="C104" s="63" t="str">
        <f ca="1">VLOOKUP(B104,'Insumos e Serviços'!$A:$F,2,0)</f>
        <v>SINAPI</v>
      </c>
      <c r="D104" s="64" t="str">
        <f ca="1">VLOOKUP(B104,'Insumos e Serviços'!$A:$F,4,0)</f>
        <v>JOELHO 90 GRAUS, PVC, SOLDÁVEL, DN 85MM, INSTALADO EM PRUMADA DE ÁGUA - FORNECIMENTO E INSTALAÇÃO. AF_12/2014</v>
      </c>
      <c r="E104" s="63" t="str">
        <f ca="1">VLOOKUP(B104,'Insumos e Serviços'!$A:$F,5,0)</f>
        <v>UN</v>
      </c>
      <c r="F104" s="119">
        <v>1</v>
      </c>
      <c r="G104" s="65">
        <f ca="1">VLOOKUP(B104,'Insumos e Serviços'!$A:$F,6,0)</f>
        <v>133.32</v>
      </c>
      <c r="H104" s="65">
        <f t="shared" si="3"/>
        <v>133.32</v>
      </c>
    </row>
    <row r="105" spans="1:8" ht="22.5">
      <c r="A105" s="64" t="s">
        <v>478</v>
      </c>
      <c r="B105" s="63" t="s">
        <v>479</v>
      </c>
      <c r="C105" s="63" t="str">
        <f ca="1">VLOOKUP(B105,'Insumos e Serviços'!$A:$F,2,0)</f>
        <v>SINAPI</v>
      </c>
      <c r="D105" s="64" t="str">
        <f ca="1">VLOOKUP(B105,'Insumos e Serviços'!$A:$F,4,0)</f>
        <v>JOELHO 45 GRAUS, PVC, SOLDÁVEL, DN 50MM, INSTALADO EM PRUMADA DE ÁGUA - FORNECIMENTO E INSTALAÇÃO. AF_12/2014</v>
      </c>
      <c r="E105" s="63" t="str">
        <f ca="1">VLOOKUP(B105,'Insumos e Serviços'!$A:$F,5,0)</f>
        <v>UN</v>
      </c>
      <c r="F105" s="119">
        <v>1</v>
      </c>
      <c r="G105" s="65">
        <f ca="1">VLOOKUP(B105,'Insumos e Serviços'!$A:$F,6,0)</f>
        <v>15.52</v>
      </c>
      <c r="H105" s="65">
        <f t="shared" si="3"/>
        <v>15.52</v>
      </c>
    </row>
    <row r="106" spans="1:8" ht="22.5">
      <c r="A106" s="64" t="s">
        <v>481</v>
      </c>
      <c r="B106" s="63" t="s">
        <v>482</v>
      </c>
      <c r="C106" s="63" t="str">
        <f ca="1">VLOOKUP(B106,'Insumos e Serviços'!$A:$F,2,0)</f>
        <v>SINAPI</v>
      </c>
      <c r="D106" s="64" t="str">
        <f ca="1">VLOOKUP(B106,'Insumos e Serviços'!$A:$F,4,0)</f>
        <v>JOELHO 45 GRAUS, PVC, SERIE R, ÁGUA PLUVIAL, DN 150 MM, JUNTA ELÁSTICA, FORNECIDO E INSTALADO EM CONDUTORES VERTICAIS DE ÁGUAS PLUVIAIS. AF_12/2014</v>
      </c>
      <c r="E106" s="63" t="str">
        <f ca="1">VLOOKUP(B106,'Insumos e Serviços'!$A:$F,5,0)</f>
        <v>UN</v>
      </c>
      <c r="F106" s="119">
        <v>6</v>
      </c>
      <c r="G106" s="65">
        <f ca="1">VLOOKUP(B106,'Insumos e Serviços'!$A:$F,6,0)</f>
        <v>100.61</v>
      </c>
      <c r="H106" s="65">
        <f t="shared" si="3"/>
        <v>603.66</v>
      </c>
    </row>
    <row r="107" spans="1:8" ht="22.5">
      <c r="A107" s="64" t="s">
        <v>484</v>
      </c>
      <c r="B107" s="63" t="s">
        <v>485</v>
      </c>
      <c r="C107" s="63" t="str">
        <f ca="1">VLOOKUP(B107,'Insumos e Serviços'!$A:$F,2,0)</f>
        <v>SINAPI</v>
      </c>
      <c r="D107" s="64" t="str">
        <f ca="1">VLOOKUP(B107,'Insumos e Serviços'!$A:$F,4,0)</f>
        <v>TE, PVC, SOLDÁVEL, DN 32MM, INSTALADO EM RAMAL DE DISTRIBUIÇÃO DE ÁGUA - FORNECIMENTO E INSTALAÇÃO. AF_12/2014</v>
      </c>
      <c r="E107" s="63" t="str">
        <f ca="1">VLOOKUP(B107,'Insumos e Serviços'!$A:$F,5,0)</f>
        <v>UN</v>
      </c>
      <c r="F107" s="119">
        <v>23</v>
      </c>
      <c r="G107" s="65">
        <f ca="1">VLOOKUP(B107,'Insumos e Serviços'!$A:$F,6,0)</f>
        <v>12.84</v>
      </c>
      <c r="H107" s="65">
        <f t="shared" si="3"/>
        <v>295.32</v>
      </c>
    </row>
    <row r="108" spans="1:8" ht="22.5">
      <c r="A108" s="64" t="s">
        <v>487</v>
      </c>
      <c r="B108" s="63" t="s">
        <v>488</v>
      </c>
      <c r="C108" s="63" t="str">
        <f ca="1">VLOOKUP(B108,'Insumos e Serviços'!$A:$F,2,0)</f>
        <v>SINAPI</v>
      </c>
      <c r="D108" s="64" t="str">
        <f ca="1">VLOOKUP(B108,'Insumos e Serviços'!$A:$F,4,0)</f>
        <v>TE, PVC, SOLDÁVEL, DN 40MM, INSTALADO EM PRUMADA DE ÁGUA - FORNECIMENTO E INSTALAÇÃO. AF_12/2014</v>
      </c>
      <c r="E108" s="63" t="str">
        <f ca="1">VLOOKUP(B108,'Insumos e Serviços'!$A:$F,5,0)</f>
        <v>UN</v>
      </c>
      <c r="F108" s="119">
        <v>3</v>
      </c>
      <c r="G108" s="65">
        <f ca="1">VLOOKUP(B108,'Insumos e Serviços'!$A:$F,6,0)</f>
        <v>17.73</v>
      </c>
      <c r="H108" s="65">
        <f t="shared" si="3"/>
        <v>53.19</v>
      </c>
    </row>
    <row r="109" spans="1:8" ht="22.5">
      <c r="A109" s="64" t="s">
        <v>490</v>
      </c>
      <c r="B109" s="63" t="s">
        <v>491</v>
      </c>
      <c r="C109" s="63" t="str">
        <f ca="1">VLOOKUP(B109,'Insumos e Serviços'!$A:$F,2,0)</f>
        <v>SINAPI</v>
      </c>
      <c r="D109" s="64" t="str">
        <f ca="1">VLOOKUP(B109,'Insumos e Serviços'!$A:$F,4,0)</f>
        <v>TE, PVC, SOLDÁVEL, DN 50MM, INSTALADO EM PRUMADA DE ÁGUA - FORNECIMENTO E INSTALAÇÃO. AF_12/2014</v>
      </c>
      <c r="E109" s="63" t="str">
        <f ca="1">VLOOKUP(B109,'Insumos e Serviços'!$A:$F,5,0)</f>
        <v>UN</v>
      </c>
      <c r="F109" s="119">
        <v>7</v>
      </c>
      <c r="G109" s="65">
        <f ca="1">VLOOKUP(B109,'Insumos e Serviços'!$A:$F,6,0)</f>
        <v>21.41</v>
      </c>
      <c r="H109" s="65">
        <f t="shared" si="3"/>
        <v>149.87</v>
      </c>
    </row>
    <row r="110" spans="1:8" ht="22.5">
      <c r="A110" s="64" t="s">
        <v>493</v>
      </c>
      <c r="B110" s="63" t="s">
        <v>494</v>
      </c>
      <c r="C110" s="63" t="str">
        <f ca="1">VLOOKUP(B110,'Insumos e Serviços'!$A:$F,2,0)</f>
        <v>SINAPI</v>
      </c>
      <c r="D110" s="64" t="str">
        <f ca="1">VLOOKUP(B110,'Insumos e Serviços'!$A:$F,4,0)</f>
        <v>TE, PVC, SOLDÁVEL, DN 60MM, INSTALADO EM PRUMADA DE ÁGUA - FORNECIMENTO E INSTALAÇÃO. AF_12/2014</v>
      </c>
      <c r="E110" s="63" t="str">
        <f ca="1">VLOOKUP(B110,'Insumos e Serviços'!$A:$F,5,0)</f>
        <v>UN</v>
      </c>
      <c r="F110" s="119">
        <v>5</v>
      </c>
      <c r="G110" s="65">
        <f ca="1">VLOOKUP(B110,'Insumos e Serviços'!$A:$F,6,0)</f>
        <v>45.87</v>
      </c>
      <c r="H110" s="65">
        <f t="shared" si="3"/>
        <v>229.35</v>
      </c>
    </row>
    <row r="111" spans="1:8" ht="22.5">
      <c r="A111" s="64" t="s">
        <v>496</v>
      </c>
      <c r="B111" s="63" t="s">
        <v>497</v>
      </c>
      <c r="C111" s="63" t="str">
        <f ca="1">VLOOKUP(B111,'Insumos e Serviços'!$A:$F,2,0)</f>
        <v>SINAPI</v>
      </c>
      <c r="D111" s="64" t="str">
        <f ca="1">VLOOKUP(B111,'Insumos e Serviços'!$A:$F,4,0)</f>
        <v>TÊ, PVC, SERIE R, ÁGUA PLUVIAL, DN 150 X 150 MM, JUNTA ELÁSTICA, FORNECIDO E INSTALADO EM CONDUTORES VERTICAIS DE ÁGUAS PLUVIAIS. AF_12/2014</v>
      </c>
      <c r="E111" s="63" t="str">
        <f ca="1">VLOOKUP(B111,'Insumos e Serviços'!$A:$F,5,0)</f>
        <v>UN</v>
      </c>
      <c r="F111" s="119">
        <v>2</v>
      </c>
      <c r="G111" s="65">
        <f ca="1">VLOOKUP(B111,'Insumos e Serviços'!$A:$F,6,0)</f>
        <v>162.69999999999999</v>
      </c>
      <c r="H111" s="65">
        <f t="shared" si="3"/>
        <v>325.39999999999998</v>
      </c>
    </row>
    <row r="112" spans="1:8" ht="22.5">
      <c r="A112" s="64" t="s">
        <v>499</v>
      </c>
      <c r="B112" s="63" t="s">
        <v>500</v>
      </c>
      <c r="C112" s="63" t="s">
        <v>216</v>
      </c>
      <c r="D112" s="64" t="s">
        <v>501</v>
      </c>
      <c r="E112" s="63" t="s">
        <v>317</v>
      </c>
      <c r="F112" s="119">
        <v>5</v>
      </c>
      <c r="G112" s="65">
        <f ca="1">VLOOKUP(A112,'Orçamento Analítico'!$A:$H,8,0)</f>
        <v>230.43</v>
      </c>
      <c r="H112" s="65">
        <f t="shared" si="3"/>
        <v>1152.1500000000001</v>
      </c>
    </row>
    <row r="113" spans="1:8" ht="22.5">
      <c r="A113" s="64" t="s">
        <v>502</v>
      </c>
      <c r="B113" s="63" t="s">
        <v>503</v>
      </c>
      <c r="C113" s="63" t="str">
        <f ca="1">VLOOKUP(B113,'Insumos e Serviços'!$A:$F,2,0)</f>
        <v>SINAPI</v>
      </c>
      <c r="D113" s="64" t="str">
        <f ca="1">VLOOKUP(B113,'Insumos e Serviços'!$A:$F,4,0)</f>
        <v>LUVA SOLDÁVEL E COM ROSCA, PVC, SOLDÁVEL, DN 32MM X 1, INSTALADO EM RAMAL DE DISTRIBUIÇÃO DE ÁGUA - FORNECIMENTO E INSTALAÇÃO. AF_12/2014</v>
      </c>
      <c r="E113" s="63" t="str">
        <f ca="1">VLOOKUP(B113,'Insumos e Serviços'!$A:$F,5,0)</f>
        <v>UN</v>
      </c>
      <c r="F113" s="119">
        <v>2</v>
      </c>
      <c r="G113" s="65">
        <f ca="1">VLOOKUP(B113,'Insumos e Serviços'!$A:$F,6,0)</f>
        <v>10.3</v>
      </c>
      <c r="H113" s="65">
        <f t="shared" si="3"/>
        <v>20.6</v>
      </c>
    </row>
    <row r="114" spans="1:8" ht="22.5">
      <c r="A114" s="64" t="s">
        <v>505</v>
      </c>
      <c r="B114" s="63" t="s">
        <v>506</v>
      </c>
      <c r="C114" s="63" t="str">
        <f ca="1">VLOOKUP(B114,'Insumos e Serviços'!$A:$F,2,0)</f>
        <v>SINAPI</v>
      </c>
      <c r="D114" s="64" t="str">
        <f ca="1">VLOOKUP(B114,'Insumos e Serviços'!$A:$F,4,0)</f>
        <v>LUVA COM ROSCA, PVC, SOLDÁVEL, DN 40MM X 1.1/4, INSTALADO EM PRUMADA DE ÁGUA - FORNECIMENTO E INSTALAÇÃO. AF_12/2014</v>
      </c>
      <c r="E114" s="63" t="str">
        <f ca="1">VLOOKUP(B114,'Insumos e Serviços'!$A:$F,5,0)</f>
        <v>UN</v>
      </c>
      <c r="F114" s="119">
        <v>1</v>
      </c>
      <c r="G114" s="65">
        <f ca="1">VLOOKUP(B114,'Insumos e Serviços'!$A:$F,6,0)</f>
        <v>17.28</v>
      </c>
      <c r="H114" s="65">
        <f t="shared" si="3"/>
        <v>17.28</v>
      </c>
    </row>
    <row r="115" spans="1:8" ht="22.5">
      <c r="A115" s="64" t="s">
        <v>508</v>
      </c>
      <c r="B115" s="63" t="s">
        <v>509</v>
      </c>
      <c r="C115" s="63" t="str">
        <f ca="1">VLOOKUP(B115,'Insumos e Serviços'!$A:$F,2,0)</f>
        <v>SINAPI</v>
      </c>
      <c r="D115" s="64" t="str">
        <f ca="1">VLOOKUP(B115,'Insumos e Serviços'!$A:$F,4,0)</f>
        <v>LUVA DE REDUÇÃO, PVC, SOLDÁVEL, DN 60MM X 50MM, INSTALADO EM PRUMADA DE ÁGUA - FORNECIMENTO E INSTALAÇÃO. AF_12/2014</v>
      </c>
      <c r="E115" s="63" t="str">
        <f ca="1">VLOOKUP(B115,'Insumos e Serviços'!$A:$F,5,0)</f>
        <v>UN</v>
      </c>
      <c r="F115" s="119">
        <v>1</v>
      </c>
      <c r="G115" s="65">
        <f ca="1">VLOOKUP(B115,'Insumos e Serviços'!$A:$F,6,0)</f>
        <v>20.11</v>
      </c>
      <c r="H115" s="65">
        <f t="shared" si="3"/>
        <v>20.11</v>
      </c>
    </row>
    <row r="116" spans="1:8" ht="22.5">
      <c r="A116" s="64" t="s">
        <v>511</v>
      </c>
      <c r="B116" s="63" t="s">
        <v>512</v>
      </c>
      <c r="C116" s="63" t="str">
        <f ca="1">VLOOKUP(B116,'Insumos e Serviços'!$A:$F,2,0)</f>
        <v>SINAPI</v>
      </c>
      <c r="D116" s="64" t="str">
        <f ca="1">VLOOKUP(B116,'Insumos e Serviços'!$A:$F,4,0)</f>
        <v>LUVA SIMPLES, PVC, SERIE R, ÁGUA PLUVIAL, DN 150 MM, JUNTA ELÁSTICA, FORNECIDO E INSTALADO EM CONDUTORES VERTICAIS DE ÁGUAS PLUVIAIS. AF_12/2014</v>
      </c>
      <c r="E116" s="63" t="str">
        <f ca="1">VLOOKUP(B116,'Insumos e Serviços'!$A:$F,5,0)</f>
        <v>UN</v>
      </c>
      <c r="F116" s="119">
        <v>7</v>
      </c>
      <c r="G116" s="65">
        <f ca="1">VLOOKUP(B116,'Insumos e Serviços'!$A:$F,6,0)</f>
        <v>61.36</v>
      </c>
      <c r="H116" s="65">
        <f t="shared" si="3"/>
        <v>429.52</v>
      </c>
    </row>
    <row r="117" spans="1:8">
      <c r="A117" s="64" t="s">
        <v>514</v>
      </c>
      <c r="B117" s="63" t="s">
        <v>515</v>
      </c>
      <c r="C117" s="63" t="s">
        <v>216</v>
      </c>
      <c r="D117" s="64" t="s">
        <v>516</v>
      </c>
      <c r="E117" s="63" t="s">
        <v>317</v>
      </c>
      <c r="F117" s="119">
        <v>11</v>
      </c>
      <c r="G117" s="65">
        <f ca="1">VLOOKUP(A117,'Orçamento Analítico'!$A:$H,8,0)</f>
        <v>96.039999999999992</v>
      </c>
      <c r="H117" s="65">
        <f t="shared" si="3"/>
        <v>1056.44</v>
      </c>
    </row>
    <row r="118" spans="1:8" ht="22.5">
      <c r="A118" s="64" t="s">
        <v>517</v>
      </c>
      <c r="B118" s="63" t="s">
        <v>518</v>
      </c>
      <c r="C118" s="63" t="s">
        <v>216</v>
      </c>
      <c r="D118" s="64" t="s">
        <v>519</v>
      </c>
      <c r="E118" s="63" t="s">
        <v>317</v>
      </c>
      <c r="F118" s="119">
        <v>4</v>
      </c>
      <c r="G118" s="65">
        <f ca="1">VLOOKUP(A118,'Orçamento Analítico'!$A:$H,8,0)</f>
        <v>662.94</v>
      </c>
      <c r="H118" s="65">
        <f t="shared" si="3"/>
        <v>2651.76</v>
      </c>
    </row>
    <row r="119" spans="1:8">
      <c r="A119" s="64" t="s">
        <v>520</v>
      </c>
      <c r="B119" s="63" t="s">
        <v>521</v>
      </c>
      <c r="C119" s="63" t="s">
        <v>216</v>
      </c>
      <c r="D119" s="64" t="s">
        <v>522</v>
      </c>
      <c r="E119" s="63" t="s">
        <v>317</v>
      </c>
      <c r="F119" s="119">
        <v>7</v>
      </c>
      <c r="G119" s="65">
        <f ca="1">VLOOKUP(A119,'Orçamento Analítico'!$A:$H,8,0)</f>
        <v>4.93</v>
      </c>
      <c r="H119" s="65">
        <f t="shared" si="3"/>
        <v>34.51</v>
      </c>
    </row>
    <row r="120" spans="1:8">
      <c r="A120" s="64" t="s">
        <v>523</v>
      </c>
      <c r="B120" s="63" t="s">
        <v>524</v>
      </c>
      <c r="C120" s="63" t="s">
        <v>216</v>
      </c>
      <c r="D120" s="64" t="s">
        <v>525</v>
      </c>
      <c r="E120" s="63" t="s">
        <v>317</v>
      </c>
      <c r="F120" s="119">
        <v>3</v>
      </c>
      <c r="G120" s="65">
        <f ca="1">VLOOKUP(A120,'Orçamento Analítico'!$A:$H,8,0)</f>
        <v>231.51999999999998</v>
      </c>
      <c r="H120" s="65">
        <f t="shared" si="3"/>
        <v>694.56</v>
      </c>
    </row>
    <row r="121" spans="1:8" ht="33.75">
      <c r="A121" s="64" t="s">
        <v>526</v>
      </c>
      <c r="B121" s="63" t="s">
        <v>527</v>
      </c>
      <c r="C121" s="63" t="str">
        <f ca="1">VLOOKUP(B121,'Insumos e Serviços'!$A:$F,2,0)</f>
        <v>SINAPI</v>
      </c>
      <c r="D121" s="64" t="str">
        <f ca="1">VLOOKUP(B121,'Insumos e Serviços'!$A:$F,4,0)</f>
        <v>ADAPTADOR CURTO COM BOLSA E ROSCA PARA REGISTRO, PVC, SOLDÁVEL, DN 32MM X 1, INSTALADO EM RAMAL DE DISTRIBUIÇÃO DE ÁGUA - FORNECIMENTO E INSTALAÇÃO. AF_12/2014</v>
      </c>
      <c r="E121" s="63" t="str">
        <f ca="1">VLOOKUP(B121,'Insumos e Serviços'!$A:$F,5,0)</f>
        <v>UN</v>
      </c>
      <c r="F121" s="119">
        <v>11</v>
      </c>
      <c r="G121" s="65">
        <f ca="1">VLOOKUP(B121,'Insumos e Serviços'!$A:$F,6,0)</f>
        <v>6.46</v>
      </c>
      <c r="H121" s="65">
        <f t="shared" si="3"/>
        <v>71.06</v>
      </c>
    </row>
    <row r="122" spans="1:8" ht="22.5">
      <c r="A122" s="64" t="s">
        <v>529</v>
      </c>
      <c r="B122" s="63" t="s">
        <v>530</v>
      </c>
      <c r="C122" s="63" t="str">
        <f ca="1">VLOOKUP(B122,'Insumos e Serviços'!$A:$F,2,0)</f>
        <v>SINAPI</v>
      </c>
      <c r="D122" s="64" t="str">
        <f ca="1">VLOOKUP(B122,'Insumos e Serviços'!$A:$F,4,0)</f>
        <v>ADAPTADOR CURTO COM BOLSA E ROSCA PARA REGISTRO, PVC, SOLDÁVEL, DN 40MM X 1.1/2, INSTALADO EM PRUMADA DE ÁGUA - FORNECIMENTO E INSTALAÇÃO. AF_12/2014</v>
      </c>
      <c r="E122" s="63" t="str">
        <f ca="1">VLOOKUP(B122,'Insumos e Serviços'!$A:$F,5,0)</f>
        <v>UN</v>
      </c>
      <c r="F122" s="119">
        <v>9</v>
      </c>
      <c r="G122" s="65">
        <f ca="1">VLOOKUP(B122,'Insumos e Serviços'!$A:$F,6,0)</f>
        <v>12.08</v>
      </c>
      <c r="H122" s="65">
        <f t="shared" si="3"/>
        <v>108.72</v>
      </c>
    </row>
    <row r="123" spans="1:8" ht="22.5">
      <c r="A123" s="64" t="s">
        <v>532</v>
      </c>
      <c r="B123" s="63" t="s">
        <v>533</v>
      </c>
      <c r="C123" s="63" t="str">
        <f ca="1">VLOOKUP(B123,'Insumos e Serviços'!$A:$F,2,0)</f>
        <v>SINAPI</v>
      </c>
      <c r="D123" s="64" t="str">
        <f ca="1">VLOOKUP(B123,'Insumos e Serviços'!$A:$F,4,0)</f>
        <v>ADAPTADOR CURTO COM BOLSA E ROSCA PARA REGISTRO, PVC, SOLDÁVEL, DN 50MM X 1.1/2, INSTALADO EM PRUMADA DE ÁGUA - FORNECIMENTO E INSTALAÇÃO. AF_12/2014</v>
      </c>
      <c r="E123" s="63" t="str">
        <f ca="1">VLOOKUP(B123,'Insumos e Serviços'!$A:$F,5,0)</f>
        <v>UN</v>
      </c>
      <c r="F123" s="119">
        <v>11</v>
      </c>
      <c r="G123" s="65">
        <f ca="1">VLOOKUP(B123,'Insumos e Serviços'!$A:$F,6,0)</f>
        <v>10.8</v>
      </c>
      <c r="H123" s="65">
        <f t="shared" si="3"/>
        <v>118.8</v>
      </c>
    </row>
    <row r="124" spans="1:8" ht="33.75">
      <c r="A124" s="64" t="s">
        <v>535</v>
      </c>
      <c r="B124" s="63" t="s">
        <v>536</v>
      </c>
      <c r="C124" s="63" t="str">
        <f ca="1">VLOOKUP(B124,'Insumos e Serviços'!$A:$F,2,0)</f>
        <v>SINAPI</v>
      </c>
      <c r="D124" s="64" t="str">
        <f ca="1">VLOOKUP(B124,'Insumos e Serviços'!$A:$F,4,0)</f>
        <v>ADAPTADOR COM FLANGES LIVRES, PVC, SOLDÁVEL LONGO, DN 50 MM X 1 1/2 , INSTALADO EM RESERVAÇÃO DE ÁGUA DE EDIFICAÇÃO QUE POSSUA RESERVATÓRIO DE FIBRA/FIBROCIMENTO   FORNECIMENTO E INSTALAÇÃO. AF_06/2016</v>
      </c>
      <c r="E124" s="63" t="str">
        <f ca="1">VLOOKUP(B124,'Insumos e Serviços'!$A:$F,5,0)</f>
        <v>UN</v>
      </c>
      <c r="F124" s="119">
        <v>15</v>
      </c>
      <c r="G124" s="65">
        <f ca="1">VLOOKUP(B124,'Insumos e Serviços'!$A:$F,6,0)</f>
        <v>57.64</v>
      </c>
      <c r="H124" s="65">
        <f t="shared" si="3"/>
        <v>864.6</v>
      </c>
    </row>
    <row r="125" spans="1:8" ht="22.5">
      <c r="A125" s="64" t="s">
        <v>538</v>
      </c>
      <c r="B125" s="63" t="s">
        <v>539</v>
      </c>
      <c r="C125" s="63" t="str">
        <f ca="1">VLOOKUP(B125,'Insumos e Serviços'!$A:$F,2,0)</f>
        <v>SINAPI</v>
      </c>
      <c r="D125" s="64" t="str">
        <f ca="1">VLOOKUP(B125,'Insumos e Serviços'!$A:$F,4,0)</f>
        <v>ADAPTADOR CURTO COM BOLSA E ROSCA PARA REGISTRO, PVC, SOLDÁVEL, DN 60MM X 2, INSTALADO EM PRUMADA DE ÁGUA - FORNECIMENTO E INSTALAÇÃO. AF_12/2014</v>
      </c>
      <c r="E125" s="63" t="str">
        <f ca="1">VLOOKUP(B125,'Insumos e Serviços'!$A:$F,5,0)</f>
        <v>UN</v>
      </c>
      <c r="F125" s="119">
        <v>9</v>
      </c>
      <c r="G125" s="65">
        <f ca="1">VLOOKUP(B125,'Insumos e Serviços'!$A:$F,6,0)</f>
        <v>20.63</v>
      </c>
      <c r="H125" s="65">
        <f t="shared" si="3"/>
        <v>185.67</v>
      </c>
    </row>
    <row r="126" spans="1:8" ht="33.75">
      <c r="A126" s="64" t="s">
        <v>541</v>
      </c>
      <c r="B126" s="63" t="s">
        <v>542</v>
      </c>
      <c r="C126" s="63" t="str">
        <f ca="1">VLOOKUP(B126,'Insumos e Serviços'!$A:$F,2,0)</f>
        <v>SINAPI</v>
      </c>
      <c r="D126" s="64" t="str">
        <f ca="1">VLOOKUP(B126,'Insumos e Serviços'!$A:$F,4,0)</f>
        <v>ADAPTADOR COM FLANGES LIVRES, PVC, SOLDÁVEL LONGO, DN 60 MM X 2 , INSTALADO EM RESERVAÇÃO DE ÁGUA DE EDIFICAÇÃO QUE POSSUA RESERVATÓRIO DE FIBRA/FIBROCIMENTO   FORNECIMENTO E INSTALAÇÃO. AF_06/2016</v>
      </c>
      <c r="E126" s="63" t="str">
        <f ca="1">VLOOKUP(B126,'Insumos e Serviços'!$A:$F,5,0)</f>
        <v>UN</v>
      </c>
      <c r="F126" s="119">
        <v>4</v>
      </c>
      <c r="G126" s="65">
        <f ca="1">VLOOKUP(B126,'Insumos e Serviços'!$A:$F,6,0)</f>
        <v>83.42</v>
      </c>
      <c r="H126" s="65">
        <f t="shared" si="3"/>
        <v>333.68</v>
      </c>
    </row>
    <row r="127" spans="1:8" ht="22.5">
      <c r="A127" s="64" t="s">
        <v>544</v>
      </c>
      <c r="B127" s="63" t="s">
        <v>545</v>
      </c>
      <c r="C127" s="63" t="str">
        <f ca="1">VLOOKUP(B127,'Insumos e Serviços'!$A:$F,2,0)</f>
        <v>SINAPI</v>
      </c>
      <c r="D127" s="64" t="str">
        <f ca="1">VLOOKUP(B127,'Insumos e Serviços'!$A:$F,4,0)</f>
        <v>ADAPTADOR CURTO COM BOLSA E ROSCA PARA REGISTRO, PVC, SOLDÁVEL, DN 85MM X 3, INSTALADO EM PRUMADA DE ÁGUA - FORNECIMENTO E INSTALAÇÃO. AF_12/2014</v>
      </c>
      <c r="E127" s="63" t="str">
        <f ca="1">VLOOKUP(B127,'Insumos e Serviços'!$A:$F,5,0)</f>
        <v>UN</v>
      </c>
      <c r="F127" s="119">
        <v>4</v>
      </c>
      <c r="G127" s="65">
        <f ca="1">VLOOKUP(B127,'Insumos e Serviços'!$A:$F,6,0)</f>
        <v>44.04</v>
      </c>
      <c r="H127" s="65">
        <f t="shared" si="3"/>
        <v>176.16</v>
      </c>
    </row>
    <row r="128" spans="1:8">
      <c r="A128" s="72" t="s">
        <v>547</v>
      </c>
      <c r="B128" s="89"/>
      <c r="C128" s="89"/>
      <c r="D128" s="72" t="s">
        <v>548</v>
      </c>
      <c r="E128" s="72"/>
      <c r="F128" s="120"/>
      <c r="G128" s="72"/>
      <c r="H128" s="73">
        <f>SUM(H129:H135)</f>
        <v>10016.86</v>
      </c>
    </row>
    <row r="129" spans="1:8" ht="22.5">
      <c r="A129" s="64" t="s">
        <v>549</v>
      </c>
      <c r="B129" s="63" t="s">
        <v>550</v>
      </c>
      <c r="C129" s="63" t="str">
        <f ca="1">VLOOKUP(B129,'Insumos e Serviços'!$A:$F,2,0)</f>
        <v>SINAPI</v>
      </c>
      <c r="D129" s="64" t="str">
        <f ca="1">VLOOKUP(B129,'Insumos e Serviços'!$A:$F,4,0)</f>
        <v>VÁLVULA DE RETENÇÃO VERTICAL, DE BRONZE, ROSCÁVEL, 1 1/2" - FORNECIMENTO E INSTALAÇÃO. AF_01/2019</v>
      </c>
      <c r="E129" s="63" t="str">
        <f ca="1">VLOOKUP(B129,'Insumos e Serviços'!$A:$F,5,0)</f>
        <v>UN</v>
      </c>
      <c r="F129" s="119">
        <v>2</v>
      </c>
      <c r="G129" s="65">
        <f ca="1">VLOOKUP(B129,'Insumos e Serviços'!$A:$F,6,0)</f>
        <v>131.87</v>
      </c>
      <c r="H129" s="65">
        <f t="shared" si="3"/>
        <v>263.74</v>
      </c>
    </row>
    <row r="130" spans="1:8">
      <c r="A130" s="64" t="s">
        <v>552</v>
      </c>
      <c r="B130" s="63" t="s">
        <v>553</v>
      </c>
      <c r="C130" s="63" t="s">
        <v>216</v>
      </c>
      <c r="D130" s="64" t="s">
        <v>554</v>
      </c>
      <c r="E130" s="63" t="s">
        <v>439</v>
      </c>
      <c r="F130" s="119">
        <v>2</v>
      </c>
      <c r="G130" s="65">
        <f ca="1">VLOOKUP(A130,'Orçamento Analítico'!$A:$H,8,0)</f>
        <v>2004.31</v>
      </c>
      <c r="H130" s="65">
        <f t="shared" si="3"/>
        <v>4008.62</v>
      </c>
    </row>
    <row r="131" spans="1:8" ht="22.5">
      <c r="A131" s="64" t="s">
        <v>555</v>
      </c>
      <c r="B131" s="63" t="s">
        <v>556</v>
      </c>
      <c r="C131" s="63" t="str">
        <f ca="1">VLOOKUP(B131,'Insumos e Serviços'!$A:$F,2,0)</f>
        <v>SINAPI</v>
      </c>
      <c r="D131" s="64" t="str">
        <f ca="1">VLOOKUP(B131,'Insumos e Serviços'!$A:$F,4,0)</f>
        <v>TORNEIRA DE BOIA, ROSCÁVEL, 1, FORNECIDA E INSTALADA EM RESERVAÇÃO DE ÁGUA. AF_06/2016</v>
      </c>
      <c r="E131" s="63" t="str">
        <f ca="1">VLOOKUP(B131,'Insumos e Serviços'!$A:$F,5,0)</f>
        <v>UN</v>
      </c>
      <c r="F131" s="119">
        <v>2</v>
      </c>
      <c r="G131" s="65">
        <f ca="1">VLOOKUP(B131,'Insumos e Serviços'!$A:$F,6,0)</f>
        <v>92.9</v>
      </c>
      <c r="H131" s="65">
        <f t="shared" si="3"/>
        <v>185.8</v>
      </c>
    </row>
    <row r="132" spans="1:8" ht="22.5">
      <c r="A132" s="64" t="s">
        <v>558</v>
      </c>
      <c r="B132" s="63" t="s">
        <v>559</v>
      </c>
      <c r="C132" s="63" t="s">
        <v>216</v>
      </c>
      <c r="D132" s="64" t="s">
        <v>560</v>
      </c>
      <c r="E132" s="63" t="s">
        <v>439</v>
      </c>
      <c r="F132" s="119">
        <v>1</v>
      </c>
      <c r="G132" s="65">
        <f ca="1">VLOOKUP(A132,'Orçamento Analítico'!$A:$H,8,0)</f>
        <v>1930.7700000000002</v>
      </c>
      <c r="H132" s="65">
        <f t="shared" si="3"/>
        <v>1930.77</v>
      </c>
    </row>
    <row r="133" spans="1:8">
      <c r="A133" s="64" t="s">
        <v>561</v>
      </c>
      <c r="B133" s="63" t="s">
        <v>562</v>
      </c>
      <c r="C133" s="63" t="s">
        <v>216</v>
      </c>
      <c r="D133" s="64" t="s">
        <v>563</v>
      </c>
      <c r="E133" s="63" t="s">
        <v>317</v>
      </c>
      <c r="F133" s="119">
        <v>2</v>
      </c>
      <c r="G133" s="65">
        <f ca="1">VLOOKUP(A133,'Orçamento Analítico'!$A:$H,8,0)</f>
        <v>405.83</v>
      </c>
      <c r="H133" s="65">
        <f t="shared" si="3"/>
        <v>811.66</v>
      </c>
    </row>
    <row r="134" spans="1:8" ht="22.5">
      <c r="A134" s="64" t="s">
        <v>564</v>
      </c>
      <c r="B134" s="63" t="s">
        <v>565</v>
      </c>
      <c r="C134" s="63" t="str">
        <f ca="1">VLOOKUP(B134,'Insumos e Serviços'!$A:$F,2,0)</f>
        <v>SINAPI</v>
      </c>
      <c r="D134" s="64" t="str">
        <f ca="1">VLOOKUP(B134,'Insumos e Serviços'!$A:$F,4,0)</f>
        <v>VÁLVULA DE RETENÇÃO VERTICAL, DE BRONZE, ROSCÁVEL, 1 1/4" - FORNECIMENTO E INSTALAÇÃO. AF_01/2019</v>
      </c>
      <c r="E134" s="63" t="str">
        <f ca="1">VLOOKUP(B134,'Insumos e Serviços'!$A:$F,5,0)</f>
        <v>UN</v>
      </c>
      <c r="F134" s="119">
        <v>5</v>
      </c>
      <c r="G134" s="65">
        <f ca="1">VLOOKUP(B134,'Insumos e Serviços'!$A:$F,6,0)</f>
        <v>118.83</v>
      </c>
      <c r="H134" s="65">
        <f t="shared" si="3"/>
        <v>594.15</v>
      </c>
    </row>
    <row r="135" spans="1:8" ht="22.5">
      <c r="A135" s="64" t="s">
        <v>567</v>
      </c>
      <c r="B135" s="63" t="s">
        <v>568</v>
      </c>
      <c r="C135" s="63" t="s">
        <v>216</v>
      </c>
      <c r="D135" s="64" t="s">
        <v>569</v>
      </c>
      <c r="E135" s="63" t="s">
        <v>317</v>
      </c>
      <c r="F135" s="119">
        <v>4</v>
      </c>
      <c r="G135" s="65">
        <f ca="1">VLOOKUP(A135,'Orçamento Analítico'!$A:$H,8,0)</f>
        <v>555.53</v>
      </c>
      <c r="H135" s="65">
        <f t="shared" si="3"/>
        <v>2222.12</v>
      </c>
    </row>
    <row r="136" spans="1:8">
      <c r="A136" s="72" t="s">
        <v>570</v>
      </c>
      <c r="B136" s="89"/>
      <c r="C136" s="89"/>
      <c r="D136" s="72" t="s">
        <v>571</v>
      </c>
      <c r="E136" s="72"/>
      <c r="F136" s="120"/>
      <c r="G136" s="72"/>
      <c r="H136" s="73">
        <f>SUM(H137:H149)</f>
        <v>23607.48</v>
      </c>
    </row>
    <row r="137" spans="1:8" ht="22.5">
      <c r="A137" s="64" t="s">
        <v>572</v>
      </c>
      <c r="B137" s="63" t="s">
        <v>573</v>
      </c>
      <c r="C137" s="63" t="s">
        <v>216</v>
      </c>
      <c r="D137" s="64" t="s">
        <v>574</v>
      </c>
      <c r="E137" s="63" t="s">
        <v>439</v>
      </c>
      <c r="F137" s="119">
        <v>19</v>
      </c>
      <c r="G137" s="65">
        <f ca="1">VLOOKUP(A137,'Orçamento Analítico'!$A:$H,8,0)</f>
        <v>62.8</v>
      </c>
      <c r="H137" s="65">
        <f t="shared" si="3"/>
        <v>1193.2</v>
      </c>
    </row>
    <row r="138" spans="1:8">
      <c r="A138" s="64" t="s">
        <v>575</v>
      </c>
      <c r="B138" s="63" t="s">
        <v>576</v>
      </c>
      <c r="C138" s="63" t="s">
        <v>216</v>
      </c>
      <c r="D138" s="64" t="s">
        <v>577</v>
      </c>
      <c r="E138" s="63" t="s">
        <v>439</v>
      </c>
      <c r="F138" s="119">
        <v>2</v>
      </c>
      <c r="G138" s="65">
        <f ca="1">VLOOKUP(A138,'Orçamento Analítico'!$A:$H,8,0)</f>
        <v>623.07999999999993</v>
      </c>
      <c r="H138" s="65">
        <f t="shared" si="3"/>
        <v>1246.1600000000001</v>
      </c>
    </row>
    <row r="139" spans="1:8">
      <c r="A139" s="64" t="s">
        <v>578</v>
      </c>
      <c r="B139" s="63" t="s">
        <v>579</v>
      </c>
      <c r="C139" s="63" t="s">
        <v>216</v>
      </c>
      <c r="D139" s="64" t="s">
        <v>580</v>
      </c>
      <c r="E139" s="63" t="s">
        <v>439</v>
      </c>
      <c r="F139" s="119">
        <v>1</v>
      </c>
      <c r="G139" s="65">
        <f ca="1">VLOOKUP(A139,'Orçamento Analítico'!$A:$H,8,0)</f>
        <v>2839.3900000000003</v>
      </c>
      <c r="H139" s="65">
        <f t="shared" si="3"/>
        <v>2839.39</v>
      </c>
    </row>
    <row r="140" spans="1:8" ht="22.5">
      <c r="A140" s="64" t="s">
        <v>581</v>
      </c>
      <c r="B140" s="63" t="s">
        <v>582</v>
      </c>
      <c r="C140" s="63" t="s">
        <v>216</v>
      </c>
      <c r="D140" s="64" t="s">
        <v>583</v>
      </c>
      <c r="E140" s="63" t="s">
        <v>439</v>
      </c>
      <c r="F140" s="119">
        <v>1</v>
      </c>
      <c r="G140" s="65">
        <f ca="1">VLOOKUP(A140,'Orçamento Analítico'!$A:$H,8,0)</f>
        <v>1971.89</v>
      </c>
      <c r="H140" s="65">
        <f t="shared" ref="H140:H156" si="4">TRUNC(F140*G140,2)</f>
        <v>1971.89</v>
      </c>
    </row>
    <row r="141" spans="1:8">
      <c r="A141" s="64" t="s">
        <v>584</v>
      </c>
      <c r="B141" s="63" t="s">
        <v>585</v>
      </c>
      <c r="C141" s="63" t="s">
        <v>216</v>
      </c>
      <c r="D141" s="64" t="s">
        <v>586</v>
      </c>
      <c r="E141" s="63" t="s">
        <v>439</v>
      </c>
      <c r="F141" s="119">
        <v>1</v>
      </c>
      <c r="G141" s="65">
        <f ca="1">VLOOKUP(A141,'Orçamento Analítico'!$A:$H,8,0)</f>
        <v>20.6</v>
      </c>
      <c r="H141" s="65">
        <f t="shared" si="4"/>
        <v>20.6</v>
      </c>
    </row>
    <row r="142" spans="1:8" ht="33.75">
      <c r="A142" s="64" t="s">
        <v>587</v>
      </c>
      <c r="B142" s="63" t="s">
        <v>588</v>
      </c>
      <c r="C142" s="63" t="s">
        <v>216</v>
      </c>
      <c r="D142" s="64" t="s">
        <v>589</v>
      </c>
      <c r="E142" s="63" t="s">
        <v>439</v>
      </c>
      <c r="F142" s="119">
        <v>2</v>
      </c>
      <c r="G142" s="65">
        <f ca="1">VLOOKUP(A142,'Orçamento Analítico'!$A:$H,8,0)</f>
        <v>1983.3899999999999</v>
      </c>
      <c r="H142" s="65">
        <f t="shared" si="4"/>
        <v>3966.78</v>
      </c>
    </row>
    <row r="143" spans="1:8">
      <c r="A143" s="64" t="s">
        <v>590</v>
      </c>
      <c r="B143" s="63" t="s">
        <v>591</v>
      </c>
      <c r="C143" s="63" t="s">
        <v>216</v>
      </c>
      <c r="D143" s="64" t="s">
        <v>592</v>
      </c>
      <c r="E143" s="63" t="s">
        <v>439</v>
      </c>
      <c r="F143" s="119">
        <v>1</v>
      </c>
      <c r="G143" s="65">
        <f ca="1">VLOOKUP(A143,'Orçamento Analítico'!$A:$H,8,0)</f>
        <v>49.730000000000004</v>
      </c>
      <c r="H143" s="65">
        <f t="shared" si="4"/>
        <v>49.73</v>
      </c>
    </row>
    <row r="144" spans="1:8" ht="33.75">
      <c r="A144" s="64" t="s">
        <v>593</v>
      </c>
      <c r="B144" s="63" t="s">
        <v>594</v>
      </c>
      <c r="C144" s="63" t="s">
        <v>216</v>
      </c>
      <c r="D144" s="64" t="s">
        <v>595</v>
      </c>
      <c r="E144" s="63" t="s">
        <v>439</v>
      </c>
      <c r="F144" s="119">
        <v>1</v>
      </c>
      <c r="G144" s="65">
        <f ca="1">VLOOKUP(A144,'Orçamento Analítico'!$A:$H,8,0)</f>
        <v>3806.75</v>
      </c>
      <c r="H144" s="65">
        <f t="shared" si="4"/>
        <v>3806.75</v>
      </c>
    </row>
    <row r="145" spans="1:8" ht="22.5">
      <c r="A145" s="64" t="s">
        <v>596</v>
      </c>
      <c r="B145" s="63" t="s">
        <v>597</v>
      </c>
      <c r="C145" s="63" t="s">
        <v>216</v>
      </c>
      <c r="D145" s="64" t="s">
        <v>598</v>
      </c>
      <c r="E145" s="63" t="s">
        <v>439</v>
      </c>
      <c r="F145" s="119">
        <v>3</v>
      </c>
      <c r="G145" s="65">
        <f ca="1">VLOOKUP(A145,'Orçamento Analítico'!$A:$H,8,0)</f>
        <v>800.75</v>
      </c>
      <c r="H145" s="65">
        <f t="shared" si="4"/>
        <v>2402.25</v>
      </c>
    </row>
    <row r="146" spans="1:8" ht="22.5">
      <c r="A146" s="64" t="s">
        <v>599</v>
      </c>
      <c r="B146" s="63" t="s">
        <v>600</v>
      </c>
      <c r="C146" s="63" t="s">
        <v>216</v>
      </c>
      <c r="D146" s="64" t="s">
        <v>601</v>
      </c>
      <c r="E146" s="63" t="s">
        <v>439</v>
      </c>
      <c r="F146" s="119">
        <v>1</v>
      </c>
      <c r="G146" s="65">
        <f ca="1">VLOOKUP(A146,'Orçamento Analítico'!$A:$H,8,0)</f>
        <v>2168.37</v>
      </c>
      <c r="H146" s="65">
        <f t="shared" si="4"/>
        <v>2168.37</v>
      </c>
    </row>
    <row r="147" spans="1:8">
      <c r="A147" s="64" t="s">
        <v>602</v>
      </c>
      <c r="B147" s="63" t="s">
        <v>603</v>
      </c>
      <c r="C147" s="63" t="s">
        <v>216</v>
      </c>
      <c r="D147" s="64" t="s">
        <v>604</v>
      </c>
      <c r="E147" s="63" t="s">
        <v>317</v>
      </c>
      <c r="F147" s="119">
        <v>1</v>
      </c>
      <c r="G147" s="65">
        <f ca="1">VLOOKUP(A147,'Orçamento Analítico'!$A:$H,8,0)</f>
        <v>3535.99</v>
      </c>
      <c r="H147" s="65">
        <f t="shared" si="4"/>
        <v>3535.99</v>
      </c>
    </row>
    <row r="148" spans="1:8">
      <c r="A148" s="64" t="s">
        <v>605</v>
      </c>
      <c r="B148" s="63" t="s">
        <v>606</v>
      </c>
      <c r="C148" s="63" t="s">
        <v>216</v>
      </c>
      <c r="D148" s="64" t="s">
        <v>607</v>
      </c>
      <c r="E148" s="63" t="s">
        <v>317</v>
      </c>
      <c r="F148" s="119">
        <v>2</v>
      </c>
      <c r="G148" s="65">
        <f ca="1">VLOOKUP(A148,'Orçamento Analítico'!$A:$H,8,0)</f>
        <v>18.310000000000002</v>
      </c>
      <c r="H148" s="65">
        <f t="shared" si="4"/>
        <v>36.619999999999997</v>
      </c>
    </row>
    <row r="149" spans="1:8">
      <c r="A149" s="64" t="s">
        <v>608</v>
      </c>
      <c r="B149" s="63" t="s">
        <v>609</v>
      </c>
      <c r="C149" s="63" t="s">
        <v>216</v>
      </c>
      <c r="D149" s="64" t="s">
        <v>610</v>
      </c>
      <c r="E149" s="63" t="s">
        <v>439</v>
      </c>
      <c r="F149" s="119">
        <v>1</v>
      </c>
      <c r="G149" s="65">
        <f ca="1">VLOOKUP(A149,'Orçamento Analítico'!$A:$H,8,0)</f>
        <v>369.75</v>
      </c>
      <c r="H149" s="65">
        <f t="shared" si="4"/>
        <v>369.75</v>
      </c>
    </row>
    <row r="150" spans="1:8">
      <c r="A150" s="79" t="s">
        <v>611</v>
      </c>
      <c r="B150" s="88"/>
      <c r="C150" s="88"/>
      <c r="D150" s="79" t="s">
        <v>612</v>
      </c>
      <c r="E150" s="79"/>
      <c r="F150" s="118"/>
      <c r="G150" s="79"/>
      <c r="H150" s="80">
        <f>SUM(H151:H156)</f>
        <v>8427.5299999999988</v>
      </c>
    </row>
    <row r="151" spans="1:8" ht="22.5">
      <c r="A151" s="64" t="s">
        <v>613</v>
      </c>
      <c r="B151" s="63" t="s">
        <v>614</v>
      </c>
      <c r="C151" s="63" t="s">
        <v>216</v>
      </c>
      <c r="D151" s="64" t="s">
        <v>615</v>
      </c>
      <c r="E151" s="63" t="s">
        <v>616</v>
      </c>
      <c r="F151" s="119">
        <v>314</v>
      </c>
      <c r="G151" s="65">
        <f ca="1">VLOOKUP(A151,'Orçamento Analítico'!$A:$H,8,0)</f>
        <v>7.03</v>
      </c>
      <c r="H151" s="65">
        <f t="shared" si="4"/>
        <v>2207.42</v>
      </c>
    </row>
    <row r="152" spans="1:8" ht="22.5">
      <c r="A152" s="64" t="s">
        <v>617</v>
      </c>
      <c r="B152" s="63" t="s">
        <v>618</v>
      </c>
      <c r="C152" s="63" t="str">
        <f ca="1">VLOOKUP(B152,'Insumos e Serviços'!$A:$F,2,0)</f>
        <v>SINAPI</v>
      </c>
      <c r="D152" s="64" t="str">
        <f ca="1">VLOOKUP(B152,'Insumos e Serviços'!$A:$F,4,0)</f>
        <v>FURO EM CONCRETO PARA DIÂMETROS MAIORES QUE 40 MM E MENORES OU IGUAIS A 75 MM. AF_05/2015</v>
      </c>
      <c r="E152" s="63" t="str">
        <f ca="1">VLOOKUP(B152,'Insumos e Serviços'!$A:$F,5,0)</f>
        <v>UN</v>
      </c>
      <c r="F152" s="119">
        <v>5</v>
      </c>
      <c r="G152" s="65">
        <f ca="1">VLOOKUP(B152,'Insumos e Serviços'!$A:$F,6,0)</f>
        <v>88.59</v>
      </c>
      <c r="H152" s="65">
        <f t="shared" si="4"/>
        <v>442.95</v>
      </c>
    </row>
    <row r="153" spans="1:8">
      <c r="A153" s="64" t="s">
        <v>620</v>
      </c>
      <c r="B153" s="63" t="s">
        <v>621</v>
      </c>
      <c r="C153" s="63" t="s">
        <v>216</v>
      </c>
      <c r="D153" s="64" t="s">
        <v>622</v>
      </c>
      <c r="E153" s="63" t="s">
        <v>616</v>
      </c>
      <c r="F153" s="119">
        <v>22</v>
      </c>
      <c r="G153" s="65">
        <f ca="1">VLOOKUP(A153,'Orçamento Analítico'!$A:$H,8,0)</f>
        <v>18</v>
      </c>
      <c r="H153" s="65">
        <f t="shared" si="4"/>
        <v>396</v>
      </c>
    </row>
    <row r="154" spans="1:8">
      <c r="A154" s="64" t="s">
        <v>623</v>
      </c>
      <c r="B154" s="63" t="s">
        <v>624</v>
      </c>
      <c r="C154" s="63" t="s">
        <v>216</v>
      </c>
      <c r="D154" s="64" t="s">
        <v>625</v>
      </c>
      <c r="E154" s="63" t="s">
        <v>439</v>
      </c>
      <c r="F154" s="119">
        <v>142</v>
      </c>
      <c r="G154" s="65">
        <f ca="1">VLOOKUP(A154,'Orçamento Analítico'!$A:$H,8,0)</f>
        <v>35.69</v>
      </c>
      <c r="H154" s="65">
        <f t="shared" si="4"/>
        <v>5067.9799999999996</v>
      </c>
    </row>
    <row r="155" spans="1:8">
      <c r="A155" s="64" t="s">
        <v>626</v>
      </c>
      <c r="B155" s="63" t="s">
        <v>627</v>
      </c>
      <c r="C155" s="63" t="s">
        <v>216</v>
      </c>
      <c r="D155" s="64" t="s">
        <v>628</v>
      </c>
      <c r="E155" s="63" t="s">
        <v>439</v>
      </c>
      <c r="F155" s="119">
        <v>4</v>
      </c>
      <c r="G155" s="65">
        <f ca="1">VLOOKUP(A155,'Orçamento Analítico'!$A:$H,8,0)</f>
        <v>34.840000000000003</v>
      </c>
      <c r="H155" s="65">
        <f t="shared" si="4"/>
        <v>139.36000000000001</v>
      </c>
    </row>
    <row r="156" spans="1:8">
      <c r="A156" s="64" t="s">
        <v>629</v>
      </c>
      <c r="B156" s="63" t="s">
        <v>630</v>
      </c>
      <c r="C156" s="63" t="s">
        <v>216</v>
      </c>
      <c r="D156" s="64" t="s">
        <v>631</v>
      </c>
      <c r="E156" s="63" t="s">
        <v>439</v>
      </c>
      <c r="F156" s="119">
        <v>2</v>
      </c>
      <c r="G156" s="65">
        <f ca="1">VLOOKUP(A156,'Orçamento Analítico'!$A:$H,8,0)</f>
        <v>86.91</v>
      </c>
      <c r="H156" s="65">
        <f t="shared" si="4"/>
        <v>173.82</v>
      </c>
    </row>
    <row r="157" spans="1:8">
      <c r="A157" s="67" t="s">
        <v>198</v>
      </c>
      <c r="B157" s="87"/>
      <c r="C157" s="87"/>
      <c r="D157" s="67" t="s">
        <v>199</v>
      </c>
      <c r="E157" s="67"/>
      <c r="F157" s="117"/>
      <c r="G157" s="67"/>
      <c r="H157" s="68">
        <f>H158</f>
        <v>19809.09</v>
      </c>
    </row>
    <row r="158" spans="1:8">
      <c r="A158" s="79" t="s">
        <v>632</v>
      </c>
      <c r="B158" s="88"/>
      <c r="C158" s="88"/>
      <c r="D158" s="79" t="s">
        <v>633</v>
      </c>
      <c r="E158" s="79"/>
      <c r="F158" s="118"/>
      <c r="G158" s="79"/>
      <c r="H158" s="80">
        <f>H159+H163+H166</f>
        <v>19809.09</v>
      </c>
    </row>
    <row r="159" spans="1:8">
      <c r="A159" s="72" t="s">
        <v>634</v>
      </c>
      <c r="B159" s="89"/>
      <c r="C159" s="89"/>
      <c r="D159" s="72" t="s">
        <v>635</v>
      </c>
      <c r="E159" s="72"/>
      <c r="F159" s="120"/>
      <c r="G159" s="72"/>
      <c r="H159" s="73">
        <f>SUM(H160:H162)</f>
        <v>13491.66</v>
      </c>
    </row>
    <row r="160" spans="1:8">
      <c r="A160" s="64" t="s">
        <v>636</v>
      </c>
      <c r="B160" s="63" t="s">
        <v>637</v>
      </c>
      <c r="C160" s="63" t="s">
        <v>216</v>
      </c>
      <c r="D160" s="64" t="s">
        <v>638</v>
      </c>
      <c r="E160" s="63" t="s">
        <v>439</v>
      </c>
      <c r="F160" s="119">
        <v>1</v>
      </c>
      <c r="G160" s="65">
        <f ca="1">VLOOKUP(A160,'Orçamento Analítico'!$A:$H,8,0)</f>
        <v>6626.49</v>
      </c>
      <c r="H160" s="65">
        <f t="shared" ref="H160:H168" si="5">TRUNC(F160*G160,2)</f>
        <v>6626.49</v>
      </c>
    </row>
    <row r="161" spans="1:8">
      <c r="A161" s="64" t="s">
        <v>639</v>
      </c>
      <c r="B161" s="63" t="s">
        <v>640</v>
      </c>
      <c r="C161" s="63" t="s">
        <v>216</v>
      </c>
      <c r="D161" s="64" t="s">
        <v>641</v>
      </c>
      <c r="E161" s="63" t="s">
        <v>439</v>
      </c>
      <c r="F161" s="119">
        <v>1</v>
      </c>
      <c r="G161" s="65">
        <f ca="1">VLOOKUP(A161,'Orçamento Analítico'!$A:$H,8,0)</f>
        <v>3703.2700000000004</v>
      </c>
      <c r="H161" s="65">
        <f t="shared" si="5"/>
        <v>3703.27</v>
      </c>
    </row>
    <row r="162" spans="1:8">
      <c r="A162" s="64" t="s">
        <v>642</v>
      </c>
      <c r="B162" s="63" t="s">
        <v>643</v>
      </c>
      <c r="C162" s="63" t="s">
        <v>216</v>
      </c>
      <c r="D162" s="64" t="s">
        <v>644</v>
      </c>
      <c r="E162" s="63" t="s">
        <v>439</v>
      </c>
      <c r="F162" s="119">
        <v>1</v>
      </c>
      <c r="G162" s="65">
        <f ca="1">VLOOKUP(A162,'Orçamento Analítico'!$A:$H,8,0)</f>
        <v>3161.8999999999996</v>
      </c>
      <c r="H162" s="65">
        <f t="shared" si="5"/>
        <v>3161.9</v>
      </c>
    </row>
    <row r="163" spans="1:8">
      <c r="A163" s="72" t="s">
        <v>645</v>
      </c>
      <c r="B163" s="89"/>
      <c r="C163" s="89"/>
      <c r="D163" s="72" t="s">
        <v>646</v>
      </c>
      <c r="E163" s="72"/>
      <c r="F163" s="120"/>
      <c r="G163" s="72"/>
      <c r="H163" s="73">
        <f>SUM(H164:H165)</f>
        <v>2620.58</v>
      </c>
    </row>
    <row r="164" spans="1:8" ht="22.5">
      <c r="A164" s="64" t="s">
        <v>647</v>
      </c>
      <c r="B164" s="63" t="s">
        <v>648</v>
      </c>
      <c r="C164" s="63" t="str">
        <f ca="1">VLOOKUP(B164,'Insumos e Serviços'!$A:$F,2,0)</f>
        <v>SINAPI</v>
      </c>
      <c r="D164" s="64" t="str">
        <f ca="1">VLOOKUP(B164,'Insumos e Serviços'!$A:$F,4,0)</f>
        <v>CONDULETE DE ALUMÍNIO, TIPO LR, PARA ELETRODUTO DE AÇO GALVANIZADO DN 25 MM (1''), APARENTE - FORNECIMENTO E INSTALAÇÃO. AF_11/2016_P</v>
      </c>
      <c r="E164" s="63" t="str">
        <f ca="1">VLOOKUP(B164,'Insumos e Serviços'!$A:$F,5,0)</f>
        <v>UN</v>
      </c>
      <c r="F164" s="119">
        <v>28</v>
      </c>
      <c r="G164" s="65">
        <f ca="1">VLOOKUP(B164,'Insumos e Serviços'!$A:$F,6,0)</f>
        <v>27.23</v>
      </c>
      <c r="H164" s="65">
        <f t="shared" si="5"/>
        <v>762.44</v>
      </c>
    </row>
    <row r="165" spans="1:8" ht="33.75">
      <c r="A165" s="64" t="s">
        <v>650</v>
      </c>
      <c r="B165" s="63" t="s">
        <v>651</v>
      </c>
      <c r="C165" s="63" t="s">
        <v>216</v>
      </c>
      <c r="D165" s="64" t="s">
        <v>652</v>
      </c>
      <c r="E165" s="63" t="s">
        <v>262</v>
      </c>
      <c r="F165" s="119">
        <v>62</v>
      </c>
      <c r="G165" s="65">
        <f ca="1">VLOOKUP(A165,'Orçamento Analítico'!$A:$H,8,0)</f>
        <v>29.97</v>
      </c>
      <c r="H165" s="65">
        <f t="shared" si="5"/>
        <v>1858.14</v>
      </c>
    </row>
    <row r="166" spans="1:8">
      <c r="A166" s="72" t="s">
        <v>653</v>
      </c>
      <c r="B166" s="89"/>
      <c r="C166" s="89"/>
      <c r="D166" s="72" t="s">
        <v>654</v>
      </c>
      <c r="E166" s="72"/>
      <c r="F166" s="120"/>
      <c r="G166" s="72"/>
      <c r="H166" s="73">
        <f>SUM(H167:H168)</f>
        <v>3696.85</v>
      </c>
    </row>
    <row r="167" spans="1:8" ht="33.75">
      <c r="A167" s="64" t="s">
        <v>655</v>
      </c>
      <c r="B167" s="63" t="s">
        <v>656</v>
      </c>
      <c r="C167" s="63" t="s">
        <v>216</v>
      </c>
      <c r="D167" s="64" t="s">
        <v>657</v>
      </c>
      <c r="E167" s="63" t="s">
        <v>616</v>
      </c>
      <c r="F167" s="119">
        <v>234</v>
      </c>
      <c r="G167" s="65">
        <f ca="1">VLOOKUP(A167,'Orçamento Analítico'!$A:$H,8,0)</f>
        <v>7.5</v>
      </c>
      <c r="H167" s="65">
        <f t="shared" si="5"/>
        <v>1755</v>
      </c>
    </row>
    <row r="168" spans="1:8" ht="22.5">
      <c r="A168" s="64" t="s">
        <v>658</v>
      </c>
      <c r="B168" s="63" t="s">
        <v>659</v>
      </c>
      <c r="C168" s="63" t="str">
        <f ca="1">VLOOKUP(B168,'Insumos e Serviços'!$A:$F,2,0)</f>
        <v>SINAPI</v>
      </c>
      <c r="D168" s="64" t="str">
        <f ca="1">VLOOKUP(B168,'Insumos e Serviços'!$A:$F,4,0)</f>
        <v>CABO DE COBRE FLEXÍVEL ISOLADO, 2,5 MM², ANTI-CHAMA 0,6/1,0 KV, PARA CIRCUITOS TERMINAIS - FORNECIMENTO E INSTALAÇÃO. AF_12/2015</v>
      </c>
      <c r="E168" s="63" t="str">
        <f ca="1">VLOOKUP(B168,'Insumos e Serviços'!$A:$F,5,0)</f>
        <v>M</v>
      </c>
      <c r="F168" s="119">
        <v>355</v>
      </c>
      <c r="G168" s="65">
        <f ca="1">VLOOKUP(B168,'Insumos e Serviços'!$A:$F,6,0)</f>
        <v>5.47</v>
      </c>
      <c r="H168" s="65">
        <f t="shared" si="5"/>
        <v>1941.85</v>
      </c>
    </row>
    <row r="169" spans="1:8">
      <c r="A169" s="67" t="s">
        <v>200</v>
      </c>
      <c r="B169" s="87"/>
      <c r="C169" s="87"/>
      <c r="D169" s="67" t="s">
        <v>201</v>
      </c>
      <c r="E169" s="67"/>
      <c r="F169" s="117"/>
      <c r="G169" s="67"/>
      <c r="H169" s="68">
        <f>H170+H174</f>
        <v>10510.44</v>
      </c>
    </row>
    <row r="170" spans="1:8">
      <c r="A170" s="79" t="s">
        <v>661</v>
      </c>
      <c r="B170" s="88"/>
      <c r="C170" s="88"/>
      <c r="D170" s="79" t="s">
        <v>662</v>
      </c>
      <c r="E170" s="79"/>
      <c r="F170" s="118"/>
      <c r="G170" s="79"/>
      <c r="H170" s="80">
        <f>H171</f>
        <v>7804.7300000000005</v>
      </c>
    </row>
    <row r="171" spans="1:8">
      <c r="A171" s="72" t="s">
        <v>663</v>
      </c>
      <c r="B171" s="89"/>
      <c r="C171" s="89"/>
      <c r="D171" s="72" t="s">
        <v>664</v>
      </c>
      <c r="E171" s="72"/>
      <c r="F171" s="120"/>
      <c r="G171" s="72"/>
      <c r="H171" s="73">
        <f>SUM(H172:H173)</f>
        <v>7804.7300000000005</v>
      </c>
    </row>
    <row r="172" spans="1:8" ht="33.75">
      <c r="A172" s="64" t="s">
        <v>665</v>
      </c>
      <c r="B172" s="63" t="s">
        <v>666</v>
      </c>
      <c r="C172" s="63" t="s">
        <v>216</v>
      </c>
      <c r="D172" s="64" t="s">
        <v>667</v>
      </c>
      <c r="E172" s="63" t="s">
        <v>301</v>
      </c>
      <c r="F172" s="119">
        <v>1</v>
      </c>
      <c r="G172" s="65">
        <f ca="1">VLOOKUP(A172,'Orçamento Analítico'!$A:$H,8,0)</f>
        <v>5509.22</v>
      </c>
      <c r="H172" s="65">
        <f t="shared" ref="H172:H179" si="6">TRUNC(F172*G172,2)</f>
        <v>5509.22</v>
      </c>
    </row>
    <row r="173" spans="1:8" ht="22.5">
      <c r="A173" s="64" t="s">
        <v>668</v>
      </c>
      <c r="B173" s="63" t="s">
        <v>669</v>
      </c>
      <c r="C173" s="63" t="s">
        <v>216</v>
      </c>
      <c r="D173" s="64" t="s">
        <v>670</v>
      </c>
      <c r="E173" s="63" t="s">
        <v>301</v>
      </c>
      <c r="F173" s="119">
        <v>1</v>
      </c>
      <c r="G173" s="65">
        <f ca="1">VLOOKUP(A173,'Orçamento Analítico'!$A:$H,8,0)</f>
        <v>2295.5100000000002</v>
      </c>
      <c r="H173" s="65">
        <f t="shared" si="6"/>
        <v>2295.5100000000002</v>
      </c>
    </row>
    <row r="174" spans="1:8">
      <c r="A174" s="79" t="s">
        <v>671</v>
      </c>
      <c r="B174" s="88"/>
      <c r="C174" s="88"/>
      <c r="D174" s="79" t="s">
        <v>672</v>
      </c>
      <c r="E174" s="79"/>
      <c r="F174" s="118"/>
      <c r="G174" s="79"/>
      <c r="H174" s="80">
        <f>SUM(H175:H179)</f>
        <v>2705.71</v>
      </c>
    </row>
    <row r="175" spans="1:8">
      <c r="A175" s="64" t="s">
        <v>673</v>
      </c>
      <c r="B175" s="63" t="s">
        <v>674</v>
      </c>
      <c r="C175" s="63" t="s">
        <v>216</v>
      </c>
      <c r="D175" s="64" t="s">
        <v>675</v>
      </c>
      <c r="E175" s="63" t="s">
        <v>241</v>
      </c>
      <c r="F175" s="119">
        <v>18</v>
      </c>
      <c r="G175" s="65">
        <f ca="1">VLOOKUP(A175,'Orçamento Analítico'!$A:$H,8,0)</f>
        <v>38.370000000000005</v>
      </c>
      <c r="H175" s="65">
        <f t="shared" si="6"/>
        <v>690.66</v>
      </c>
    </row>
    <row r="176" spans="1:8" ht="22.5">
      <c r="A176" s="64" t="s">
        <v>676</v>
      </c>
      <c r="B176" s="63" t="s">
        <v>677</v>
      </c>
      <c r="C176" s="63" t="str">
        <f ca="1">VLOOKUP(B176,'Insumos e Serviços'!$A:$F,2,0)</f>
        <v>SINAPI</v>
      </c>
      <c r="D176" s="64" t="str">
        <f ca="1">VLOOKUP(B176,'Insumos e Serviços'!$A:$F,4,0)</f>
        <v>TRANSPORTE HORIZONTAL COM JERICA DE 90 L, DE MASSA/ GRANEL (UNIDADE: M3XKM). AF_07/2019</v>
      </c>
      <c r="E176" s="63" t="str">
        <f ca="1">VLOOKUP(B176,'Insumos e Serviços'!$A:$F,5,0)</f>
        <v>M3XKM</v>
      </c>
      <c r="F176" s="119">
        <v>2</v>
      </c>
      <c r="G176" s="65">
        <f ca="1">VLOOKUP(B176,'Insumos e Serviços'!$A:$F,6,0)</f>
        <v>869.47</v>
      </c>
      <c r="H176" s="65">
        <f t="shared" si="6"/>
        <v>1738.94</v>
      </c>
    </row>
    <row r="177" spans="1:8">
      <c r="A177" s="64" t="s">
        <v>680</v>
      </c>
      <c r="B177" s="63" t="s">
        <v>681</v>
      </c>
      <c r="C177" s="63" t="str">
        <f ca="1">VLOOKUP(B177,'Insumos e Serviços'!$A:$F,2,0)</f>
        <v>SINAPI</v>
      </c>
      <c r="D177" s="64" t="str">
        <f ca="1">VLOOKUP(B177,'Insumos e Serviços'!$A:$F,4,0)</f>
        <v>TRANSPORTE HORIZONTAL MANUAL, DE LATA DE 18 LITROS (UNIDADE: LXKM). AF_07/2019</v>
      </c>
      <c r="E177" s="63" t="str">
        <f ca="1">VLOOKUP(B177,'Insumos e Serviços'!$A:$F,5,0)</f>
        <v>LXKM</v>
      </c>
      <c r="F177" s="119">
        <v>112</v>
      </c>
      <c r="G177" s="65">
        <f ca="1">VLOOKUP(B177,'Insumos e Serviços'!$A:$F,6,0)</f>
        <v>1.79</v>
      </c>
      <c r="H177" s="65">
        <f t="shared" si="6"/>
        <v>200.48</v>
      </c>
    </row>
    <row r="178" spans="1:8" ht="22.5">
      <c r="A178" s="64" t="s">
        <v>684</v>
      </c>
      <c r="B178" s="63" t="s">
        <v>685</v>
      </c>
      <c r="C178" s="63" t="str">
        <f ca="1">VLOOKUP(B178,'Insumos e Serviços'!$A:$F,2,0)</f>
        <v>SINAPI</v>
      </c>
      <c r="D178" s="64" t="str">
        <f ca="1">VLOOKUP(B178,'Insumos e Serviços'!$A:$F,4,0)</f>
        <v>TRANSPORTE HORIZONTAL MANUAL, DE TUBO DE PVC SOLDÁVEL COM DIÂMETRO MENOR OU IGUAL A 60 MM (UNIDADE: MXKM). AF_07/2019</v>
      </c>
      <c r="E178" s="63" t="str">
        <f ca="1">VLOOKUP(B178,'Insumos e Serviços'!$A:$F,5,0)</f>
        <v>MXKM</v>
      </c>
      <c r="F178" s="119">
        <v>19</v>
      </c>
      <c r="G178" s="65">
        <f ca="1">VLOOKUP(B178,'Insumos e Serviços'!$A:$F,6,0)</f>
        <v>2.2799999999999998</v>
      </c>
      <c r="H178" s="65">
        <f t="shared" si="6"/>
        <v>43.32</v>
      </c>
    </row>
    <row r="179" spans="1:8" ht="33.75">
      <c r="A179" s="64" t="s">
        <v>688</v>
      </c>
      <c r="B179" s="63" t="s">
        <v>689</v>
      </c>
      <c r="C179" s="63" t="str">
        <f ca="1">VLOOKUP(B179,'Insumos e Serviços'!$A:$F,2,0)</f>
        <v>SINAPI</v>
      </c>
      <c r="D179" s="64" t="str">
        <f ca="1">VLOOKUP(B179,'Insumos e Serviços'!$A:$F,4,0)</f>
        <v>TRANSPORTE HORIZONTAL MANUAL, DE TUBO DE PVC SÉRIE NORMAL - ESGOTO PREDIAL, OU REFORÇADO PARA ESGOTO OU ÁGUAS PLUVIAIS PREDIAL, COM DIÂMETRO MAIOR QUE 100 MM E MENOR OU IGUAL A 150 MM (UNIDADE: MXKM). AF_07/2019</v>
      </c>
      <c r="E179" s="63" t="str">
        <f ca="1">VLOOKUP(B179,'Insumos e Serviços'!$A:$F,5,0)</f>
        <v>MXKM</v>
      </c>
      <c r="F179" s="119">
        <v>3</v>
      </c>
      <c r="G179" s="65">
        <f ca="1">VLOOKUP(B179,'Insumos e Serviços'!$A:$F,6,0)</f>
        <v>10.77</v>
      </c>
      <c r="H179" s="65">
        <f t="shared" si="6"/>
        <v>32.31</v>
      </c>
    </row>
    <row r="180" spans="1:8">
      <c r="A180" s="67" t="s">
        <v>202</v>
      </c>
      <c r="B180" s="87"/>
      <c r="C180" s="87"/>
      <c r="D180" s="67" t="s">
        <v>203</v>
      </c>
      <c r="E180" s="67"/>
      <c r="F180" s="117"/>
      <c r="G180" s="67"/>
      <c r="H180" s="68">
        <f>H181</f>
        <v>15887.470000000001</v>
      </c>
    </row>
    <row r="181" spans="1:8">
      <c r="A181" s="79" t="s">
        <v>691</v>
      </c>
      <c r="B181" s="88"/>
      <c r="C181" s="88"/>
      <c r="D181" s="79" t="s">
        <v>692</v>
      </c>
      <c r="E181" s="79"/>
      <c r="F181" s="118"/>
      <c r="G181" s="79"/>
      <c r="H181" s="80">
        <f>SUM(H182:H183)</f>
        <v>15887.470000000001</v>
      </c>
    </row>
    <row r="182" spans="1:8">
      <c r="A182" s="64" t="s">
        <v>693</v>
      </c>
      <c r="B182" s="63" t="s">
        <v>694</v>
      </c>
      <c r="C182" s="63" t="str">
        <f ca="1">VLOOKUP(B182,'Insumos e Serviços'!$A:$F,2,0)</f>
        <v>SINAPI</v>
      </c>
      <c r="D182" s="64" t="str">
        <f ca="1">VLOOKUP(B182,'Insumos e Serviços'!$A:$F,4,0)</f>
        <v>ENCARREGADO GERAL DE OBRAS COM ENCARGOS COMPLEMENTARES</v>
      </c>
      <c r="E182" s="63" t="str">
        <f ca="1">VLOOKUP(B182,'Insumos e Serviços'!$A:$F,5,0)</f>
        <v>MES</v>
      </c>
      <c r="F182" s="119">
        <v>3</v>
      </c>
      <c r="G182" s="65">
        <f ca="1">VLOOKUP(B182,'Insumos e Serviços'!$A:$F,6,0)</f>
        <v>3465.25</v>
      </c>
      <c r="H182" s="65">
        <f>TRUNC(F182*G182,2)</f>
        <v>10395.75</v>
      </c>
    </row>
    <row r="183" spans="1:8">
      <c r="A183" s="64" t="s">
        <v>697</v>
      </c>
      <c r="B183" s="63" t="s">
        <v>698</v>
      </c>
      <c r="C183" s="63" t="str">
        <f ca="1">VLOOKUP(B183,'Insumos e Serviços'!$A:$F,2,0)</f>
        <v>SINAPI</v>
      </c>
      <c r="D183" s="64" t="str">
        <f ca="1">VLOOKUP(B183,'Insumos e Serviços'!$A:$F,4,0)</f>
        <v>ENGENHEIRO CIVIL DE OBRA PLENO COM ENCARGOS COMPLEMENTARES</v>
      </c>
      <c r="E183" s="63" t="str">
        <f ca="1">VLOOKUP(B183,'Insumos e Serviços'!$A:$F,5,0)</f>
        <v>H</v>
      </c>
      <c r="F183" s="119">
        <v>52</v>
      </c>
      <c r="G183" s="65">
        <f ca="1">VLOOKUP(B183,'Insumos e Serviços'!$A:$F,6,0)</f>
        <v>105.61</v>
      </c>
      <c r="H183" s="65">
        <f>TRUNC(F183*G183,2)</f>
        <v>5491.72</v>
      </c>
    </row>
    <row r="184" spans="1:8">
      <c r="A184" s="74"/>
      <c r="B184" s="74"/>
      <c r="C184" s="74"/>
      <c r="D184" s="74"/>
      <c r="E184" s="74"/>
      <c r="F184" s="74"/>
      <c r="G184" s="74"/>
      <c r="H184" s="74"/>
    </row>
    <row r="185" spans="1:8">
      <c r="A185" s="81" t="s">
        <v>709</v>
      </c>
      <c r="B185" s="82">
        <f>1-B186</f>
        <v>0.5</v>
      </c>
      <c r="C185" s="83"/>
      <c r="D185" s="84" t="s">
        <v>204</v>
      </c>
      <c r="E185" s="84"/>
      <c r="F185" s="85"/>
      <c r="G185" s="179">
        <f>H9+H12+H29+H47+H73+H157+H169+H180</f>
        <v>175046.82</v>
      </c>
      <c r="H185" s="179"/>
    </row>
    <row r="186" spans="1:8">
      <c r="A186" s="180" t="s">
        <v>21</v>
      </c>
      <c r="B186" s="182">
        <v>0.5</v>
      </c>
      <c r="C186" s="83"/>
      <c r="D186" s="83" t="s">
        <v>205</v>
      </c>
      <c r="E186" s="83" t="str">
        <f ca="1">CONCATENATE("(",'Composição de BDI'!$D$23*100,"%)")</f>
        <v>(22,12%)</v>
      </c>
      <c r="F186" s="85"/>
      <c r="G186" s="179">
        <f ca="1">TRUNC(G185*'Composição de BDI'!$D$23,2)</f>
        <v>38720.35</v>
      </c>
      <c r="H186" s="179"/>
    </row>
    <row r="187" spans="1:8">
      <c r="A187" s="181"/>
      <c r="B187" s="183"/>
      <c r="C187" s="83"/>
      <c r="D187" s="84" t="s">
        <v>206</v>
      </c>
      <c r="E187" s="84"/>
      <c r="F187" s="85"/>
      <c r="G187" s="179">
        <f>G185+G186</f>
        <v>213767.17</v>
      </c>
      <c r="H187" s="179"/>
    </row>
  </sheetData>
  <sheetCalcPr fullCalcOnLoad="1"/>
  <mergeCells count="20">
    <mergeCell ref="A6:B6"/>
    <mergeCell ref="C6:D6"/>
    <mergeCell ref="E6:F6"/>
    <mergeCell ref="G6:H6"/>
    <mergeCell ref="G1:H1"/>
    <mergeCell ref="A2:B2"/>
    <mergeCell ref="E2:F2"/>
    <mergeCell ref="G2:H2"/>
    <mergeCell ref="G185:H185"/>
    <mergeCell ref="A186:A187"/>
    <mergeCell ref="B186:B187"/>
    <mergeCell ref="G186:H186"/>
    <mergeCell ref="G187:H187"/>
    <mergeCell ref="A7:H7"/>
    <mergeCell ref="E4:F4"/>
    <mergeCell ref="G4:H4"/>
    <mergeCell ref="A3:B3"/>
    <mergeCell ref="C3:D3"/>
    <mergeCell ref="A4:B4"/>
    <mergeCell ref="C4:D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8"/>
  <sheetViews>
    <sheetView showGridLines="0" zoomScaleNormal="100" zoomScaleSheetLayoutView="100" workbookViewId="0"/>
  </sheetViews>
  <sheetFormatPr defaultRowHeight="14.25"/>
  <cols>
    <col min="1" max="2" width="10" style="78" customWidth="1"/>
    <col min="3" max="3" width="13.25" style="78" customWidth="1"/>
    <col min="4" max="4" width="60" style="78" customWidth="1"/>
    <col min="5" max="5" width="8" style="78" customWidth="1"/>
    <col min="6" max="6" width="13" style="124" customWidth="1"/>
    <col min="7" max="8" width="13" style="78" customWidth="1"/>
    <col min="9" max="16384" width="9" style="121"/>
  </cols>
  <sheetData>
    <row r="1" spans="1:8">
      <c r="A1" s="45" t="str">
        <f ca="1">'Orçamento Sintético'!A1</f>
        <v>P. Execução:</v>
      </c>
      <c r="B1" s="54"/>
      <c r="C1" s="45" t="str">
        <f ca="1">'Orçamento Sintético'!C1</f>
        <v>Licitação:</v>
      </c>
      <c r="D1" s="56" t="str">
        <f ca="1">'Orçamento Sintético'!D1</f>
        <v>Objeto: Ampliação Reuso Edifício Paranoá</v>
      </c>
      <c r="E1" s="45" t="str">
        <f ca="1">'Orçamento Sintético'!E1</f>
        <v>Data:</v>
      </c>
      <c r="F1" s="75"/>
      <c r="G1" s="188"/>
      <c r="H1" s="176"/>
    </row>
    <row r="2" spans="1:8">
      <c r="A2" s="168" t="str">
        <f ca="1">'Orçamento Sintético'!A2:B2</f>
        <v>A</v>
      </c>
      <c r="B2" s="174"/>
      <c r="C2" s="48" t="str">
        <f ca="1">'Orçamento Sintético'!C2</f>
        <v>B</v>
      </c>
      <c r="D2" s="47" t="str">
        <f ca="1">'Orçamento Sintético'!D2</f>
        <v>Local: Quadra 4 Conjunto B, Lote 1 Grandes Áreas, Paranoá/DF</v>
      </c>
      <c r="E2" s="189">
        <f ca="1">'Orçamento Sintético'!E2:F2</f>
        <v>1</v>
      </c>
      <c r="F2" s="190"/>
      <c r="G2" s="170"/>
      <c r="H2" s="171"/>
    </row>
    <row r="3" spans="1:8">
      <c r="A3" s="49" t="str">
        <f ca="1">'Orçamento Sintético'!A3</f>
        <v>P. Validade:</v>
      </c>
      <c r="B3" s="54"/>
      <c r="C3" s="49" t="str">
        <f ca="1">'Orçamento Sintético'!C3</f>
        <v>Razão Social:</v>
      </c>
      <c r="D3" s="54"/>
      <c r="E3" s="45" t="str">
        <f ca="1">'Orçamento Sintético'!E3</f>
        <v>Telefone:</v>
      </c>
      <c r="F3" s="75"/>
      <c r="G3" s="59"/>
      <c r="H3" s="60"/>
    </row>
    <row r="4" spans="1:8">
      <c r="A4" s="168" t="str">
        <f ca="1">'Orçamento Sintético'!A4:B4</f>
        <v>C</v>
      </c>
      <c r="B4" s="174"/>
      <c r="C4" s="168" t="str">
        <f ca="1">'Orçamento Sintético'!C4:D4</f>
        <v>D</v>
      </c>
      <c r="D4" s="174"/>
      <c r="E4" s="168" t="str">
        <f ca="1">'Orçamento Sintético'!E4:F4</f>
        <v>E</v>
      </c>
      <c r="F4" s="174"/>
      <c r="G4" s="170"/>
      <c r="H4" s="171"/>
    </row>
    <row r="5" spans="1:8">
      <c r="A5" s="45" t="str">
        <f ca="1">'Orçamento Sintético'!A5</f>
        <v>P. Garantia:</v>
      </c>
      <c r="B5" s="54"/>
      <c r="C5" s="45" t="str">
        <f ca="1">'Orçamento Sintético'!C5</f>
        <v>CNPJ:</v>
      </c>
      <c r="D5" s="54"/>
      <c r="E5" s="45" t="str">
        <f ca="1">'Orçamento Sintético'!E5</f>
        <v>E-mail:</v>
      </c>
      <c r="F5" s="75"/>
      <c r="G5" s="59"/>
      <c r="H5" s="60"/>
    </row>
    <row r="6" spans="1:8">
      <c r="A6" s="168" t="str">
        <f ca="1">'Orçamento Sintético'!A6:B6</f>
        <v>F</v>
      </c>
      <c r="B6" s="174"/>
      <c r="C6" s="168" t="str">
        <f ca="1">'Orçamento Sintético'!C6:D6</f>
        <v>G</v>
      </c>
      <c r="D6" s="174"/>
      <c r="E6" s="168" t="str">
        <f ca="1">'Orçamento Sintético'!E6:F6</f>
        <v>H</v>
      </c>
      <c r="F6" s="174"/>
      <c r="G6" s="186"/>
      <c r="H6" s="187"/>
    </row>
    <row r="7" spans="1:8" ht="15">
      <c r="A7" s="164" t="s">
        <v>703</v>
      </c>
      <c r="B7" s="167"/>
      <c r="C7" s="167"/>
      <c r="D7" s="167"/>
      <c r="E7" s="167"/>
      <c r="F7" s="167"/>
      <c r="G7" s="167"/>
      <c r="H7" s="167"/>
    </row>
    <row r="8" spans="1:8" s="122" customFormat="1">
      <c r="A8" s="125" t="s">
        <v>184</v>
      </c>
      <c r="B8" s="125" t="s">
        <v>207</v>
      </c>
      <c r="C8" s="125" t="s">
        <v>208</v>
      </c>
      <c r="D8" s="125" t="s">
        <v>185</v>
      </c>
      <c r="E8" s="125" t="s">
        <v>209</v>
      </c>
      <c r="F8" s="126" t="s">
        <v>210</v>
      </c>
      <c r="G8" s="125" t="s">
        <v>211</v>
      </c>
      <c r="H8" s="125" t="s">
        <v>186</v>
      </c>
    </row>
    <row r="9" spans="1:8">
      <c r="A9" s="67" t="s">
        <v>188</v>
      </c>
      <c r="B9" s="67"/>
      <c r="C9" s="67"/>
      <c r="D9" s="67" t="s">
        <v>189</v>
      </c>
      <c r="E9" s="67"/>
      <c r="F9" s="110"/>
      <c r="G9" s="67"/>
      <c r="H9" s="68"/>
    </row>
    <row r="10" spans="1:8">
      <c r="A10" s="69" t="s">
        <v>212</v>
      </c>
      <c r="B10" s="69"/>
      <c r="C10" s="69"/>
      <c r="D10" s="69" t="s">
        <v>213</v>
      </c>
      <c r="E10" s="69"/>
      <c r="F10" s="111"/>
      <c r="G10" s="69"/>
      <c r="H10" s="70"/>
    </row>
    <row r="11" spans="1:8" s="123" customFormat="1" ht="15">
      <c r="A11" s="130" t="s">
        <v>214</v>
      </c>
      <c r="B11" s="131" t="s">
        <v>215</v>
      </c>
      <c r="C11" s="131" t="s">
        <v>216</v>
      </c>
      <c r="D11" s="132" t="s">
        <v>217</v>
      </c>
      <c r="E11" s="131" t="s">
        <v>218</v>
      </c>
      <c r="F11" s="133"/>
      <c r="G11" s="134"/>
      <c r="H11" s="135">
        <f>SUM(H12)</f>
        <v>233.94</v>
      </c>
    </row>
    <row r="12" spans="1:8" ht="15" thickBot="1">
      <c r="A12" s="136" t="str">
        <f ca="1">VLOOKUP(B12,'Insumos e Serviços'!$A:$F,3,0)</f>
        <v>Insumo</v>
      </c>
      <c r="B12" s="137" t="s">
        <v>706</v>
      </c>
      <c r="C12" s="138" t="s">
        <v>216</v>
      </c>
      <c r="D12" s="136" t="s">
        <v>707</v>
      </c>
      <c r="E12" s="138" t="s">
        <v>218</v>
      </c>
      <c r="F12" s="139">
        <v>1</v>
      </c>
      <c r="G12" s="140">
        <f ca="1">VLOOKUP(B12,'Insumos e Serviços'!$A:$F,6,0)</f>
        <v>233.94</v>
      </c>
      <c r="H12" s="140">
        <f>TRUNC(F12*G12,2)</f>
        <v>233.94</v>
      </c>
    </row>
    <row r="13" spans="1:8" ht="15" thickTop="1">
      <c r="A13" s="71"/>
      <c r="B13" s="71"/>
      <c r="C13" s="71"/>
      <c r="D13" s="71"/>
      <c r="E13" s="71"/>
      <c r="F13" s="112"/>
      <c r="G13" s="71"/>
      <c r="H13" s="71"/>
    </row>
    <row r="14" spans="1:8">
      <c r="A14" s="67" t="s">
        <v>190</v>
      </c>
      <c r="B14" s="67"/>
      <c r="C14" s="67"/>
      <c r="D14" s="67" t="s">
        <v>191</v>
      </c>
      <c r="E14" s="67"/>
      <c r="F14" s="110"/>
      <c r="G14" s="67"/>
      <c r="H14" s="68"/>
    </row>
    <row r="15" spans="1:8">
      <c r="A15" s="69" t="s">
        <v>219</v>
      </c>
      <c r="B15" s="69"/>
      <c r="C15" s="69"/>
      <c r="D15" s="69" t="s">
        <v>220</v>
      </c>
      <c r="E15" s="69"/>
      <c r="F15" s="111"/>
      <c r="G15" s="69"/>
      <c r="H15" s="70"/>
    </row>
    <row r="16" spans="1:8">
      <c r="A16" s="72" t="s">
        <v>221</v>
      </c>
      <c r="B16" s="72"/>
      <c r="C16" s="72"/>
      <c r="D16" s="72" t="s">
        <v>222</v>
      </c>
      <c r="E16" s="72"/>
      <c r="F16" s="113"/>
      <c r="G16" s="72"/>
      <c r="H16" s="73"/>
    </row>
    <row r="17" spans="1:8">
      <c r="A17" s="130" t="s">
        <v>223</v>
      </c>
      <c r="B17" s="131" t="s">
        <v>224</v>
      </c>
      <c r="C17" s="131" t="s">
        <v>216</v>
      </c>
      <c r="D17" s="132" t="s">
        <v>225</v>
      </c>
      <c r="E17" s="131" t="s">
        <v>226</v>
      </c>
      <c r="F17" s="133"/>
      <c r="G17" s="134"/>
      <c r="H17" s="135">
        <f>SUM(H18)</f>
        <v>683.08</v>
      </c>
    </row>
    <row r="18" spans="1:8" ht="15" thickBot="1">
      <c r="A18" s="136" t="str">
        <f ca="1">VLOOKUP(B18,'Insumos e Serviços'!$A:$F,3,0)</f>
        <v>Insumo</v>
      </c>
      <c r="B18" s="137" t="s">
        <v>708</v>
      </c>
      <c r="C18" s="138" t="s">
        <v>216</v>
      </c>
      <c r="D18" s="136" t="s">
        <v>225</v>
      </c>
      <c r="E18" s="138" t="s">
        <v>232</v>
      </c>
      <c r="F18" s="139">
        <v>1</v>
      </c>
      <c r="G18" s="140">
        <f ca="1">VLOOKUP(B18,'Insumos e Serviços'!$A:$F,6,0)</f>
        <v>683.08</v>
      </c>
      <c r="H18" s="140">
        <f>TRUNC(F18*G18,2)</f>
        <v>683.08</v>
      </c>
    </row>
    <row r="19" spans="1:8" ht="15" thickTop="1">
      <c r="A19" s="71"/>
      <c r="B19" s="71"/>
      <c r="C19" s="71"/>
      <c r="D19" s="71"/>
      <c r="E19" s="71"/>
      <c r="F19" s="112"/>
      <c r="G19" s="71"/>
      <c r="H19" s="71"/>
    </row>
    <row r="20" spans="1:8">
      <c r="A20" s="72" t="s">
        <v>227</v>
      </c>
      <c r="B20" s="72"/>
      <c r="C20" s="72"/>
      <c r="D20" s="72" t="s">
        <v>228</v>
      </c>
      <c r="E20" s="72"/>
      <c r="F20" s="113"/>
      <c r="G20" s="72"/>
      <c r="H20" s="73"/>
    </row>
    <row r="21" spans="1:8">
      <c r="A21" s="130" t="s">
        <v>229</v>
      </c>
      <c r="B21" s="131" t="s">
        <v>230</v>
      </c>
      <c r="C21" s="131" t="s">
        <v>216</v>
      </c>
      <c r="D21" s="132" t="s">
        <v>231</v>
      </c>
      <c r="E21" s="131" t="s">
        <v>232</v>
      </c>
      <c r="F21" s="133"/>
      <c r="G21" s="134"/>
      <c r="H21" s="135">
        <f>SUM(H22:H25)</f>
        <v>8.02</v>
      </c>
    </row>
    <row r="22" spans="1:8">
      <c r="A22" s="136" t="str">
        <f ca="1">VLOOKUP(B22,'Insumos e Serviços'!$A:$F,3,0)</f>
        <v>Composição</v>
      </c>
      <c r="B22" s="137" t="s">
        <v>710</v>
      </c>
      <c r="C22" s="138" t="s">
        <v>239</v>
      </c>
      <c r="D22" s="136" t="s">
        <v>711</v>
      </c>
      <c r="E22" s="138" t="s">
        <v>700</v>
      </c>
      <c r="F22" s="139">
        <v>0.06</v>
      </c>
      <c r="G22" s="140">
        <f ca="1">VLOOKUP(B22,'Insumos e Serviços'!$A:$F,6,0)</f>
        <v>23.68</v>
      </c>
      <c r="H22" s="140">
        <f>TRUNC(F22*G22,2)</f>
        <v>1.42</v>
      </c>
    </row>
    <row r="23" spans="1:8">
      <c r="A23" s="136" t="str">
        <f ca="1">VLOOKUP(B23,'Insumos e Serviços'!$A:$F,3,0)</f>
        <v>Composição</v>
      </c>
      <c r="B23" s="137" t="s">
        <v>712</v>
      </c>
      <c r="C23" s="138" t="s">
        <v>239</v>
      </c>
      <c r="D23" s="136" t="s">
        <v>713</v>
      </c>
      <c r="E23" s="138" t="s">
        <v>700</v>
      </c>
      <c r="F23" s="139">
        <v>0.18</v>
      </c>
      <c r="G23" s="140">
        <f ca="1">VLOOKUP(B23,'Insumos e Serviços'!$A:$F,6,0)</f>
        <v>17.61</v>
      </c>
      <c r="H23" s="140">
        <f>TRUNC(F23*G23,2)</f>
        <v>3.16</v>
      </c>
    </row>
    <row r="24" spans="1:8">
      <c r="A24" s="136" t="str">
        <f ca="1">VLOOKUP(B24,'Insumos e Serviços'!$A:$F,3,0)</f>
        <v>Insumo</v>
      </c>
      <c r="B24" s="137" t="s">
        <v>714</v>
      </c>
      <c r="C24" s="138" t="s">
        <v>239</v>
      </c>
      <c r="D24" s="136" t="s">
        <v>715</v>
      </c>
      <c r="E24" s="138" t="s">
        <v>273</v>
      </c>
      <c r="F24" s="139">
        <v>0.04</v>
      </c>
      <c r="G24" s="140">
        <f ca="1">VLOOKUP(B24,'Insumos e Serviços'!$A:$F,6,0)</f>
        <v>29.1</v>
      </c>
      <c r="H24" s="140">
        <f>TRUNC(F24*G24,2)</f>
        <v>1.1599999999999999</v>
      </c>
    </row>
    <row r="25" spans="1:8" ht="23.25" thickBot="1">
      <c r="A25" s="136" t="str">
        <f ca="1">VLOOKUP(B25,'Insumos e Serviços'!$A:$F,3,0)</f>
        <v>Insumo</v>
      </c>
      <c r="B25" s="137" t="s">
        <v>716</v>
      </c>
      <c r="C25" s="138" t="s">
        <v>239</v>
      </c>
      <c r="D25" s="136" t="s">
        <v>717</v>
      </c>
      <c r="E25" s="138" t="s">
        <v>232</v>
      </c>
      <c r="F25" s="139">
        <v>1.1000000000000001</v>
      </c>
      <c r="G25" s="140">
        <f ca="1">VLOOKUP(B25,'Insumos e Serviços'!$A:$F,6,0)</f>
        <v>2.08</v>
      </c>
      <c r="H25" s="140">
        <f>TRUNC(F25*G25,2)</f>
        <v>2.2799999999999998</v>
      </c>
    </row>
    <row r="26" spans="1:8" ht="15" thickTop="1">
      <c r="A26" s="71"/>
      <c r="B26" s="71"/>
      <c r="C26" s="71"/>
      <c r="D26" s="71"/>
      <c r="E26" s="71"/>
      <c r="F26" s="112"/>
      <c r="G26" s="71"/>
      <c r="H26" s="71"/>
    </row>
    <row r="27" spans="1:8">
      <c r="A27" s="69" t="s">
        <v>233</v>
      </c>
      <c r="B27" s="69"/>
      <c r="C27" s="69"/>
      <c r="D27" s="69" t="s">
        <v>234</v>
      </c>
      <c r="E27" s="69"/>
      <c r="F27" s="111"/>
      <c r="G27" s="69"/>
      <c r="H27" s="70"/>
    </row>
    <row r="28" spans="1:8">
      <c r="A28" s="72" t="s">
        <v>235</v>
      </c>
      <c r="B28" s="72"/>
      <c r="C28" s="72"/>
      <c r="D28" s="72" t="s">
        <v>236</v>
      </c>
      <c r="E28" s="72"/>
      <c r="F28" s="113"/>
      <c r="G28" s="72"/>
      <c r="H28" s="73"/>
    </row>
    <row r="29" spans="1:8">
      <c r="A29" s="130" t="s">
        <v>242</v>
      </c>
      <c r="B29" s="131" t="s">
        <v>243</v>
      </c>
      <c r="C29" s="131" t="s">
        <v>216</v>
      </c>
      <c r="D29" s="132" t="s">
        <v>244</v>
      </c>
      <c r="E29" s="131" t="s">
        <v>232</v>
      </c>
      <c r="F29" s="133"/>
      <c r="G29" s="134"/>
      <c r="H29" s="135">
        <f>SUM(H30)</f>
        <v>11.98</v>
      </c>
    </row>
    <row r="30" spans="1:8" ht="23.25" thickBot="1">
      <c r="A30" s="136" t="str">
        <f ca="1">VLOOKUP(B30,'Insumos e Serviços'!$A:$F,3,0)</f>
        <v>Composição</v>
      </c>
      <c r="B30" s="137" t="s">
        <v>726</v>
      </c>
      <c r="C30" s="138" t="s">
        <v>239</v>
      </c>
      <c r="D30" s="136" t="s">
        <v>727</v>
      </c>
      <c r="E30" s="138" t="s">
        <v>241</v>
      </c>
      <c r="F30" s="139">
        <v>0.05</v>
      </c>
      <c r="G30" s="140">
        <f ca="1">VLOOKUP(B30,'Insumos e Serviços'!$A:$F,6,0)</f>
        <v>239.79</v>
      </c>
      <c r="H30" s="140">
        <f>TRUNC(F30*G30,2)</f>
        <v>11.98</v>
      </c>
    </row>
    <row r="31" spans="1:8" ht="15" thickTop="1">
      <c r="A31" s="71"/>
      <c r="B31" s="71"/>
      <c r="C31" s="71"/>
      <c r="D31" s="71"/>
      <c r="E31" s="71"/>
      <c r="F31" s="112"/>
      <c r="G31" s="71"/>
      <c r="H31" s="71"/>
    </row>
    <row r="32" spans="1:8" ht="22.5">
      <c r="A32" s="130" t="s">
        <v>248</v>
      </c>
      <c r="B32" s="131" t="s">
        <v>249</v>
      </c>
      <c r="C32" s="131" t="s">
        <v>216</v>
      </c>
      <c r="D32" s="132" t="s">
        <v>250</v>
      </c>
      <c r="E32" s="131" t="s">
        <v>232</v>
      </c>
      <c r="F32" s="133"/>
      <c r="G32" s="134"/>
      <c r="H32" s="135">
        <f>SUM(H33:H34)</f>
        <v>13</v>
      </c>
    </row>
    <row r="33" spans="1:8" ht="22.5">
      <c r="A33" s="136" t="str">
        <f ca="1">VLOOKUP(B33,'Insumos e Serviços'!$A:$F,3,0)</f>
        <v>Composição</v>
      </c>
      <c r="B33" s="137" t="s">
        <v>728</v>
      </c>
      <c r="C33" s="138" t="s">
        <v>239</v>
      </c>
      <c r="D33" s="136" t="s">
        <v>729</v>
      </c>
      <c r="E33" s="138" t="s">
        <v>232</v>
      </c>
      <c r="F33" s="139">
        <v>1</v>
      </c>
      <c r="G33" s="140">
        <f ca="1">VLOOKUP(B33,'Insumos e Serviços'!$A:$F,6,0)</f>
        <v>10.26</v>
      </c>
      <c r="H33" s="140">
        <f>TRUNC(F33*G33,2)</f>
        <v>10.26</v>
      </c>
    </row>
    <row r="34" spans="1:8" ht="23.25" thickBot="1">
      <c r="A34" s="136" t="str">
        <f ca="1">VLOOKUP(B34,'Insumos e Serviços'!$A:$F,3,0)</f>
        <v>Composição</v>
      </c>
      <c r="B34" s="137" t="s">
        <v>730</v>
      </c>
      <c r="C34" s="138" t="s">
        <v>239</v>
      </c>
      <c r="D34" s="136" t="s">
        <v>731</v>
      </c>
      <c r="E34" s="138" t="s">
        <v>232</v>
      </c>
      <c r="F34" s="139">
        <v>1</v>
      </c>
      <c r="G34" s="140">
        <f ca="1">VLOOKUP(B34,'Insumos e Serviços'!$A:$F,6,0)</f>
        <v>2.74</v>
      </c>
      <c r="H34" s="140">
        <f>TRUNC(F34*G34,2)</f>
        <v>2.74</v>
      </c>
    </row>
    <row r="35" spans="1:8" ht="15" thickTop="1">
      <c r="A35" s="71"/>
      <c r="B35" s="71"/>
      <c r="C35" s="71"/>
      <c r="D35" s="71"/>
      <c r="E35" s="71"/>
      <c r="F35" s="112"/>
      <c r="G35" s="71"/>
      <c r="H35" s="71"/>
    </row>
    <row r="36" spans="1:8">
      <c r="A36" s="130" t="s">
        <v>251</v>
      </c>
      <c r="B36" s="131" t="s">
        <v>252</v>
      </c>
      <c r="C36" s="131" t="s">
        <v>216</v>
      </c>
      <c r="D36" s="132" t="s">
        <v>253</v>
      </c>
      <c r="E36" s="131" t="s">
        <v>232</v>
      </c>
      <c r="F36" s="133"/>
      <c r="G36" s="134"/>
      <c r="H36" s="135">
        <f>SUM(H37)</f>
        <v>2.39</v>
      </c>
    </row>
    <row r="37" spans="1:8" ht="15" thickBot="1">
      <c r="A37" s="136" t="str">
        <f ca="1">VLOOKUP(B37,'Insumos e Serviços'!$A:$F,3,0)</f>
        <v>Composição</v>
      </c>
      <c r="B37" s="137" t="s">
        <v>732</v>
      </c>
      <c r="C37" s="138" t="s">
        <v>239</v>
      </c>
      <c r="D37" s="136" t="s">
        <v>733</v>
      </c>
      <c r="E37" s="138" t="s">
        <v>700</v>
      </c>
      <c r="F37" s="139">
        <v>0.1</v>
      </c>
      <c r="G37" s="140">
        <f ca="1">VLOOKUP(B37,'Insumos e Serviços'!$A:$F,6,0)</f>
        <v>23.9</v>
      </c>
      <c r="H37" s="140">
        <f>TRUNC(F37*G37,2)</f>
        <v>2.39</v>
      </c>
    </row>
    <row r="38" spans="1:8" ht="15" thickTop="1">
      <c r="A38" s="71"/>
      <c r="B38" s="71"/>
      <c r="C38" s="71"/>
      <c r="D38" s="71"/>
      <c r="E38" s="71"/>
      <c r="F38" s="112"/>
      <c r="G38" s="71"/>
      <c r="H38" s="71"/>
    </row>
    <row r="39" spans="1:8">
      <c r="A39" s="72" t="s">
        <v>257</v>
      </c>
      <c r="B39" s="72"/>
      <c r="C39" s="72"/>
      <c r="D39" s="72" t="s">
        <v>258</v>
      </c>
      <c r="E39" s="72"/>
      <c r="F39" s="113"/>
      <c r="G39" s="72"/>
      <c r="H39" s="73"/>
    </row>
    <row r="40" spans="1:8" ht="22.5">
      <c r="A40" s="130" t="s">
        <v>263</v>
      </c>
      <c r="B40" s="131" t="s">
        <v>264</v>
      </c>
      <c r="C40" s="131" t="s">
        <v>216</v>
      </c>
      <c r="D40" s="132" t="s">
        <v>265</v>
      </c>
      <c r="E40" s="131" t="s">
        <v>232</v>
      </c>
      <c r="F40" s="133"/>
      <c r="G40" s="134"/>
      <c r="H40" s="135">
        <f>SUM(H41:H42)</f>
        <v>8.4</v>
      </c>
    </row>
    <row r="41" spans="1:8">
      <c r="A41" s="136" t="str">
        <f ca="1">VLOOKUP(B41,'Insumos e Serviços'!$A:$F,3,0)</f>
        <v>Composição</v>
      </c>
      <c r="B41" s="137" t="s">
        <v>712</v>
      </c>
      <c r="C41" s="138" t="s">
        <v>239</v>
      </c>
      <c r="D41" s="136" t="s">
        <v>713</v>
      </c>
      <c r="E41" s="138" t="s">
        <v>700</v>
      </c>
      <c r="F41" s="139">
        <v>0.2</v>
      </c>
      <c r="G41" s="140">
        <f ca="1">VLOOKUP(B41,'Insumos e Serviços'!$A:$F,6,0)</f>
        <v>17.61</v>
      </c>
      <c r="H41" s="140">
        <f>TRUNC(F41*G41,2)</f>
        <v>3.52</v>
      </c>
    </row>
    <row r="42" spans="1:8" ht="15" thickBot="1">
      <c r="A42" s="136" t="str">
        <f ca="1">VLOOKUP(B42,'Insumos e Serviços'!$A:$F,3,0)</f>
        <v>Composição</v>
      </c>
      <c r="B42" s="137" t="s">
        <v>736</v>
      </c>
      <c r="C42" s="138" t="s">
        <v>239</v>
      </c>
      <c r="D42" s="136" t="s">
        <v>737</v>
      </c>
      <c r="E42" s="138" t="s">
        <v>700</v>
      </c>
      <c r="F42" s="139">
        <v>0.2</v>
      </c>
      <c r="G42" s="140">
        <f ca="1">VLOOKUP(B42,'Insumos e Serviços'!$A:$F,6,0)</f>
        <v>24.44</v>
      </c>
      <c r="H42" s="140">
        <f>TRUNC(F42*G42,2)</f>
        <v>4.88</v>
      </c>
    </row>
    <row r="43" spans="1:8" ht="15" thickTop="1">
      <c r="A43" s="71"/>
      <c r="B43" s="71"/>
      <c r="C43" s="71"/>
      <c r="D43" s="71"/>
      <c r="E43" s="71"/>
      <c r="F43" s="112"/>
      <c r="G43" s="71"/>
      <c r="H43" s="71"/>
    </row>
    <row r="44" spans="1:8">
      <c r="A44" s="67" t="s">
        <v>192</v>
      </c>
      <c r="B44" s="67"/>
      <c r="C44" s="67"/>
      <c r="D44" s="67" t="s">
        <v>193</v>
      </c>
      <c r="E44" s="67"/>
      <c r="F44" s="110"/>
      <c r="G44" s="67"/>
      <c r="H44" s="68"/>
    </row>
    <row r="45" spans="1:8">
      <c r="A45" s="69" t="s">
        <v>266</v>
      </c>
      <c r="B45" s="69"/>
      <c r="C45" s="69"/>
      <c r="D45" s="69" t="s">
        <v>267</v>
      </c>
      <c r="E45" s="69"/>
      <c r="F45" s="111"/>
      <c r="G45" s="69"/>
      <c r="H45" s="70"/>
    </row>
    <row r="46" spans="1:8">
      <c r="A46" s="72" t="s">
        <v>268</v>
      </c>
      <c r="B46" s="72"/>
      <c r="C46" s="72"/>
      <c r="D46" s="72" t="s">
        <v>269</v>
      </c>
      <c r="E46" s="72"/>
      <c r="F46" s="113"/>
      <c r="G46" s="72"/>
      <c r="H46" s="73"/>
    </row>
    <row r="47" spans="1:8" ht="22.5">
      <c r="A47" s="130" t="s">
        <v>298</v>
      </c>
      <c r="B47" s="131" t="s">
        <v>299</v>
      </c>
      <c r="C47" s="131" t="s">
        <v>216</v>
      </c>
      <c r="D47" s="132" t="s">
        <v>300</v>
      </c>
      <c r="E47" s="131" t="s">
        <v>301</v>
      </c>
      <c r="F47" s="133"/>
      <c r="G47" s="134"/>
      <c r="H47" s="135">
        <f>SUM(H48:H54)</f>
        <v>1624.4599999999998</v>
      </c>
    </row>
    <row r="48" spans="1:8" ht="22.5">
      <c r="A48" s="136" t="str">
        <f ca="1">VLOOKUP(B48,'Insumos e Serviços'!$A:$F,3,0)</f>
        <v>Composição</v>
      </c>
      <c r="B48" s="137" t="s">
        <v>740</v>
      </c>
      <c r="C48" s="138" t="s">
        <v>239</v>
      </c>
      <c r="D48" s="136" t="s">
        <v>741</v>
      </c>
      <c r="E48" s="138" t="s">
        <v>720</v>
      </c>
      <c r="F48" s="139">
        <v>18</v>
      </c>
      <c r="G48" s="140">
        <f ca="1">VLOOKUP(B48,'Insumos e Serviços'!$A:$F,6,0)</f>
        <v>2.8</v>
      </c>
      <c r="H48" s="140">
        <f t="shared" ref="H48:H54" si="0">TRUNC(F48*G48,2)</f>
        <v>50.4</v>
      </c>
    </row>
    <row r="49" spans="1:8" ht="22.5">
      <c r="A49" s="136" t="str">
        <f ca="1">VLOOKUP(B49,'Insumos e Serviços'!$A:$F,3,0)</f>
        <v>Composição</v>
      </c>
      <c r="B49" s="137" t="s">
        <v>742</v>
      </c>
      <c r="C49" s="138" t="s">
        <v>239</v>
      </c>
      <c r="D49" s="136" t="s">
        <v>743</v>
      </c>
      <c r="E49" s="138" t="s">
        <v>723</v>
      </c>
      <c r="F49" s="139">
        <v>9</v>
      </c>
      <c r="G49" s="140">
        <f ca="1">VLOOKUP(B49,'Insumos e Serviços'!$A:$F,6,0)</f>
        <v>0.74</v>
      </c>
      <c r="H49" s="140">
        <f t="shared" si="0"/>
        <v>6.66</v>
      </c>
    </row>
    <row r="50" spans="1:8">
      <c r="A50" s="136" t="str">
        <f ca="1">VLOOKUP(B50,'Insumos e Serviços'!$A:$F,3,0)</f>
        <v>Composição</v>
      </c>
      <c r="B50" s="137" t="s">
        <v>744</v>
      </c>
      <c r="C50" s="138" t="s">
        <v>239</v>
      </c>
      <c r="D50" s="136" t="s">
        <v>745</v>
      </c>
      <c r="E50" s="138" t="s">
        <v>700</v>
      </c>
      <c r="F50" s="139">
        <v>9</v>
      </c>
      <c r="G50" s="140">
        <f ca="1">VLOOKUP(B50,'Insumos e Serviços'!$A:$F,6,0)</f>
        <v>18.64</v>
      </c>
      <c r="H50" s="140">
        <f t="shared" si="0"/>
        <v>167.76</v>
      </c>
    </row>
    <row r="51" spans="1:8">
      <c r="A51" s="136" t="str">
        <f ca="1">VLOOKUP(B51,'Insumos e Serviços'!$A:$F,3,0)</f>
        <v>Composição</v>
      </c>
      <c r="B51" s="137" t="s">
        <v>712</v>
      </c>
      <c r="C51" s="138" t="s">
        <v>239</v>
      </c>
      <c r="D51" s="136" t="s">
        <v>713</v>
      </c>
      <c r="E51" s="138" t="s">
        <v>700</v>
      </c>
      <c r="F51" s="139">
        <v>9</v>
      </c>
      <c r="G51" s="140">
        <f ca="1">VLOOKUP(B51,'Insumos e Serviços'!$A:$F,6,0)</f>
        <v>17.61</v>
      </c>
      <c r="H51" s="140">
        <f t="shared" si="0"/>
        <v>158.49</v>
      </c>
    </row>
    <row r="52" spans="1:8">
      <c r="A52" s="136" t="str">
        <f ca="1">VLOOKUP(B52,'Insumos e Serviços'!$A:$F,3,0)</f>
        <v>Composição</v>
      </c>
      <c r="B52" s="137" t="s">
        <v>724</v>
      </c>
      <c r="C52" s="138" t="s">
        <v>239</v>
      </c>
      <c r="D52" s="136" t="s">
        <v>725</v>
      </c>
      <c r="E52" s="138" t="s">
        <v>700</v>
      </c>
      <c r="F52" s="139">
        <v>9</v>
      </c>
      <c r="G52" s="140">
        <f ca="1">VLOOKUP(B52,'Insumos e Serviços'!$A:$F,6,0)</f>
        <v>23.9</v>
      </c>
      <c r="H52" s="140">
        <f t="shared" si="0"/>
        <v>215.1</v>
      </c>
    </row>
    <row r="53" spans="1:8">
      <c r="A53" s="136" t="str">
        <f ca="1">VLOOKUP(B53,'Insumos e Serviços'!$A:$F,3,0)</f>
        <v>Insumo</v>
      </c>
      <c r="B53" s="137" t="s">
        <v>746</v>
      </c>
      <c r="C53" s="138" t="s">
        <v>239</v>
      </c>
      <c r="D53" s="136" t="s">
        <v>747</v>
      </c>
      <c r="E53" s="138" t="s">
        <v>273</v>
      </c>
      <c r="F53" s="139">
        <v>500</v>
      </c>
      <c r="G53" s="140">
        <f ca="1">VLOOKUP(B53,'Insumos e Serviços'!$A:$F,6,0)</f>
        <v>1.56</v>
      </c>
      <c r="H53" s="140">
        <f t="shared" si="0"/>
        <v>780</v>
      </c>
    </row>
    <row r="54" spans="1:8" ht="15" thickBot="1">
      <c r="A54" s="136" t="str">
        <f ca="1">VLOOKUP(B54,'Insumos e Serviços'!$A:$F,3,0)</f>
        <v>Insumo</v>
      </c>
      <c r="B54" s="137" t="s">
        <v>748</v>
      </c>
      <c r="C54" s="138" t="s">
        <v>239</v>
      </c>
      <c r="D54" s="136" t="s">
        <v>749</v>
      </c>
      <c r="E54" s="138" t="s">
        <v>273</v>
      </c>
      <c r="F54" s="139">
        <v>5</v>
      </c>
      <c r="G54" s="140">
        <f ca="1">VLOOKUP(B54,'Insumos e Serviços'!$A:$F,6,0)</f>
        <v>49.21</v>
      </c>
      <c r="H54" s="140">
        <f t="shared" si="0"/>
        <v>246.05</v>
      </c>
    </row>
    <row r="55" spans="1:8" ht="15" thickTop="1">
      <c r="A55" s="71"/>
      <c r="B55" s="71"/>
      <c r="C55" s="71"/>
      <c r="D55" s="71"/>
      <c r="E55" s="71"/>
      <c r="F55" s="112"/>
      <c r="G55" s="71"/>
      <c r="H55" s="71"/>
    </row>
    <row r="56" spans="1:8" ht="22.5">
      <c r="A56" s="130" t="s">
        <v>314</v>
      </c>
      <c r="B56" s="131" t="s">
        <v>315</v>
      </c>
      <c r="C56" s="131" t="s">
        <v>216</v>
      </c>
      <c r="D56" s="132" t="s">
        <v>316</v>
      </c>
      <c r="E56" s="131" t="s">
        <v>317</v>
      </c>
      <c r="F56" s="133"/>
      <c r="G56" s="134"/>
      <c r="H56" s="135">
        <f>SUM(H57:H60)</f>
        <v>669.52</v>
      </c>
    </row>
    <row r="57" spans="1:8">
      <c r="A57" s="136" t="str">
        <f ca="1">VLOOKUP(B57,'Insumos e Serviços'!$A:$F,3,0)</f>
        <v>Composição</v>
      </c>
      <c r="B57" s="137" t="s">
        <v>751</v>
      </c>
      <c r="C57" s="138" t="s">
        <v>239</v>
      </c>
      <c r="D57" s="136" t="s">
        <v>752</v>
      </c>
      <c r="E57" s="138" t="s">
        <v>700</v>
      </c>
      <c r="F57" s="139">
        <v>2.1999999999999999E-2</v>
      </c>
      <c r="G57" s="140">
        <f ca="1">VLOOKUP(B57,'Insumos e Serviços'!$A:$F,6,0)</f>
        <v>18.23</v>
      </c>
      <c r="H57" s="140">
        <f>TRUNC(F57*G57,2)</f>
        <v>0.4</v>
      </c>
    </row>
    <row r="58" spans="1:8">
      <c r="A58" s="136" t="str">
        <f ca="1">VLOOKUP(B58,'Insumos e Serviços'!$A:$F,3,0)</f>
        <v>Composição</v>
      </c>
      <c r="B58" s="137" t="s">
        <v>734</v>
      </c>
      <c r="C58" s="138" t="s">
        <v>239</v>
      </c>
      <c r="D58" s="136" t="s">
        <v>735</v>
      </c>
      <c r="E58" s="138" t="s">
        <v>700</v>
      </c>
      <c r="F58" s="139">
        <v>0.155</v>
      </c>
      <c r="G58" s="140">
        <f ca="1">VLOOKUP(B58,'Insumos e Serviços'!$A:$F,6,0)</f>
        <v>23.41</v>
      </c>
      <c r="H58" s="140">
        <f>TRUNC(F58*G58,2)</f>
        <v>3.62</v>
      </c>
    </row>
    <row r="59" spans="1:8" ht="22.5">
      <c r="A59" s="136" t="str">
        <f ca="1">VLOOKUP(B59,'Insumos e Serviços'!$A:$F,3,0)</f>
        <v>Composição</v>
      </c>
      <c r="B59" s="137" t="s">
        <v>753</v>
      </c>
      <c r="C59" s="138" t="s">
        <v>239</v>
      </c>
      <c r="D59" s="136" t="s">
        <v>754</v>
      </c>
      <c r="E59" s="138" t="s">
        <v>241</v>
      </c>
      <c r="F59" s="139">
        <v>1E-3</v>
      </c>
      <c r="G59" s="140">
        <f ca="1">VLOOKUP(B59,'Insumos e Serviços'!$A:$F,6,0)</f>
        <v>505.32</v>
      </c>
      <c r="H59" s="140">
        <f>TRUNC(F59*G59,2)</f>
        <v>0.5</v>
      </c>
    </row>
    <row r="60" spans="1:8" ht="15" thickBot="1">
      <c r="A60" s="136" t="str">
        <f ca="1">VLOOKUP(B60,'Insumos e Serviços'!$A:$F,3,0)</f>
        <v>Insumo</v>
      </c>
      <c r="B60" s="137" t="s">
        <v>755</v>
      </c>
      <c r="C60" s="138" t="s">
        <v>216</v>
      </c>
      <c r="D60" s="136" t="s">
        <v>756</v>
      </c>
      <c r="E60" s="138" t="s">
        <v>439</v>
      </c>
      <c r="F60" s="139">
        <v>1</v>
      </c>
      <c r="G60" s="140">
        <f ca="1">VLOOKUP(B60,'Insumos e Serviços'!$A:$F,6,0)</f>
        <v>665</v>
      </c>
      <c r="H60" s="140">
        <f>TRUNC(F60*G60,2)</f>
        <v>665</v>
      </c>
    </row>
    <row r="61" spans="1:8" ht="15" thickTop="1">
      <c r="A61" s="71"/>
      <c r="B61" s="71"/>
      <c r="C61" s="71"/>
      <c r="D61" s="71"/>
      <c r="E61" s="71"/>
      <c r="F61" s="112"/>
      <c r="G61" s="71"/>
      <c r="H61" s="71"/>
    </row>
    <row r="62" spans="1:8">
      <c r="A62" s="67" t="s">
        <v>194</v>
      </c>
      <c r="B62" s="67"/>
      <c r="C62" s="67"/>
      <c r="D62" s="67" t="s">
        <v>195</v>
      </c>
      <c r="E62" s="67"/>
      <c r="F62" s="110"/>
      <c r="G62" s="67"/>
      <c r="H62" s="68"/>
    </row>
    <row r="63" spans="1:8">
      <c r="A63" s="69" t="s">
        <v>318</v>
      </c>
      <c r="B63" s="69"/>
      <c r="C63" s="69"/>
      <c r="D63" s="69" t="s">
        <v>319</v>
      </c>
      <c r="E63" s="69"/>
      <c r="F63" s="111"/>
      <c r="G63" s="69"/>
      <c r="H63" s="70"/>
    </row>
    <row r="64" spans="1:8">
      <c r="A64" s="72" t="s">
        <v>366</v>
      </c>
      <c r="B64" s="72"/>
      <c r="C64" s="72"/>
      <c r="D64" s="72" t="s">
        <v>367</v>
      </c>
      <c r="E64" s="72"/>
      <c r="F64" s="113"/>
      <c r="G64" s="72"/>
      <c r="H64" s="73"/>
    </row>
    <row r="65" spans="1:8" ht="22.5">
      <c r="A65" s="130" t="s">
        <v>368</v>
      </c>
      <c r="B65" s="131" t="s">
        <v>369</v>
      </c>
      <c r="C65" s="131" t="s">
        <v>216</v>
      </c>
      <c r="D65" s="132" t="s">
        <v>370</v>
      </c>
      <c r="E65" s="131" t="s">
        <v>232</v>
      </c>
      <c r="F65" s="133"/>
      <c r="G65" s="134"/>
      <c r="H65" s="135">
        <f>SUM(H66:H70)</f>
        <v>50.75</v>
      </c>
    </row>
    <row r="66" spans="1:8" ht="22.5">
      <c r="A66" s="136" t="str">
        <f ca="1">VLOOKUP(B66,'Insumos e Serviços'!$A:$F,3,0)</f>
        <v>Composição</v>
      </c>
      <c r="B66" s="137" t="s">
        <v>763</v>
      </c>
      <c r="C66" s="138" t="s">
        <v>239</v>
      </c>
      <c r="D66" s="136" t="s">
        <v>764</v>
      </c>
      <c r="E66" s="138" t="s">
        <v>241</v>
      </c>
      <c r="F66" s="139">
        <v>4.3099999999999999E-2</v>
      </c>
      <c r="G66" s="140">
        <f ca="1">VLOOKUP(B66,'Insumos e Serviços'!$A:$F,6,0)</f>
        <v>557.65</v>
      </c>
      <c r="H66" s="140">
        <f>TRUNC(F66*G66,2)</f>
        <v>24.03</v>
      </c>
    </row>
    <row r="67" spans="1:8">
      <c r="A67" s="136" t="str">
        <f ca="1">VLOOKUP(B67,'Insumos e Serviços'!$A:$F,3,0)</f>
        <v>Composição</v>
      </c>
      <c r="B67" s="137" t="s">
        <v>724</v>
      </c>
      <c r="C67" s="138" t="s">
        <v>239</v>
      </c>
      <c r="D67" s="136" t="s">
        <v>725</v>
      </c>
      <c r="E67" s="138" t="s">
        <v>700</v>
      </c>
      <c r="F67" s="139">
        <v>0.63</v>
      </c>
      <c r="G67" s="140">
        <f ca="1">VLOOKUP(B67,'Insumos e Serviços'!$A:$F,6,0)</f>
        <v>23.9</v>
      </c>
      <c r="H67" s="140">
        <f>TRUNC(F67*G67,2)</f>
        <v>15.05</v>
      </c>
    </row>
    <row r="68" spans="1:8">
      <c r="A68" s="136" t="str">
        <f ca="1">VLOOKUP(B68,'Insumos e Serviços'!$A:$F,3,0)</f>
        <v>Composição</v>
      </c>
      <c r="B68" s="137" t="s">
        <v>712</v>
      </c>
      <c r="C68" s="138" t="s">
        <v>239</v>
      </c>
      <c r="D68" s="136" t="s">
        <v>713</v>
      </c>
      <c r="E68" s="138" t="s">
        <v>700</v>
      </c>
      <c r="F68" s="139">
        <v>0.315</v>
      </c>
      <c r="G68" s="140">
        <f ca="1">VLOOKUP(B68,'Insumos e Serviços'!$A:$F,6,0)</f>
        <v>17.61</v>
      </c>
      <c r="H68" s="140">
        <f>TRUNC(F68*G68,2)</f>
        <v>5.54</v>
      </c>
    </row>
    <row r="69" spans="1:8">
      <c r="A69" s="136" t="str">
        <f ca="1">VLOOKUP(B69,'Insumos e Serviços'!$A:$F,3,0)</f>
        <v>Insumo</v>
      </c>
      <c r="B69" s="137" t="s">
        <v>738</v>
      </c>
      <c r="C69" s="138" t="s">
        <v>239</v>
      </c>
      <c r="D69" s="136" t="s">
        <v>739</v>
      </c>
      <c r="E69" s="138" t="s">
        <v>273</v>
      </c>
      <c r="F69" s="139">
        <v>0.5</v>
      </c>
      <c r="G69" s="140">
        <f ca="1">VLOOKUP(B69,'Insumos e Serviços'!$A:$F,6,0)</f>
        <v>0.54</v>
      </c>
      <c r="H69" s="140">
        <f>TRUNC(F69*G69,2)</f>
        <v>0.27</v>
      </c>
    </row>
    <row r="70" spans="1:8" ht="15" thickBot="1">
      <c r="A70" s="136" t="str">
        <f ca="1">VLOOKUP(B70,'Insumos e Serviços'!$A:$F,3,0)</f>
        <v>Insumo</v>
      </c>
      <c r="B70" s="137" t="s">
        <v>765</v>
      </c>
      <c r="C70" s="138" t="s">
        <v>239</v>
      </c>
      <c r="D70" s="136" t="s">
        <v>766</v>
      </c>
      <c r="E70" s="138" t="s">
        <v>750</v>
      </c>
      <c r="F70" s="139">
        <v>0.435</v>
      </c>
      <c r="G70" s="140">
        <f ca="1">VLOOKUP(B70,'Insumos e Serviços'!$A:$F,6,0)</f>
        <v>13.48</v>
      </c>
      <c r="H70" s="140">
        <f>TRUNC(F70*G70,2)</f>
        <v>5.86</v>
      </c>
    </row>
    <row r="71" spans="1:8" ht="15" thickTop="1">
      <c r="A71" s="71"/>
      <c r="B71" s="71"/>
      <c r="C71" s="71"/>
      <c r="D71" s="71"/>
      <c r="E71" s="71"/>
      <c r="F71" s="112"/>
      <c r="G71" s="71"/>
      <c r="H71" s="71"/>
    </row>
    <row r="72" spans="1:8" ht="22.5">
      <c r="A72" s="130" t="s">
        <v>371</v>
      </c>
      <c r="B72" s="131" t="s">
        <v>372</v>
      </c>
      <c r="C72" s="131" t="s">
        <v>216</v>
      </c>
      <c r="D72" s="132" t="s">
        <v>373</v>
      </c>
      <c r="E72" s="131" t="s">
        <v>232</v>
      </c>
      <c r="F72" s="133"/>
      <c r="G72" s="134"/>
      <c r="H72" s="135">
        <f>SUM(H73:H78)</f>
        <v>108.48000000000002</v>
      </c>
    </row>
    <row r="73" spans="1:8">
      <c r="A73" s="136" t="str">
        <f ca="1">VLOOKUP(B73,'Insumos e Serviços'!$A:$F,3,0)</f>
        <v>Composição</v>
      </c>
      <c r="B73" s="137" t="s">
        <v>767</v>
      </c>
      <c r="C73" s="138" t="s">
        <v>239</v>
      </c>
      <c r="D73" s="136" t="s">
        <v>768</v>
      </c>
      <c r="E73" s="138" t="s">
        <v>700</v>
      </c>
      <c r="F73" s="139">
        <v>2.4E-2</v>
      </c>
      <c r="G73" s="140">
        <f ca="1">VLOOKUP(B73,'Insumos e Serviços'!$A:$F,6,0)</f>
        <v>20.96</v>
      </c>
      <c r="H73" s="140">
        <f t="shared" ref="H73:H78" si="1">TRUNC(F73*G73,2)</f>
        <v>0.5</v>
      </c>
    </row>
    <row r="74" spans="1:8">
      <c r="A74" s="136" t="str">
        <f ca="1">VLOOKUP(B74,'Insumos e Serviços'!$A:$F,3,0)</f>
        <v>Composição</v>
      </c>
      <c r="B74" s="137" t="s">
        <v>732</v>
      </c>
      <c r="C74" s="138" t="s">
        <v>239</v>
      </c>
      <c r="D74" s="136" t="s">
        <v>733</v>
      </c>
      <c r="E74" s="138" t="s">
        <v>700</v>
      </c>
      <c r="F74" s="139">
        <v>0.11799999999999999</v>
      </c>
      <c r="G74" s="140">
        <f ca="1">VLOOKUP(B74,'Insumos e Serviços'!$A:$F,6,0)</f>
        <v>23.9</v>
      </c>
      <c r="H74" s="140">
        <f t="shared" si="1"/>
        <v>2.82</v>
      </c>
    </row>
    <row r="75" spans="1:8" ht="22.5">
      <c r="A75" s="136" t="str">
        <f ca="1">VLOOKUP(B75,'Insumos e Serviços'!$A:$F,3,0)</f>
        <v>Insumo</v>
      </c>
      <c r="B75" s="137" t="s">
        <v>769</v>
      </c>
      <c r="C75" s="138" t="s">
        <v>239</v>
      </c>
      <c r="D75" s="136" t="s">
        <v>770</v>
      </c>
      <c r="E75" s="138" t="s">
        <v>232</v>
      </c>
      <c r="F75" s="139">
        <v>1.125</v>
      </c>
      <c r="G75" s="140">
        <f ca="1">VLOOKUP(B75,'Insumos e Serviços'!$A:$F,6,0)</f>
        <v>50.44</v>
      </c>
      <c r="H75" s="140">
        <f t="shared" si="1"/>
        <v>56.74</v>
      </c>
    </row>
    <row r="76" spans="1:8">
      <c r="A76" s="136" t="str">
        <f ca="1">VLOOKUP(B76,'Insumos e Serviços'!$A:$F,3,0)</f>
        <v>Insumo</v>
      </c>
      <c r="B76" s="137" t="s">
        <v>771</v>
      </c>
      <c r="C76" s="138" t="s">
        <v>239</v>
      </c>
      <c r="D76" s="136" t="s">
        <v>772</v>
      </c>
      <c r="E76" s="138" t="s">
        <v>273</v>
      </c>
      <c r="F76" s="139">
        <v>0.10100000000000001</v>
      </c>
      <c r="G76" s="140">
        <f ca="1">VLOOKUP(B76,'Insumos e Serviços'!$A:$F,6,0)</f>
        <v>6.33</v>
      </c>
      <c r="H76" s="140">
        <f t="shared" si="1"/>
        <v>0.63</v>
      </c>
    </row>
    <row r="77" spans="1:8" ht="22.5">
      <c r="A77" s="136" t="str">
        <f ca="1">VLOOKUP(B77,'Insumos e Serviços'!$A:$F,3,0)</f>
        <v>Insumo</v>
      </c>
      <c r="B77" s="137" t="s">
        <v>773</v>
      </c>
      <c r="C77" s="138" t="s">
        <v>239</v>
      </c>
      <c r="D77" s="136" t="s">
        <v>774</v>
      </c>
      <c r="E77" s="138" t="s">
        <v>750</v>
      </c>
      <c r="F77" s="139">
        <v>0.61499999999999999</v>
      </c>
      <c r="G77" s="140">
        <f ca="1">VLOOKUP(B77,'Insumos e Serviços'!$A:$F,6,0)</f>
        <v>15.71</v>
      </c>
      <c r="H77" s="140">
        <f t="shared" si="1"/>
        <v>9.66</v>
      </c>
    </row>
    <row r="78" spans="1:8" ht="23.25" thickBot="1">
      <c r="A78" s="136" t="str">
        <f ca="1">VLOOKUP(B78,'Insumos e Serviços'!$A:$F,3,0)</f>
        <v>Insumo</v>
      </c>
      <c r="B78" s="137" t="s">
        <v>775</v>
      </c>
      <c r="C78" s="138" t="s">
        <v>239</v>
      </c>
      <c r="D78" s="136" t="s">
        <v>776</v>
      </c>
      <c r="E78" s="138" t="s">
        <v>273</v>
      </c>
      <c r="F78" s="139">
        <v>3</v>
      </c>
      <c r="G78" s="140">
        <f ca="1">VLOOKUP(B78,'Insumos e Serviços'!$A:$F,6,0)</f>
        <v>12.71</v>
      </c>
      <c r="H78" s="140">
        <f t="shared" si="1"/>
        <v>38.130000000000003</v>
      </c>
    </row>
    <row r="79" spans="1:8" ht="15" thickTop="1">
      <c r="A79" s="71"/>
      <c r="B79" s="71"/>
      <c r="C79" s="71"/>
      <c r="D79" s="71"/>
      <c r="E79" s="71"/>
      <c r="F79" s="112"/>
      <c r="G79" s="71"/>
      <c r="H79" s="71"/>
    </row>
    <row r="80" spans="1:8" ht="33.75">
      <c r="A80" s="130" t="s">
        <v>374</v>
      </c>
      <c r="B80" s="131" t="s">
        <v>375</v>
      </c>
      <c r="C80" s="131" t="s">
        <v>216</v>
      </c>
      <c r="D80" s="132" t="s">
        <v>376</v>
      </c>
      <c r="E80" s="131" t="s">
        <v>232</v>
      </c>
      <c r="F80" s="133"/>
      <c r="G80" s="134"/>
      <c r="H80" s="135">
        <f>SUM(H81:H85)</f>
        <v>63.33</v>
      </c>
    </row>
    <row r="81" spans="1:8">
      <c r="A81" s="136" t="str">
        <f ca="1">VLOOKUP(B81,'Insumos e Serviços'!$A:$F,3,0)</f>
        <v>Composição</v>
      </c>
      <c r="B81" s="137" t="s">
        <v>724</v>
      </c>
      <c r="C81" s="138" t="s">
        <v>239</v>
      </c>
      <c r="D81" s="136" t="s">
        <v>725</v>
      </c>
      <c r="E81" s="138" t="s">
        <v>700</v>
      </c>
      <c r="F81" s="139">
        <v>0.91300000000000003</v>
      </c>
      <c r="G81" s="140">
        <f ca="1">VLOOKUP(B81,'Insumos e Serviços'!$A:$F,6,0)</f>
        <v>23.9</v>
      </c>
      <c r="H81" s="140">
        <f>TRUNC(F81*G81,2)</f>
        <v>21.82</v>
      </c>
    </row>
    <row r="82" spans="1:8">
      <c r="A82" s="136" t="str">
        <f ca="1">VLOOKUP(B82,'Insumos e Serviços'!$A:$F,3,0)</f>
        <v>Composição</v>
      </c>
      <c r="B82" s="137" t="s">
        <v>712</v>
      </c>
      <c r="C82" s="138" t="s">
        <v>239</v>
      </c>
      <c r="D82" s="136" t="s">
        <v>713</v>
      </c>
      <c r="E82" s="138" t="s">
        <v>700</v>
      </c>
      <c r="F82" s="139">
        <v>0.43030000000000002</v>
      </c>
      <c r="G82" s="140">
        <f ca="1">VLOOKUP(B82,'Insumos e Serviços'!$A:$F,6,0)</f>
        <v>17.61</v>
      </c>
      <c r="H82" s="140">
        <f>TRUNC(F82*G82,2)</f>
        <v>7.57</v>
      </c>
    </row>
    <row r="83" spans="1:8" ht="22.5">
      <c r="A83" s="136" t="str">
        <f ca="1">VLOOKUP(B83,'Insumos e Serviços'!$A:$F,3,0)</f>
        <v>Composição</v>
      </c>
      <c r="B83" s="137" t="s">
        <v>777</v>
      </c>
      <c r="C83" s="138" t="s">
        <v>239</v>
      </c>
      <c r="D83" s="136" t="s">
        <v>778</v>
      </c>
      <c r="E83" s="138" t="s">
        <v>241</v>
      </c>
      <c r="F83" s="139">
        <v>3.5000000000000003E-2</v>
      </c>
      <c r="G83" s="140">
        <f ca="1">VLOOKUP(B83,'Insumos e Serviços'!$A:$F,6,0)</f>
        <v>456.32</v>
      </c>
      <c r="H83" s="140">
        <f>TRUNC(F83*G83,2)</f>
        <v>15.97</v>
      </c>
    </row>
    <row r="84" spans="1:8" ht="22.5">
      <c r="A84" s="136" t="str">
        <f ca="1">VLOOKUP(B84,'Insumos e Serviços'!$A:$F,3,0)</f>
        <v>Insumo</v>
      </c>
      <c r="B84" s="137" t="s">
        <v>779</v>
      </c>
      <c r="C84" s="138" t="s">
        <v>239</v>
      </c>
      <c r="D84" s="136" t="s">
        <v>780</v>
      </c>
      <c r="E84" s="138" t="s">
        <v>232</v>
      </c>
      <c r="F84" s="139">
        <v>1.04</v>
      </c>
      <c r="G84" s="140">
        <f ca="1">VLOOKUP(B84,'Insumos e Serviços'!$A:$F,6,0)</f>
        <v>7.23</v>
      </c>
      <c r="H84" s="140">
        <f>TRUNC(F84*G84,2)</f>
        <v>7.51</v>
      </c>
    </row>
    <row r="85" spans="1:8" ht="23.25" thickBot="1">
      <c r="A85" s="136" t="str">
        <f ca="1">VLOOKUP(B85,'Insumos e Serviços'!$A:$F,3,0)</f>
        <v>Insumo</v>
      </c>
      <c r="B85" s="137" t="s">
        <v>781</v>
      </c>
      <c r="C85" s="138" t="s">
        <v>239</v>
      </c>
      <c r="D85" s="136" t="s">
        <v>782</v>
      </c>
      <c r="E85" s="138" t="s">
        <v>273</v>
      </c>
      <c r="F85" s="139">
        <v>0.73329999999999995</v>
      </c>
      <c r="G85" s="140">
        <f ca="1">VLOOKUP(B85,'Insumos e Serviços'!$A:$F,6,0)</f>
        <v>14.27</v>
      </c>
      <c r="H85" s="140">
        <f>TRUNC(F85*G85,2)</f>
        <v>10.46</v>
      </c>
    </row>
    <row r="86" spans="1:8" ht="15" thickTop="1">
      <c r="A86" s="71"/>
      <c r="B86" s="71"/>
      <c r="C86" s="71"/>
      <c r="D86" s="71"/>
      <c r="E86" s="71"/>
      <c r="F86" s="112"/>
      <c r="G86" s="71"/>
      <c r="H86" s="71"/>
    </row>
    <row r="87" spans="1:8" ht="22.5">
      <c r="A87" s="130" t="s">
        <v>377</v>
      </c>
      <c r="B87" s="131" t="s">
        <v>378</v>
      </c>
      <c r="C87" s="131" t="s">
        <v>216</v>
      </c>
      <c r="D87" s="132" t="s">
        <v>379</v>
      </c>
      <c r="E87" s="131" t="s">
        <v>232</v>
      </c>
      <c r="F87" s="133"/>
      <c r="G87" s="134"/>
      <c r="H87" s="135">
        <f>SUM(H88:H91)</f>
        <v>72.86</v>
      </c>
    </row>
    <row r="88" spans="1:8">
      <c r="A88" s="136" t="str">
        <f ca="1">VLOOKUP(B88,'Insumos e Serviços'!$A:$F,3,0)</f>
        <v>Composição</v>
      </c>
      <c r="B88" s="137" t="s">
        <v>767</v>
      </c>
      <c r="C88" s="138" t="s">
        <v>239</v>
      </c>
      <c r="D88" s="136" t="s">
        <v>768</v>
      </c>
      <c r="E88" s="138" t="s">
        <v>700</v>
      </c>
      <c r="F88" s="139">
        <v>0.17799999999999999</v>
      </c>
      <c r="G88" s="140">
        <f ca="1">VLOOKUP(B88,'Insumos e Serviços'!$A:$F,6,0)</f>
        <v>20.96</v>
      </c>
      <c r="H88" s="140">
        <f>TRUNC(F88*G88,2)</f>
        <v>3.73</v>
      </c>
    </row>
    <row r="89" spans="1:8">
      <c r="A89" s="136" t="str">
        <f ca="1">VLOOKUP(B89,'Insumos e Serviços'!$A:$F,3,0)</f>
        <v>Composição</v>
      </c>
      <c r="B89" s="137" t="s">
        <v>732</v>
      </c>
      <c r="C89" s="138" t="s">
        <v>239</v>
      </c>
      <c r="D89" s="136" t="s">
        <v>733</v>
      </c>
      <c r="E89" s="138" t="s">
        <v>700</v>
      </c>
      <c r="F89" s="139">
        <v>0.88100000000000001</v>
      </c>
      <c r="G89" s="140">
        <f ca="1">VLOOKUP(B89,'Insumos e Serviços'!$A:$F,6,0)</f>
        <v>23.9</v>
      </c>
      <c r="H89" s="140">
        <f>TRUNC(F89*G89,2)</f>
        <v>21.05</v>
      </c>
    </row>
    <row r="90" spans="1:8">
      <c r="A90" s="136" t="str">
        <f ca="1">VLOOKUP(B90,'Insumos e Serviços'!$A:$F,3,0)</f>
        <v>Insumo</v>
      </c>
      <c r="B90" s="137" t="s">
        <v>783</v>
      </c>
      <c r="C90" s="138" t="s">
        <v>239</v>
      </c>
      <c r="D90" s="136" t="s">
        <v>784</v>
      </c>
      <c r="E90" s="138" t="s">
        <v>232</v>
      </c>
      <c r="F90" s="139">
        <v>1.351</v>
      </c>
      <c r="G90" s="140">
        <f ca="1">VLOOKUP(B90,'Insumos e Serviços'!$A:$F,6,0)</f>
        <v>5.38</v>
      </c>
      <c r="H90" s="140">
        <f>TRUNC(F90*G90,2)</f>
        <v>7.26</v>
      </c>
    </row>
    <row r="91" spans="1:8" ht="23.25" thickBot="1">
      <c r="A91" s="136" t="str">
        <f ca="1">VLOOKUP(B91,'Insumos e Serviços'!$A:$F,3,0)</f>
        <v>Insumo</v>
      </c>
      <c r="B91" s="137" t="s">
        <v>785</v>
      </c>
      <c r="C91" s="138" t="s">
        <v>216</v>
      </c>
      <c r="D91" s="136" t="s">
        <v>786</v>
      </c>
      <c r="E91" s="138" t="s">
        <v>787</v>
      </c>
      <c r="F91" s="139">
        <v>4.2</v>
      </c>
      <c r="G91" s="140">
        <f ca="1">VLOOKUP(B91,'Insumos e Serviços'!$A:$F,6,0)</f>
        <v>9.7200000000000006</v>
      </c>
      <c r="H91" s="140">
        <f>TRUNC(F91*G91,2)</f>
        <v>40.82</v>
      </c>
    </row>
    <row r="92" spans="1:8" ht="15" thickTop="1">
      <c r="A92" s="71"/>
      <c r="B92" s="71"/>
      <c r="C92" s="71"/>
      <c r="D92" s="71"/>
      <c r="E92" s="71"/>
      <c r="F92" s="112"/>
      <c r="G92" s="71"/>
      <c r="H92" s="71"/>
    </row>
    <row r="93" spans="1:8" ht="22.5">
      <c r="A93" s="130" t="s">
        <v>380</v>
      </c>
      <c r="B93" s="131" t="s">
        <v>381</v>
      </c>
      <c r="C93" s="131" t="s">
        <v>216</v>
      </c>
      <c r="D93" s="132" t="s">
        <v>382</v>
      </c>
      <c r="E93" s="131" t="s">
        <v>232</v>
      </c>
      <c r="F93" s="133"/>
      <c r="G93" s="134"/>
      <c r="H93" s="135">
        <f>SUM(H94:H97)</f>
        <v>26.029999999999998</v>
      </c>
    </row>
    <row r="94" spans="1:8">
      <c r="A94" s="136" t="str">
        <f ca="1">VLOOKUP(B94,'Insumos e Serviços'!$A:$F,3,0)</f>
        <v>Composição</v>
      </c>
      <c r="B94" s="137" t="s">
        <v>767</v>
      </c>
      <c r="C94" s="138" t="s">
        <v>239</v>
      </c>
      <c r="D94" s="136" t="s">
        <v>768</v>
      </c>
      <c r="E94" s="138" t="s">
        <v>700</v>
      </c>
      <c r="F94" s="139">
        <v>0.09</v>
      </c>
      <c r="G94" s="140">
        <f ca="1">VLOOKUP(B94,'Insumos e Serviços'!$A:$F,6,0)</f>
        <v>20.96</v>
      </c>
      <c r="H94" s="140">
        <f>TRUNC(F94*G94,2)</f>
        <v>1.88</v>
      </c>
    </row>
    <row r="95" spans="1:8">
      <c r="A95" s="136" t="str">
        <f ca="1">VLOOKUP(B95,'Insumos e Serviços'!$A:$F,3,0)</f>
        <v>Composição</v>
      </c>
      <c r="B95" s="137" t="s">
        <v>732</v>
      </c>
      <c r="C95" s="138" t="s">
        <v>239</v>
      </c>
      <c r="D95" s="136" t="s">
        <v>733</v>
      </c>
      <c r="E95" s="138" t="s">
        <v>700</v>
      </c>
      <c r="F95" s="139">
        <v>0.44</v>
      </c>
      <c r="G95" s="140">
        <f ca="1">VLOOKUP(B95,'Insumos e Serviços'!$A:$F,6,0)</f>
        <v>23.9</v>
      </c>
      <c r="H95" s="140">
        <f>TRUNC(F95*G95,2)</f>
        <v>10.51</v>
      </c>
    </row>
    <row r="96" spans="1:8">
      <c r="A96" s="136" t="str">
        <f ca="1">VLOOKUP(B96,'Insumos e Serviços'!$A:$F,3,0)</f>
        <v>Insumo</v>
      </c>
      <c r="B96" s="137" t="s">
        <v>783</v>
      </c>
      <c r="C96" s="138" t="s">
        <v>239</v>
      </c>
      <c r="D96" s="136" t="s">
        <v>784</v>
      </c>
      <c r="E96" s="138" t="s">
        <v>232</v>
      </c>
      <c r="F96" s="139">
        <v>1.351</v>
      </c>
      <c r="G96" s="140">
        <f ca="1">VLOOKUP(B96,'Insumos e Serviços'!$A:$F,6,0)</f>
        <v>5.38</v>
      </c>
      <c r="H96" s="140">
        <f>TRUNC(F96*G96,2)</f>
        <v>7.26</v>
      </c>
    </row>
    <row r="97" spans="1:8" ht="23.25" thickBot="1">
      <c r="A97" s="136" t="str">
        <f ca="1">VLOOKUP(B97,'Insumos e Serviços'!$A:$F,3,0)</f>
        <v>Insumo</v>
      </c>
      <c r="B97" s="137" t="s">
        <v>788</v>
      </c>
      <c r="C97" s="138" t="s">
        <v>239</v>
      </c>
      <c r="D97" s="136" t="s">
        <v>789</v>
      </c>
      <c r="E97" s="138" t="s">
        <v>273</v>
      </c>
      <c r="F97" s="139">
        <v>2.1</v>
      </c>
      <c r="G97" s="140">
        <f ca="1">VLOOKUP(B97,'Insumos e Serviços'!$A:$F,6,0)</f>
        <v>3.04</v>
      </c>
      <c r="H97" s="140">
        <f>TRUNC(F97*G97,2)</f>
        <v>6.38</v>
      </c>
    </row>
    <row r="98" spans="1:8" ht="15" thickTop="1">
      <c r="A98" s="71"/>
      <c r="B98" s="71"/>
      <c r="C98" s="71"/>
      <c r="D98" s="71"/>
      <c r="E98" s="71"/>
      <c r="F98" s="112"/>
      <c r="G98" s="71"/>
      <c r="H98" s="71"/>
    </row>
    <row r="99" spans="1:8">
      <c r="A99" s="67" t="s">
        <v>196</v>
      </c>
      <c r="B99" s="67"/>
      <c r="C99" s="67"/>
      <c r="D99" s="67" t="s">
        <v>197</v>
      </c>
      <c r="E99" s="67"/>
      <c r="F99" s="110"/>
      <c r="G99" s="67"/>
      <c r="H99" s="68"/>
    </row>
    <row r="100" spans="1:8">
      <c r="A100" s="69" t="s">
        <v>386</v>
      </c>
      <c r="B100" s="69"/>
      <c r="C100" s="69"/>
      <c r="D100" s="69" t="s">
        <v>387</v>
      </c>
      <c r="E100" s="69"/>
      <c r="F100" s="111"/>
      <c r="G100" s="69"/>
      <c r="H100" s="70"/>
    </row>
    <row r="101" spans="1:8">
      <c r="A101" s="72" t="s">
        <v>388</v>
      </c>
      <c r="B101" s="72"/>
      <c r="C101" s="72"/>
      <c r="D101" s="72" t="s">
        <v>389</v>
      </c>
      <c r="E101" s="72"/>
      <c r="F101" s="113"/>
      <c r="G101" s="72"/>
      <c r="H101" s="73"/>
    </row>
    <row r="102" spans="1:8">
      <c r="A102" s="130" t="s">
        <v>423</v>
      </c>
      <c r="B102" s="131" t="s">
        <v>424</v>
      </c>
      <c r="C102" s="131" t="s">
        <v>216</v>
      </c>
      <c r="D102" s="132" t="s">
        <v>425</v>
      </c>
      <c r="E102" s="131" t="s">
        <v>426</v>
      </c>
      <c r="F102" s="133"/>
      <c r="G102" s="134"/>
      <c r="H102" s="135">
        <f>SUM(H103:H106)</f>
        <v>194.48</v>
      </c>
    </row>
    <row r="103" spans="1:8">
      <c r="A103" s="136" t="str">
        <f ca="1">VLOOKUP(B103,'Insumos e Serviços'!$A:$F,3,0)</f>
        <v>Composição</v>
      </c>
      <c r="B103" s="137" t="s">
        <v>734</v>
      </c>
      <c r="C103" s="138" t="s">
        <v>239</v>
      </c>
      <c r="D103" s="136" t="s">
        <v>735</v>
      </c>
      <c r="E103" s="138" t="s">
        <v>700</v>
      </c>
      <c r="F103" s="139">
        <v>1.1499999999999999</v>
      </c>
      <c r="G103" s="140">
        <f ca="1">VLOOKUP(B103,'Insumos e Serviços'!$A:$F,6,0)</f>
        <v>23.41</v>
      </c>
      <c r="H103" s="140">
        <f>TRUNC(F103*G103,2)</f>
        <v>26.92</v>
      </c>
    </row>
    <row r="104" spans="1:8">
      <c r="A104" s="136" t="str">
        <f ca="1">VLOOKUP(B104,'Insumos e Serviços'!$A:$F,3,0)</f>
        <v>Composição</v>
      </c>
      <c r="B104" s="137" t="s">
        <v>751</v>
      </c>
      <c r="C104" s="138" t="s">
        <v>239</v>
      </c>
      <c r="D104" s="136" t="s">
        <v>752</v>
      </c>
      <c r="E104" s="138" t="s">
        <v>700</v>
      </c>
      <c r="F104" s="139">
        <v>1.1499999999999999</v>
      </c>
      <c r="G104" s="140">
        <f ca="1">VLOOKUP(B104,'Insumos e Serviços'!$A:$F,6,0)</f>
        <v>18.23</v>
      </c>
      <c r="H104" s="140">
        <f>TRUNC(F104*G104,2)</f>
        <v>20.96</v>
      </c>
    </row>
    <row r="105" spans="1:8">
      <c r="A105" s="136" t="str">
        <f ca="1">VLOOKUP(B105,'Insumos e Serviços'!$A:$F,3,0)</f>
        <v>Insumo</v>
      </c>
      <c r="B105" s="137" t="s">
        <v>792</v>
      </c>
      <c r="C105" s="138" t="s">
        <v>239</v>
      </c>
      <c r="D105" s="136" t="s">
        <v>793</v>
      </c>
      <c r="E105" s="138" t="s">
        <v>317</v>
      </c>
      <c r="F105" s="139">
        <v>0.28199999999999997</v>
      </c>
      <c r="G105" s="140">
        <f ca="1">VLOOKUP(B105,'Insumos e Serviços'!$A:$F,6,0)</f>
        <v>3.66</v>
      </c>
      <c r="H105" s="140">
        <f>TRUNC(F105*G105,2)</f>
        <v>1.03</v>
      </c>
    </row>
    <row r="106" spans="1:8" ht="15" thickBot="1">
      <c r="A106" s="136" t="str">
        <f ca="1">VLOOKUP(B106,'Insumos e Serviços'!$A:$F,3,0)</f>
        <v>Insumo</v>
      </c>
      <c r="B106" s="137" t="s">
        <v>794</v>
      </c>
      <c r="C106" s="138" t="s">
        <v>216</v>
      </c>
      <c r="D106" s="136" t="s">
        <v>795</v>
      </c>
      <c r="E106" s="138" t="s">
        <v>439</v>
      </c>
      <c r="F106" s="139">
        <v>1</v>
      </c>
      <c r="G106" s="140">
        <f ca="1">VLOOKUP(B106,'Insumos e Serviços'!$A:$F,6,0)</f>
        <v>145.57</v>
      </c>
      <c r="H106" s="140">
        <f>TRUNC(F106*G106,2)</f>
        <v>145.57</v>
      </c>
    </row>
    <row r="107" spans="1:8" ht="15" thickTop="1">
      <c r="A107" s="71"/>
      <c r="B107" s="71"/>
      <c r="C107" s="71"/>
      <c r="D107" s="71"/>
      <c r="E107" s="71"/>
      <c r="F107" s="112"/>
      <c r="G107" s="71"/>
      <c r="H107" s="71"/>
    </row>
    <row r="108" spans="1:8" ht="22.5">
      <c r="A108" s="130" t="s">
        <v>427</v>
      </c>
      <c r="B108" s="131" t="s">
        <v>428</v>
      </c>
      <c r="C108" s="131" t="s">
        <v>216</v>
      </c>
      <c r="D108" s="132" t="s">
        <v>429</v>
      </c>
      <c r="E108" s="131" t="s">
        <v>426</v>
      </c>
      <c r="F108" s="133"/>
      <c r="G108" s="134"/>
      <c r="H108" s="135">
        <f>SUM(H109:H112)</f>
        <v>202.32</v>
      </c>
    </row>
    <row r="109" spans="1:8">
      <c r="A109" s="136" t="str">
        <f ca="1">VLOOKUP(B109,'Insumos e Serviços'!$A:$F,3,0)</f>
        <v>Composição</v>
      </c>
      <c r="B109" s="137" t="s">
        <v>734</v>
      </c>
      <c r="C109" s="138" t="s">
        <v>239</v>
      </c>
      <c r="D109" s="136" t="s">
        <v>735</v>
      </c>
      <c r="E109" s="138" t="s">
        <v>700</v>
      </c>
      <c r="F109" s="139">
        <v>1.1499999999999999</v>
      </c>
      <c r="G109" s="140">
        <f ca="1">VLOOKUP(B109,'Insumos e Serviços'!$A:$F,6,0)</f>
        <v>23.41</v>
      </c>
      <c r="H109" s="140">
        <f>TRUNC(F109*G109,2)</f>
        <v>26.92</v>
      </c>
    </row>
    <row r="110" spans="1:8">
      <c r="A110" s="136" t="str">
        <f ca="1">VLOOKUP(B110,'Insumos e Serviços'!$A:$F,3,0)</f>
        <v>Composição</v>
      </c>
      <c r="B110" s="137" t="s">
        <v>751</v>
      </c>
      <c r="C110" s="138" t="s">
        <v>239</v>
      </c>
      <c r="D110" s="136" t="s">
        <v>752</v>
      </c>
      <c r="E110" s="138" t="s">
        <v>700</v>
      </c>
      <c r="F110" s="139">
        <v>1.1499999999999999</v>
      </c>
      <c r="G110" s="140">
        <f ca="1">VLOOKUP(B110,'Insumos e Serviços'!$A:$F,6,0)</f>
        <v>18.23</v>
      </c>
      <c r="H110" s="140">
        <f>TRUNC(F110*G110,2)</f>
        <v>20.96</v>
      </c>
    </row>
    <row r="111" spans="1:8">
      <c r="A111" s="136" t="str">
        <f ca="1">VLOOKUP(B111,'Insumos e Serviços'!$A:$F,3,0)</f>
        <v>Insumo</v>
      </c>
      <c r="B111" s="137" t="s">
        <v>792</v>
      </c>
      <c r="C111" s="138" t="s">
        <v>239</v>
      </c>
      <c r="D111" s="136" t="s">
        <v>793</v>
      </c>
      <c r="E111" s="138" t="s">
        <v>317</v>
      </c>
      <c r="F111" s="139">
        <v>0.28199999999999997</v>
      </c>
      <c r="G111" s="140">
        <f ca="1">VLOOKUP(B111,'Insumos e Serviços'!$A:$F,6,0)</f>
        <v>3.66</v>
      </c>
      <c r="H111" s="140">
        <f>TRUNC(F111*G111,2)</f>
        <v>1.03</v>
      </c>
    </row>
    <row r="112" spans="1:8" ht="15" thickBot="1">
      <c r="A112" s="136" t="str">
        <f ca="1">VLOOKUP(B112,'Insumos e Serviços'!$A:$F,3,0)</f>
        <v>Insumo</v>
      </c>
      <c r="B112" s="137" t="s">
        <v>796</v>
      </c>
      <c r="C112" s="138" t="s">
        <v>216</v>
      </c>
      <c r="D112" s="136" t="s">
        <v>797</v>
      </c>
      <c r="E112" s="138" t="s">
        <v>439</v>
      </c>
      <c r="F112" s="139">
        <v>1</v>
      </c>
      <c r="G112" s="140">
        <f ca="1">VLOOKUP(B112,'Insumos e Serviços'!$A:$F,6,0)</f>
        <v>153.41</v>
      </c>
      <c r="H112" s="140">
        <f>TRUNC(F112*G112,2)</f>
        <v>153.41</v>
      </c>
    </row>
    <row r="113" spans="1:8" ht="15" thickTop="1">
      <c r="A113" s="71"/>
      <c r="B113" s="71"/>
      <c r="C113" s="71"/>
      <c r="D113" s="71"/>
      <c r="E113" s="71"/>
      <c r="F113" s="112"/>
      <c r="G113" s="71"/>
      <c r="H113" s="71"/>
    </row>
    <row r="114" spans="1:8" ht="22.5">
      <c r="A114" s="130" t="s">
        <v>430</v>
      </c>
      <c r="B114" s="131" t="s">
        <v>431</v>
      </c>
      <c r="C114" s="131" t="s">
        <v>216</v>
      </c>
      <c r="D114" s="132" t="s">
        <v>432</v>
      </c>
      <c r="E114" s="131" t="s">
        <v>426</v>
      </c>
      <c r="F114" s="133"/>
      <c r="G114" s="134"/>
      <c r="H114" s="135">
        <f>SUM(H115:H118)</f>
        <v>101.46000000000001</v>
      </c>
    </row>
    <row r="115" spans="1:8">
      <c r="A115" s="136" t="str">
        <f ca="1">VLOOKUP(B115,'Insumos e Serviços'!$A:$F,3,0)</f>
        <v>Composição</v>
      </c>
      <c r="B115" s="137" t="s">
        <v>734</v>
      </c>
      <c r="C115" s="138" t="s">
        <v>239</v>
      </c>
      <c r="D115" s="136" t="s">
        <v>735</v>
      </c>
      <c r="E115" s="138" t="s">
        <v>700</v>
      </c>
      <c r="F115" s="139">
        <v>1.1499999999999999</v>
      </c>
      <c r="G115" s="140">
        <f ca="1">VLOOKUP(B115,'Insumos e Serviços'!$A:$F,6,0)</f>
        <v>23.41</v>
      </c>
      <c r="H115" s="140">
        <f>TRUNC(F115*G115,2)</f>
        <v>26.92</v>
      </c>
    </row>
    <row r="116" spans="1:8">
      <c r="A116" s="136" t="str">
        <f ca="1">VLOOKUP(B116,'Insumos e Serviços'!$A:$F,3,0)</f>
        <v>Composição</v>
      </c>
      <c r="B116" s="137" t="s">
        <v>751</v>
      </c>
      <c r="C116" s="138" t="s">
        <v>239</v>
      </c>
      <c r="D116" s="136" t="s">
        <v>752</v>
      </c>
      <c r="E116" s="138" t="s">
        <v>700</v>
      </c>
      <c r="F116" s="139">
        <v>1.1499999999999999</v>
      </c>
      <c r="G116" s="140">
        <f ca="1">VLOOKUP(B116,'Insumos e Serviços'!$A:$F,6,0)</f>
        <v>18.23</v>
      </c>
      <c r="H116" s="140">
        <f>TRUNC(F116*G116,2)</f>
        <v>20.96</v>
      </c>
    </row>
    <row r="117" spans="1:8">
      <c r="A117" s="136" t="str">
        <f ca="1">VLOOKUP(B117,'Insumos e Serviços'!$A:$F,3,0)</f>
        <v>Insumo</v>
      </c>
      <c r="B117" s="137" t="s">
        <v>792</v>
      </c>
      <c r="C117" s="138" t="s">
        <v>239</v>
      </c>
      <c r="D117" s="136" t="s">
        <v>793</v>
      </c>
      <c r="E117" s="138" t="s">
        <v>317</v>
      </c>
      <c r="F117" s="139">
        <v>0.28199999999999997</v>
      </c>
      <c r="G117" s="140">
        <f ca="1">VLOOKUP(B117,'Insumos e Serviços'!$A:$F,6,0)</f>
        <v>3.66</v>
      </c>
      <c r="H117" s="140">
        <f>TRUNC(F117*G117,2)</f>
        <v>1.03</v>
      </c>
    </row>
    <row r="118" spans="1:8" ht="15" thickBot="1">
      <c r="A118" s="136" t="str">
        <f ca="1">VLOOKUP(B118,'Insumos e Serviços'!$A:$F,3,0)</f>
        <v>Insumo</v>
      </c>
      <c r="B118" s="137" t="s">
        <v>798</v>
      </c>
      <c r="C118" s="138" t="s">
        <v>216</v>
      </c>
      <c r="D118" s="136" t="s">
        <v>799</v>
      </c>
      <c r="E118" s="138" t="s">
        <v>439</v>
      </c>
      <c r="F118" s="139">
        <v>1</v>
      </c>
      <c r="G118" s="140">
        <f ca="1">VLOOKUP(B118,'Insumos e Serviços'!$A:$F,6,0)</f>
        <v>52.55</v>
      </c>
      <c r="H118" s="140">
        <f>TRUNC(F118*G118,2)</f>
        <v>52.55</v>
      </c>
    </row>
    <row r="119" spans="1:8" ht="15" thickTop="1">
      <c r="A119" s="71"/>
      <c r="B119" s="71"/>
      <c r="C119" s="71"/>
      <c r="D119" s="71"/>
      <c r="E119" s="71"/>
      <c r="F119" s="112"/>
      <c r="G119" s="71"/>
      <c r="H119" s="71"/>
    </row>
    <row r="120" spans="1:8" ht="22.5">
      <c r="A120" s="130" t="s">
        <v>433</v>
      </c>
      <c r="B120" s="131" t="s">
        <v>434</v>
      </c>
      <c r="C120" s="131" t="s">
        <v>216</v>
      </c>
      <c r="D120" s="132" t="s">
        <v>435</v>
      </c>
      <c r="E120" s="131" t="s">
        <v>426</v>
      </c>
      <c r="F120" s="133"/>
      <c r="G120" s="134"/>
      <c r="H120" s="135">
        <f>SUM(H121:H124)</f>
        <v>180.74</v>
      </c>
    </row>
    <row r="121" spans="1:8">
      <c r="A121" s="136" t="str">
        <f ca="1">VLOOKUP(B121,'Insumos e Serviços'!$A:$F,3,0)</f>
        <v>Composição</v>
      </c>
      <c r="B121" s="137" t="s">
        <v>734</v>
      </c>
      <c r="C121" s="138" t="s">
        <v>239</v>
      </c>
      <c r="D121" s="136" t="s">
        <v>735</v>
      </c>
      <c r="E121" s="138" t="s">
        <v>700</v>
      </c>
      <c r="F121" s="139">
        <v>1.1499999999999999</v>
      </c>
      <c r="G121" s="140">
        <f ca="1">VLOOKUP(B121,'Insumos e Serviços'!$A:$F,6,0)</f>
        <v>23.41</v>
      </c>
      <c r="H121" s="140">
        <f>TRUNC(F121*G121,2)</f>
        <v>26.92</v>
      </c>
    </row>
    <row r="122" spans="1:8">
      <c r="A122" s="136" t="str">
        <f ca="1">VLOOKUP(B122,'Insumos e Serviços'!$A:$F,3,0)</f>
        <v>Composição</v>
      </c>
      <c r="B122" s="137" t="s">
        <v>751</v>
      </c>
      <c r="C122" s="138" t="s">
        <v>239</v>
      </c>
      <c r="D122" s="136" t="s">
        <v>752</v>
      </c>
      <c r="E122" s="138" t="s">
        <v>700</v>
      </c>
      <c r="F122" s="139">
        <v>1.1499999999999999</v>
      </c>
      <c r="G122" s="140">
        <f ca="1">VLOOKUP(B122,'Insumos e Serviços'!$A:$F,6,0)</f>
        <v>18.23</v>
      </c>
      <c r="H122" s="140">
        <f>TRUNC(F122*G122,2)</f>
        <v>20.96</v>
      </c>
    </row>
    <row r="123" spans="1:8">
      <c r="A123" s="136" t="str">
        <f ca="1">VLOOKUP(B123,'Insumos e Serviços'!$A:$F,3,0)</f>
        <v>Insumo</v>
      </c>
      <c r="B123" s="137" t="s">
        <v>792</v>
      </c>
      <c r="C123" s="138" t="s">
        <v>239</v>
      </c>
      <c r="D123" s="136" t="s">
        <v>793</v>
      </c>
      <c r="E123" s="138" t="s">
        <v>317</v>
      </c>
      <c r="F123" s="139">
        <v>0.28199999999999997</v>
      </c>
      <c r="G123" s="140">
        <f ca="1">VLOOKUP(B123,'Insumos e Serviços'!$A:$F,6,0)</f>
        <v>3.66</v>
      </c>
      <c r="H123" s="140">
        <f>TRUNC(F123*G123,2)</f>
        <v>1.03</v>
      </c>
    </row>
    <row r="124" spans="1:8" ht="15" thickBot="1">
      <c r="A124" s="136" t="str">
        <f ca="1">VLOOKUP(B124,'Insumos e Serviços'!$A:$F,3,0)</f>
        <v>Insumo</v>
      </c>
      <c r="B124" s="137" t="s">
        <v>800</v>
      </c>
      <c r="C124" s="138" t="s">
        <v>216</v>
      </c>
      <c r="D124" s="136" t="s">
        <v>801</v>
      </c>
      <c r="E124" s="138" t="s">
        <v>439</v>
      </c>
      <c r="F124" s="139">
        <v>1</v>
      </c>
      <c r="G124" s="140">
        <f ca="1">VLOOKUP(B124,'Insumos e Serviços'!$A:$F,6,0)</f>
        <v>131.83000000000001</v>
      </c>
      <c r="H124" s="140">
        <f>TRUNC(F124*G124,2)</f>
        <v>131.83000000000001</v>
      </c>
    </row>
    <row r="125" spans="1:8" ht="15" thickTop="1">
      <c r="A125" s="71"/>
      <c r="B125" s="71"/>
      <c r="C125" s="71"/>
      <c r="D125" s="71"/>
      <c r="E125" s="71"/>
      <c r="F125" s="112"/>
      <c r="G125" s="71"/>
      <c r="H125" s="71"/>
    </row>
    <row r="126" spans="1:8">
      <c r="A126" s="130" t="s">
        <v>436</v>
      </c>
      <c r="B126" s="131" t="s">
        <v>437</v>
      </c>
      <c r="C126" s="131" t="s">
        <v>216</v>
      </c>
      <c r="D126" s="132" t="s">
        <v>438</v>
      </c>
      <c r="E126" s="131" t="s">
        <v>439</v>
      </c>
      <c r="F126" s="133"/>
      <c r="G126" s="134"/>
      <c r="H126" s="135">
        <f>SUM(H127:H130)</f>
        <v>521.87</v>
      </c>
    </row>
    <row r="127" spans="1:8">
      <c r="A127" s="136" t="str">
        <f ca="1">VLOOKUP(B127,'Insumos e Serviços'!$A:$F,3,0)</f>
        <v>Composição</v>
      </c>
      <c r="B127" s="137" t="s">
        <v>751</v>
      </c>
      <c r="C127" s="138" t="s">
        <v>239</v>
      </c>
      <c r="D127" s="136" t="s">
        <v>752</v>
      </c>
      <c r="E127" s="138" t="s">
        <v>700</v>
      </c>
      <c r="F127" s="139">
        <v>1.1499999999999999</v>
      </c>
      <c r="G127" s="140">
        <f ca="1">VLOOKUP(B127,'Insumos e Serviços'!$A:$F,6,0)</f>
        <v>18.23</v>
      </c>
      <c r="H127" s="140">
        <f>TRUNC(F127*G127,2)</f>
        <v>20.96</v>
      </c>
    </row>
    <row r="128" spans="1:8">
      <c r="A128" s="136" t="str">
        <f ca="1">VLOOKUP(B128,'Insumos e Serviços'!$A:$F,3,0)</f>
        <v>Composição</v>
      </c>
      <c r="B128" s="137" t="s">
        <v>734</v>
      </c>
      <c r="C128" s="138" t="s">
        <v>239</v>
      </c>
      <c r="D128" s="136" t="s">
        <v>735</v>
      </c>
      <c r="E128" s="138" t="s">
        <v>700</v>
      </c>
      <c r="F128" s="139">
        <v>0.85</v>
      </c>
      <c r="G128" s="140">
        <f ca="1">VLOOKUP(B128,'Insumos e Serviços'!$A:$F,6,0)</f>
        <v>23.41</v>
      </c>
      <c r="H128" s="140">
        <f>TRUNC(F128*G128,2)</f>
        <v>19.89</v>
      </c>
    </row>
    <row r="129" spans="1:8">
      <c r="A129" s="136" t="str">
        <f ca="1">VLOOKUP(B129,'Insumos e Serviços'!$A:$F,3,0)</f>
        <v>Insumo</v>
      </c>
      <c r="B129" s="137" t="s">
        <v>790</v>
      </c>
      <c r="C129" s="138" t="s">
        <v>239</v>
      </c>
      <c r="D129" s="136" t="s">
        <v>791</v>
      </c>
      <c r="E129" s="138" t="s">
        <v>317</v>
      </c>
      <c r="F129" s="139">
        <v>6.4000000000000001E-2</v>
      </c>
      <c r="G129" s="140">
        <f ca="1">VLOOKUP(B129,'Insumos e Serviços'!$A:$F,6,0)</f>
        <v>13.49</v>
      </c>
      <c r="H129" s="140">
        <f>TRUNC(F129*G129,2)</f>
        <v>0.86</v>
      </c>
    </row>
    <row r="130" spans="1:8" ht="15" thickBot="1">
      <c r="A130" s="136" t="str">
        <f ca="1">VLOOKUP(B130,'Insumos e Serviços'!$A:$F,3,0)</f>
        <v>Insumo</v>
      </c>
      <c r="B130" s="137" t="s">
        <v>802</v>
      </c>
      <c r="C130" s="138" t="s">
        <v>216</v>
      </c>
      <c r="D130" s="136" t="s">
        <v>803</v>
      </c>
      <c r="E130" s="138" t="s">
        <v>439</v>
      </c>
      <c r="F130" s="139">
        <v>1</v>
      </c>
      <c r="G130" s="140">
        <f ca="1">VLOOKUP(B130,'Insumos e Serviços'!$A:$F,6,0)</f>
        <v>480.16</v>
      </c>
      <c r="H130" s="140">
        <f>TRUNC(F130*G130,2)</f>
        <v>480.16</v>
      </c>
    </row>
    <row r="131" spans="1:8" ht="15" thickTop="1">
      <c r="A131" s="71"/>
      <c r="B131" s="71"/>
      <c r="C131" s="71"/>
      <c r="D131" s="71"/>
      <c r="E131" s="71"/>
      <c r="F131" s="112"/>
      <c r="G131" s="71"/>
      <c r="H131" s="71"/>
    </row>
    <row r="132" spans="1:8">
      <c r="A132" s="72" t="s">
        <v>440</v>
      </c>
      <c r="B132" s="72"/>
      <c r="C132" s="72"/>
      <c r="D132" s="72" t="s">
        <v>441</v>
      </c>
      <c r="E132" s="72"/>
      <c r="F132" s="113"/>
      <c r="G132" s="72"/>
      <c r="H132" s="73"/>
    </row>
    <row r="133" spans="1:8" ht="22.5">
      <c r="A133" s="130" t="s">
        <v>460</v>
      </c>
      <c r="B133" s="131" t="s">
        <v>461</v>
      </c>
      <c r="C133" s="131" t="s">
        <v>216</v>
      </c>
      <c r="D133" s="132" t="s">
        <v>462</v>
      </c>
      <c r="E133" s="131" t="s">
        <v>262</v>
      </c>
      <c r="F133" s="133"/>
      <c r="G133" s="134"/>
      <c r="H133" s="135">
        <f>SUM(H134:H139)</f>
        <v>132.75</v>
      </c>
    </row>
    <row r="134" spans="1:8">
      <c r="A134" s="136" t="str">
        <f ca="1">VLOOKUP(B134,'Insumos e Serviços'!$A:$F,3,0)</f>
        <v>Composição</v>
      </c>
      <c r="B134" s="137" t="s">
        <v>751</v>
      </c>
      <c r="C134" s="138" t="s">
        <v>239</v>
      </c>
      <c r="D134" s="136" t="s">
        <v>752</v>
      </c>
      <c r="E134" s="138" t="s">
        <v>700</v>
      </c>
      <c r="F134" s="139">
        <v>0.18</v>
      </c>
      <c r="G134" s="140">
        <f ca="1">VLOOKUP(B134,'Insumos e Serviços'!$A:$F,6,0)</f>
        <v>18.23</v>
      </c>
      <c r="H134" s="140">
        <f t="shared" ref="H134:H139" si="2">TRUNC(F134*G134,2)</f>
        <v>3.28</v>
      </c>
    </row>
    <row r="135" spans="1:8">
      <c r="A135" s="136" t="str">
        <f ca="1">VLOOKUP(B135,'Insumos e Serviços'!$A:$F,3,0)</f>
        <v>Composição</v>
      </c>
      <c r="B135" s="137" t="s">
        <v>734</v>
      </c>
      <c r="C135" s="138" t="s">
        <v>239</v>
      </c>
      <c r="D135" s="136" t="s">
        <v>735</v>
      </c>
      <c r="E135" s="138" t="s">
        <v>700</v>
      </c>
      <c r="F135" s="139">
        <v>0.18</v>
      </c>
      <c r="G135" s="140">
        <f ca="1">VLOOKUP(B135,'Insumos e Serviços'!$A:$F,6,0)</f>
        <v>23.41</v>
      </c>
      <c r="H135" s="140">
        <f t="shared" si="2"/>
        <v>4.21</v>
      </c>
    </row>
    <row r="136" spans="1:8">
      <c r="A136" s="136" t="str">
        <f ca="1">VLOOKUP(B136,'Insumos e Serviços'!$A:$F,3,0)</f>
        <v>Insumo</v>
      </c>
      <c r="B136" s="137" t="s">
        <v>806</v>
      </c>
      <c r="C136" s="138" t="s">
        <v>239</v>
      </c>
      <c r="D136" s="136" t="s">
        <v>807</v>
      </c>
      <c r="E136" s="138" t="s">
        <v>317</v>
      </c>
      <c r="F136" s="139">
        <v>6.1999999999999998E-3</v>
      </c>
      <c r="G136" s="140">
        <f ca="1">VLOOKUP(B136,'Insumos e Serviços'!$A:$F,6,0)</f>
        <v>79.489999999999995</v>
      </c>
      <c r="H136" s="140">
        <f t="shared" si="2"/>
        <v>0.49</v>
      </c>
    </row>
    <row r="137" spans="1:8">
      <c r="A137" s="136" t="str">
        <f ca="1">VLOOKUP(B137,'Insumos e Serviços'!$A:$F,3,0)</f>
        <v>Insumo</v>
      </c>
      <c r="B137" s="137" t="s">
        <v>808</v>
      </c>
      <c r="C137" s="138" t="s">
        <v>239</v>
      </c>
      <c r="D137" s="136" t="s">
        <v>809</v>
      </c>
      <c r="E137" s="138" t="s">
        <v>317</v>
      </c>
      <c r="F137" s="139">
        <v>1.0200000000000001E-2</v>
      </c>
      <c r="G137" s="140">
        <f ca="1">VLOOKUP(B137,'Insumos e Serviços'!$A:$F,6,0)</f>
        <v>69.03</v>
      </c>
      <c r="H137" s="140">
        <f t="shared" si="2"/>
        <v>0.7</v>
      </c>
    </row>
    <row r="138" spans="1:8">
      <c r="A138" s="136" t="str">
        <f ca="1">VLOOKUP(B138,'Insumos e Serviços'!$A:$F,3,0)</f>
        <v>Insumo</v>
      </c>
      <c r="B138" s="137" t="s">
        <v>804</v>
      </c>
      <c r="C138" s="138" t="s">
        <v>239</v>
      </c>
      <c r="D138" s="136" t="s">
        <v>805</v>
      </c>
      <c r="E138" s="138" t="s">
        <v>317</v>
      </c>
      <c r="F138" s="139">
        <v>3.6999999999999998E-2</v>
      </c>
      <c r="G138" s="140">
        <f ca="1">VLOOKUP(B138,'Insumos e Serviços'!$A:$F,6,0)</f>
        <v>2.19</v>
      </c>
      <c r="H138" s="140">
        <f t="shared" si="2"/>
        <v>0.08</v>
      </c>
    </row>
    <row r="139" spans="1:8" ht="15" thickBot="1">
      <c r="A139" s="136" t="str">
        <f ca="1">VLOOKUP(B139,'Insumos e Serviços'!$A:$F,3,0)</f>
        <v>Insumo</v>
      </c>
      <c r="B139" s="137" t="s">
        <v>810</v>
      </c>
      <c r="C139" s="138" t="s">
        <v>239</v>
      </c>
      <c r="D139" s="136" t="s">
        <v>811</v>
      </c>
      <c r="E139" s="138" t="s">
        <v>262</v>
      </c>
      <c r="F139" s="139">
        <v>1.04</v>
      </c>
      <c r="G139" s="140">
        <f ca="1">VLOOKUP(B139,'Insumos e Serviços'!$A:$F,6,0)</f>
        <v>119.23</v>
      </c>
      <c r="H139" s="140">
        <f t="shared" si="2"/>
        <v>123.99</v>
      </c>
    </row>
    <row r="140" spans="1:8" ht="15" thickTop="1">
      <c r="A140" s="71"/>
      <c r="B140" s="71"/>
      <c r="C140" s="71"/>
      <c r="D140" s="71"/>
      <c r="E140" s="71"/>
      <c r="F140" s="112"/>
      <c r="G140" s="71"/>
      <c r="H140" s="71"/>
    </row>
    <row r="141" spans="1:8" ht="22.5">
      <c r="A141" s="130" t="s">
        <v>499</v>
      </c>
      <c r="B141" s="131" t="s">
        <v>500</v>
      </c>
      <c r="C141" s="131" t="s">
        <v>216</v>
      </c>
      <c r="D141" s="132" t="s">
        <v>501</v>
      </c>
      <c r="E141" s="131" t="s">
        <v>317</v>
      </c>
      <c r="F141" s="133"/>
      <c r="G141" s="134"/>
      <c r="H141" s="135">
        <f>SUM(H142:H145)</f>
        <v>230.43</v>
      </c>
    </row>
    <row r="142" spans="1:8">
      <c r="A142" s="136" t="str">
        <f ca="1">VLOOKUP(B142,'Insumos e Serviços'!$A:$F,3,0)</f>
        <v>Composição</v>
      </c>
      <c r="B142" s="137" t="s">
        <v>751</v>
      </c>
      <c r="C142" s="138" t="s">
        <v>239</v>
      </c>
      <c r="D142" s="136" t="s">
        <v>752</v>
      </c>
      <c r="E142" s="138" t="s">
        <v>700</v>
      </c>
      <c r="F142" s="139">
        <v>0.23</v>
      </c>
      <c r="G142" s="140">
        <f ca="1">VLOOKUP(B142,'Insumos e Serviços'!$A:$F,6,0)</f>
        <v>18.23</v>
      </c>
      <c r="H142" s="140">
        <f>TRUNC(F142*G142,2)</f>
        <v>4.1900000000000004</v>
      </c>
    </row>
    <row r="143" spans="1:8">
      <c r="A143" s="136" t="str">
        <f ca="1">VLOOKUP(B143,'Insumos e Serviços'!$A:$F,3,0)</f>
        <v>Composição</v>
      </c>
      <c r="B143" s="137" t="s">
        <v>734</v>
      </c>
      <c r="C143" s="138" t="s">
        <v>239</v>
      </c>
      <c r="D143" s="136" t="s">
        <v>735</v>
      </c>
      <c r="E143" s="138" t="s">
        <v>700</v>
      </c>
      <c r="F143" s="139">
        <v>0.23</v>
      </c>
      <c r="G143" s="140">
        <f ca="1">VLOOKUP(B143,'Insumos e Serviços'!$A:$F,6,0)</f>
        <v>23.41</v>
      </c>
      <c r="H143" s="140">
        <f>TRUNC(F143*G143,2)</f>
        <v>5.38</v>
      </c>
    </row>
    <row r="144" spans="1:8" ht="22.5">
      <c r="A144" s="136" t="str">
        <f ca="1">VLOOKUP(B144,'Insumos e Serviços'!$A:$F,3,0)</f>
        <v>Insumo</v>
      </c>
      <c r="B144" s="137" t="s">
        <v>812</v>
      </c>
      <c r="C144" s="138" t="s">
        <v>239</v>
      </c>
      <c r="D144" s="136" t="s">
        <v>813</v>
      </c>
      <c r="E144" s="138" t="s">
        <v>317</v>
      </c>
      <c r="F144" s="139">
        <v>0.14000000000000001</v>
      </c>
      <c r="G144" s="140">
        <f ca="1">VLOOKUP(B144,'Insumos e Serviços'!$A:$F,6,0)</f>
        <v>29.1</v>
      </c>
      <c r="H144" s="140">
        <f>TRUNC(F144*G144,2)</f>
        <v>4.07</v>
      </c>
    </row>
    <row r="145" spans="1:8" ht="15" thickBot="1">
      <c r="A145" s="136" t="str">
        <f ca="1">VLOOKUP(B145,'Insumos e Serviços'!$A:$F,3,0)</f>
        <v>Insumo</v>
      </c>
      <c r="B145" s="137" t="s">
        <v>814</v>
      </c>
      <c r="C145" s="138" t="s">
        <v>239</v>
      </c>
      <c r="D145" s="136" t="s">
        <v>815</v>
      </c>
      <c r="E145" s="138" t="s">
        <v>317</v>
      </c>
      <c r="F145" s="139">
        <v>1</v>
      </c>
      <c r="G145" s="140">
        <f ca="1">VLOOKUP(B145,'Insumos e Serviços'!$A:$F,6,0)</f>
        <v>216.79</v>
      </c>
      <c r="H145" s="140">
        <f>TRUNC(F145*G145,2)</f>
        <v>216.79</v>
      </c>
    </row>
    <row r="146" spans="1:8" ht="15" thickTop="1">
      <c r="A146" s="71"/>
      <c r="B146" s="71"/>
      <c r="C146" s="71"/>
      <c r="D146" s="71"/>
      <c r="E146" s="71"/>
      <c r="F146" s="112"/>
      <c r="G146" s="71"/>
      <c r="H146" s="71"/>
    </row>
    <row r="147" spans="1:8">
      <c r="A147" s="130" t="s">
        <v>514</v>
      </c>
      <c r="B147" s="131" t="s">
        <v>515</v>
      </c>
      <c r="C147" s="131" t="s">
        <v>216</v>
      </c>
      <c r="D147" s="132" t="s">
        <v>516</v>
      </c>
      <c r="E147" s="131" t="s">
        <v>317</v>
      </c>
      <c r="F147" s="133"/>
      <c r="G147" s="134"/>
      <c r="H147" s="135">
        <f>SUM(H148:H152)</f>
        <v>96.039999999999992</v>
      </c>
    </row>
    <row r="148" spans="1:8">
      <c r="A148" s="136" t="str">
        <f ca="1">VLOOKUP(B148,'Insumos e Serviços'!$A:$F,3,0)</f>
        <v>Composição</v>
      </c>
      <c r="B148" s="137" t="s">
        <v>751</v>
      </c>
      <c r="C148" s="138" t="s">
        <v>239</v>
      </c>
      <c r="D148" s="136" t="s">
        <v>752</v>
      </c>
      <c r="E148" s="138" t="s">
        <v>700</v>
      </c>
      <c r="F148" s="139">
        <v>0.11</v>
      </c>
      <c r="G148" s="140">
        <f ca="1">VLOOKUP(B148,'Insumos e Serviços'!$A:$F,6,0)</f>
        <v>18.23</v>
      </c>
      <c r="H148" s="140">
        <f>TRUNC(F148*G148,2)</f>
        <v>2</v>
      </c>
    </row>
    <row r="149" spans="1:8">
      <c r="A149" s="136" t="str">
        <f ca="1">VLOOKUP(B149,'Insumos e Serviços'!$A:$F,3,0)</f>
        <v>Composição</v>
      </c>
      <c r="B149" s="137" t="s">
        <v>734</v>
      </c>
      <c r="C149" s="138" t="s">
        <v>239</v>
      </c>
      <c r="D149" s="136" t="s">
        <v>735</v>
      </c>
      <c r="E149" s="138" t="s">
        <v>700</v>
      </c>
      <c r="F149" s="139">
        <v>0.11</v>
      </c>
      <c r="G149" s="140">
        <f ca="1">VLOOKUP(B149,'Insumos e Serviços'!$A:$F,6,0)</f>
        <v>23.41</v>
      </c>
      <c r="H149" s="140">
        <f>TRUNC(F149*G149,2)</f>
        <v>2.57</v>
      </c>
    </row>
    <row r="150" spans="1:8" ht="22.5">
      <c r="A150" s="136" t="str">
        <f ca="1">VLOOKUP(B150,'Insumos e Serviços'!$A:$F,3,0)</f>
        <v>Insumo</v>
      </c>
      <c r="B150" s="137" t="s">
        <v>812</v>
      </c>
      <c r="C150" s="138" t="s">
        <v>239</v>
      </c>
      <c r="D150" s="136" t="s">
        <v>813</v>
      </c>
      <c r="E150" s="138" t="s">
        <v>317</v>
      </c>
      <c r="F150" s="139">
        <v>7.0000000000000007E-2</v>
      </c>
      <c r="G150" s="140">
        <f ca="1">VLOOKUP(B150,'Insumos e Serviços'!$A:$F,6,0)</f>
        <v>29.1</v>
      </c>
      <c r="H150" s="140">
        <f>TRUNC(F150*G150,2)</f>
        <v>2.0299999999999998</v>
      </c>
    </row>
    <row r="151" spans="1:8">
      <c r="A151" s="136" t="str">
        <f ca="1">VLOOKUP(B151,'Insumos e Serviços'!$A:$F,3,0)</f>
        <v>Insumo</v>
      </c>
      <c r="B151" s="137" t="s">
        <v>816</v>
      </c>
      <c r="C151" s="138" t="s">
        <v>216</v>
      </c>
      <c r="D151" s="136" t="s">
        <v>817</v>
      </c>
      <c r="E151" s="138" t="s">
        <v>439</v>
      </c>
      <c r="F151" s="139">
        <v>1</v>
      </c>
      <c r="G151" s="140">
        <f ca="1">VLOOKUP(B151,'Insumos e Serviços'!$A:$F,6,0)</f>
        <v>77.14</v>
      </c>
      <c r="H151" s="140">
        <f>TRUNC(F151*G151,2)</f>
        <v>77.14</v>
      </c>
    </row>
    <row r="152" spans="1:8" ht="15" thickBot="1">
      <c r="A152" s="136" t="str">
        <f ca="1">VLOOKUP(B152,'Insumos e Serviços'!$A:$F,3,0)</f>
        <v>Insumo</v>
      </c>
      <c r="B152" s="137" t="s">
        <v>818</v>
      </c>
      <c r="C152" s="138" t="s">
        <v>239</v>
      </c>
      <c r="D152" s="136" t="s">
        <v>819</v>
      </c>
      <c r="E152" s="138" t="s">
        <v>317</v>
      </c>
      <c r="F152" s="139">
        <v>1</v>
      </c>
      <c r="G152" s="140">
        <f ca="1">VLOOKUP(B152,'Insumos e Serviços'!$A:$F,6,0)</f>
        <v>12.3</v>
      </c>
      <c r="H152" s="140">
        <f>TRUNC(F152*G152,2)</f>
        <v>12.3</v>
      </c>
    </row>
    <row r="153" spans="1:8" ht="15" thickTop="1">
      <c r="A153" s="71"/>
      <c r="B153" s="71"/>
      <c r="C153" s="71"/>
      <c r="D153" s="71"/>
      <c r="E153" s="71"/>
      <c r="F153" s="112"/>
      <c r="G153" s="71"/>
      <c r="H153" s="71"/>
    </row>
    <row r="154" spans="1:8" ht="22.5">
      <c r="A154" s="130" t="s">
        <v>517</v>
      </c>
      <c r="B154" s="131" t="s">
        <v>518</v>
      </c>
      <c r="C154" s="131" t="s">
        <v>216</v>
      </c>
      <c r="D154" s="132" t="s">
        <v>519</v>
      </c>
      <c r="E154" s="131" t="s">
        <v>317</v>
      </c>
      <c r="F154" s="133"/>
      <c r="G154" s="134"/>
      <c r="H154" s="135">
        <f>SUM(H155:H159)</f>
        <v>662.94</v>
      </c>
    </row>
    <row r="155" spans="1:8">
      <c r="A155" s="136" t="str">
        <f ca="1">VLOOKUP(B155,'Insumos e Serviços'!$A:$F,3,0)</f>
        <v>Composição</v>
      </c>
      <c r="B155" s="137" t="s">
        <v>751</v>
      </c>
      <c r="C155" s="138" t="s">
        <v>239</v>
      </c>
      <c r="D155" s="136" t="s">
        <v>752</v>
      </c>
      <c r="E155" s="138" t="s">
        <v>700</v>
      </c>
      <c r="F155" s="139">
        <v>0.7</v>
      </c>
      <c r="G155" s="140">
        <f ca="1">VLOOKUP(B155,'Insumos e Serviços'!$A:$F,6,0)</f>
        <v>18.23</v>
      </c>
      <c r="H155" s="140">
        <f>TRUNC(F155*G155,2)</f>
        <v>12.76</v>
      </c>
    </row>
    <row r="156" spans="1:8">
      <c r="A156" s="136" t="str">
        <f ca="1">VLOOKUP(B156,'Insumos e Serviços'!$A:$F,3,0)</f>
        <v>Composição</v>
      </c>
      <c r="B156" s="137" t="s">
        <v>734</v>
      </c>
      <c r="C156" s="138" t="s">
        <v>239</v>
      </c>
      <c r="D156" s="136" t="s">
        <v>735</v>
      </c>
      <c r="E156" s="138" t="s">
        <v>700</v>
      </c>
      <c r="F156" s="139">
        <v>0.7</v>
      </c>
      <c r="G156" s="140">
        <f ca="1">VLOOKUP(B156,'Insumos e Serviços'!$A:$F,6,0)</f>
        <v>23.41</v>
      </c>
      <c r="H156" s="140">
        <f>TRUNC(F156*G156,2)</f>
        <v>16.38</v>
      </c>
    </row>
    <row r="157" spans="1:8">
      <c r="A157" s="136" t="str">
        <f ca="1">VLOOKUP(B157,'Insumos e Serviços'!$A:$F,3,0)</f>
        <v>Insumo</v>
      </c>
      <c r="B157" s="137" t="s">
        <v>818</v>
      </c>
      <c r="C157" s="138" t="s">
        <v>239</v>
      </c>
      <c r="D157" s="136" t="s">
        <v>819</v>
      </c>
      <c r="E157" s="138" t="s">
        <v>317</v>
      </c>
      <c r="F157" s="139">
        <v>2</v>
      </c>
      <c r="G157" s="140">
        <f ca="1">VLOOKUP(B157,'Insumos e Serviços'!$A:$F,6,0)</f>
        <v>12.3</v>
      </c>
      <c r="H157" s="140">
        <f>TRUNC(F157*G157,2)</f>
        <v>24.6</v>
      </c>
    </row>
    <row r="158" spans="1:8" ht="22.5">
      <c r="A158" s="136" t="str">
        <f ca="1">VLOOKUP(B158,'Insumos e Serviços'!$A:$F,3,0)</f>
        <v>Insumo</v>
      </c>
      <c r="B158" s="137" t="s">
        <v>820</v>
      </c>
      <c r="C158" s="138" t="s">
        <v>239</v>
      </c>
      <c r="D158" s="136" t="s">
        <v>821</v>
      </c>
      <c r="E158" s="138" t="s">
        <v>317</v>
      </c>
      <c r="F158" s="139">
        <v>0.01</v>
      </c>
      <c r="G158" s="140">
        <f ca="1">VLOOKUP(B158,'Insumos e Serviços'!$A:$F,6,0)</f>
        <v>200.1</v>
      </c>
      <c r="H158" s="140">
        <f>TRUNC(F158*G158,2)</f>
        <v>2</v>
      </c>
    </row>
    <row r="159" spans="1:8" ht="23.25" thickBot="1">
      <c r="A159" s="136" t="str">
        <f ca="1">VLOOKUP(B159,'Insumos e Serviços'!$A:$F,3,0)</f>
        <v>Insumo</v>
      </c>
      <c r="B159" s="137" t="s">
        <v>822</v>
      </c>
      <c r="C159" s="138" t="s">
        <v>239</v>
      </c>
      <c r="D159" s="136" t="s">
        <v>823</v>
      </c>
      <c r="E159" s="138" t="s">
        <v>317</v>
      </c>
      <c r="F159" s="139">
        <v>1</v>
      </c>
      <c r="G159" s="140">
        <f ca="1">VLOOKUP(B159,'Insumos e Serviços'!$A:$F,6,0)</f>
        <v>607.20000000000005</v>
      </c>
      <c r="H159" s="140">
        <f>TRUNC(F159*G159,2)</f>
        <v>607.20000000000005</v>
      </c>
    </row>
    <row r="160" spans="1:8" ht="15" thickTop="1">
      <c r="A160" s="71"/>
      <c r="B160" s="71"/>
      <c r="C160" s="71"/>
      <c r="D160" s="71"/>
      <c r="E160" s="71"/>
      <c r="F160" s="112"/>
      <c r="G160" s="71"/>
      <c r="H160" s="71"/>
    </row>
    <row r="161" spans="1:8">
      <c r="A161" s="130" t="s">
        <v>520</v>
      </c>
      <c r="B161" s="131" t="s">
        <v>521</v>
      </c>
      <c r="C161" s="131" t="s">
        <v>216</v>
      </c>
      <c r="D161" s="132" t="s">
        <v>522</v>
      </c>
      <c r="E161" s="131" t="s">
        <v>317</v>
      </c>
      <c r="F161" s="133"/>
      <c r="G161" s="134"/>
      <c r="H161" s="135">
        <f>SUM(H162:H167)</f>
        <v>4.93</v>
      </c>
    </row>
    <row r="162" spans="1:8">
      <c r="A162" s="136" t="str">
        <f ca="1">VLOOKUP(B162,'Insumos e Serviços'!$A:$F,3,0)</f>
        <v>Composição</v>
      </c>
      <c r="B162" s="137" t="s">
        <v>734</v>
      </c>
      <c r="C162" s="138" t="s">
        <v>239</v>
      </c>
      <c r="D162" s="136" t="s">
        <v>735</v>
      </c>
      <c r="E162" s="138" t="s">
        <v>700</v>
      </c>
      <c r="F162" s="139">
        <v>4.4999999999999998E-2</v>
      </c>
      <c r="G162" s="140">
        <f ca="1">VLOOKUP(B162,'Insumos e Serviços'!$A:$F,6,0)</f>
        <v>23.41</v>
      </c>
      <c r="H162" s="140">
        <f t="shared" ref="H162:H167" si="3">TRUNC(F162*G162,2)</f>
        <v>1.05</v>
      </c>
    </row>
    <row r="163" spans="1:8">
      <c r="A163" s="136" t="str">
        <f ca="1">VLOOKUP(B163,'Insumos e Serviços'!$A:$F,3,0)</f>
        <v>Composição</v>
      </c>
      <c r="B163" s="137" t="s">
        <v>751</v>
      </c>
      <c r="C163" s="138" t="s">
        <v>239</v>
      </c>
      <c r="D163" s="136" t="s">
        <v>752</v>
      </c>
      <c r="E163" s="138" t="s">
        <v>700</v>
      </c>
      <c r="F163" s="139">
        <v>4.4999999999999998E-2</v>
      </c>
      <c r="G163" s="140">
        <f ca="1">VLOOKUP(B163,'Insumos e Serviços'!$A:$F,6,0)</f>
        <v>18.23</v>
      </c>
      <c r="H163" s="140">
        <f t="shared" si="3"/>
        <v>0.82</v>
      </c>
    </row>
    <row r="164" spans="1:8">
      <c r="A164" s="136" t="str">
        <f ca="1">VLOOKUP(B164,'Insumos e Serviços'!$A:$F,3,0)</f>
        <v>Insumo</v>
      </c>
      <c r="B164" s="137" t="s">
        <v>824</v>
      </c>
      <c r="C164" s="138" t="s">
        <v>239</v>
      </c>
      <c r="D164" s="136" t="s">
        <v>825</v>
      </c>
      <c r="E164" s="138" t="s">
        <v>317</v>
      </c>
      <c r="F164" s="139">
        <v>1</v>
      </c>
      <c r="G164" s="140">
        <f ca="1">VLOOKUP(B164,'Insumos e Serviços'!$A:$F,6,0)</f>
        <v>2.34</v>
      </c>
      <c r="H164" s="140">
        <f t="shared" si="3"/>
        <v>2.34</v>
      </c>
    </row>
    <row r="165" spans="1:8">
      <c r="A165" s="136" t="str">
        <f ca="1">VLOOKUP(B165,'Insumos e Serviços'!$A:$F,3,0)</f>
        <v>Insumo</v>
      </c>
      <c r="B165" s="137" t="s">
        <v>806</v>
      </c>
      <c r="C165" s="138" t="s">
        <v>239</v>
      </c>
      <c r="D165" s="136" t="s">
        <v>807</v>
      </c>
      <c r="E165" s="138" t="s">
        <v>317</v>
      </c>
      <c r="F165" s="139">
        <v>4.0000000000000001E-3</v>
      </c>
      <c r="G165" s="140">
        <f ca="1">VLOOKUP(B165,'Insumos e Serviços'!$A:$F,6,0)</f>
        <v>79.489999999999995</v>
      </c>
      <c r="H165" s="140">
        <f t="shared" si="3"/>
        <v>0.31</v>
      </c>
    </row>
    <row r="166" spans="1:8">
      <c r="A166" s="136" t="str">
        <f ca="1">VLOOKUP(B166,'Insumos e Serviços'!$A:$F,3,0)</f>
        <v>Insumo</v>
      </c>
      <c r="B166" s="137" t="s">
        <v>808</v>
      </c>
      <c r="C166" s="138" t="s">
        <v>239</v>
      </c>
      <c r="D166" s="136" t="s">
        <v>809</v>
      </c>
      <c r="E166" s="138" t="s">
        <v>317</v>
      </c>
      <c r="F166" s="139">
        <v>6.0000000000000001E-3</v>
      </c>
      <c r="G166" s="140">
        <f ca="1">VLOOKUP(B166,'Insumos e Serviços'!$A:$F,6,0)</f>
        <v>69.03</v>
      </c>
      <c r="H166" s="140">
        <f t="shared" si="3"/>
        <v>0.41</v>
      </c>
    </row>
    <row r="167" spans="1:8" ht="15" thickBot="1">
      <c r="A167" s="136" t="str">
        <f ca="1">VLOOKUP(B167,'Insumos e Serviços'!$A:$F,3,0)</f>
        <v>Insumo</v>
      </c>
      <c r="B167" s="137" t="s">
        <v>804</v>
      </c>
      <c r="C167" s="138" t="s">
        <v>239</v>
      </c>
      <c r="D167" s="136" t="s">
        <v>805</v>
      </c>
      <c r="E167" s="138" t="s">
        <v>317</v>
      </c>
      <c r="F167" s="139">
        <v>3.0000000000000001E-3</v>
      </c>
      <c r="G167" s="140">
        <f ca="1">VLOOKUP(B167,'Insumos e Serviços'!$A:$F,6,0)</f>
        <v>2.19</v>
      </c>
      <c r="H167" s="140">
        <f t="shared" si="3"/>
        <v>0</v>
      </c>
    </row>
    <row r="168" spans="1:8" ht="15" thickTop="1">
      <c r="A168" s="71"/>
      <c r="B168" s="71"/>
      <c r="C168" s="71"/>
      <c r="D168" s="71"/>
      <c r="E168" s="71"/>
      <c r="F168" s="112"/>
      <c r="G168" s="71"/>
      <c r="H168" s="71"/>
    </row>
    <row r="169" spans="1:8">
      <c r="A169" s="130" t="s">
        <v>523</v>
      </c>
      <c r="B169" s="131" t="s">
        <v>524</v>
      </c>
      <c r="C169" s="131" t="s">
        <v>216</v>
      </c>
      <c r="D169" s="132" t="s">
        <v>525</v>
      </c>
      <c r="E169" s="131" t="s">
        <v>317</v>
      </c>
      <c r="F169" s="133"/>
      <c r="G169" s="134"/>
      <c r="H169" s="135">
        <f>SUM(H170:H173)</f>
        <v>231.51999999999998</v>
      </c>
    </row>
    <row r="170" spans="1:8">
      <c r="A170" s="136" t="str">
        <f ca="1">VLOOKUP(B170,'Insumos e Serviços'!$A:$F,3,0)</f>
        <v>Composição</v>
      </c>
      <c r="B170" s="137" t="s">
        <v>751</v>
      </c>
      <c r="C170" s="138" t="s">
        <v>239</v>
      </c>
      <c r="D170" s="136" t="s">
        <v>752</v>
      </c>
      <c r="E170" s="138" t="s">
        <v>700</v>
      </c>
      <c r="F170" s="139">
        <v>0.11</v>
      </c>
      <c r="G170" s="140">
        <f ca="1">VLOOKUP(B170,'Insumos e Serviços'!$A:$F,6,0)</f>
        <v>18.23</v>
      </c>
      <c r="H170" s="140">
        <f>TRUNC(F170*G170,2)</f>
        <v>2</v>
      </c>
    </row>
    <row r="171" spans="1:8">
      <c r="A171" s="136" t="str">
        <f ca="1">VLOOKUP(B171,'Insumos e Serviços'!$A:$F,3,0)</f>
        <v>Composição</v>
      </c>
      <c r="B171" s="137" t="s">
        <v>734</v>
      </c>
      <c r="C171" s="138" t="s">
        <v>239</v>
      </c>
      <c r="D171" s="136" t="s">
        <v>735</v>
      </c>
      <c r="E171" s="138" t="s">
        <v>700</v>
      </c>
      <c r="F171" s="139">
        <v>0.11</v>
      </c>
      <c r="G171" s="140">
        <f ca="1">VLOOKUP(B171,'Insumos e Serviços'!$A:$F,6,0)</f>
        <v>23.41</v>
      </c>
      <c r="H171" s="140">
        <f>TRUNC(F171*G171,2)</f>
        <v>2.57</v>
      </c>
    </row>
    <row r="172" spans="1:8" ht="22.5">
      <c r="A172" s="136" t="str">
        <f ca="1">VLOOKUP(B172,'Insumos e Serviços'!$A:$F,3,0)</f>
        <v>Insumo</v>
      </c>
      <c r="B172" s="137" t="s">
        <v>812</v>
      </c>
      <c r="C172" s="138" t="s">
        <v>239</v>
      </c>
      <c r="D172" s="136" t="s">
        <v>813</v>
      </c>
      <c r="E172" s="138" t="s">
        <v>317</v>
      </c>
      <c r="F172" s="139">
        <v>7.0000000000000007E-2</v>
      </c>
      <c r="G172" s="140">
        <f ca="1">VLOOKUP(B172,'Insumos e Serviços'!$A:$F,6,0)</f>
        <v>29.1</v>
      </c>
      <c r="H172" s="140">
        <f>TRUNC(F172*G172,2)</f>
        <v>2.0299999999999998</v>
      </c>
    </row>
    <row r="173" spans="1:8" ht="15" thickBot="1">
      <c r="A173" s="136" t="str">
        <f ca="1">VLOOKUP(B173,'Insumos e Serviços'!$A:$F,3,0)</f>
        <v>Insumo</v>
      </c>
      <c r="B173" s="137" t="s">
        <v>826</v>
      </c>
      <c r="C173" s="138" t="s">
        <v>239</v>
      </c>
      <c r="D173" s="136" t="s">
        <v>827</v>
      </c>
      <c r="E173" s="138" t="s">
        <v>317</v>
      </c>
      <c r="F173" s="139">
        <v>1</v>
      </c>
      <c r="G173" s="140">
        <f ca="1">VLOOKUP(B173,'Insumos e Serviços'!$A:$F,6,0)</f>
        <v>224.92</v>
      </c>
      <c r="H173" s="140">
        <f>TRUNC(F173*G173,2)</f>
        <v>224.92</v>
      </c>
    </row>
    <row r="174" spans="1:8" ht="15" thickTop="1">
      <c r="A174" s="71"/>
      <c r="B174" s="71"/>
      <c r="C174" s="71"/>
      <c r="D174" s="71"/>
      <c r="E174" s="71"/>
      <c r="F174" s="112"/>
      <c r="G174" s="71"/>
      <c r="H174" s="71"/>
    </row>
    <row r="175" spans="1:8">
      <c r="A175" s="72" t="s">
        <v>547</v>
      </c>
      <c r="B175" s="72"/>
      <c r="C175" s="72"/>
      <c r="D175" s="72" t="s">
        <v>548</v>
      </c>
      <c r="E175" s="72"/>
      <c r="F175" s="113"/>
      <c r="G175" s="72"/>
      <c r="H175" s="73"/>
    </row>
    <row r="176" spans="1:8">
      <c r="A176" s="130" t="s">
        <v>552</v>
      </c>
      <c r="B176" s="131" t="s">
        <v>553</v>
      </c>
      <c r="C176" s="131" t="s">
        <v>216</v>
      </c>
      <c r="D176" s="132" t="s">
        <v>554</v>
      </c>
      <c r="E176" s="131" t="s">
        <v>439</v>
      </c>
      <c r="F176" s="133"/>
      <c r="G176" s="134"/>
      <c r="H176" s="135">
        <f>SUM(H177:H178)</f>
        <v>2004.31</v>
      </c>
    </row>
    <row r="177" spans="1:8">
      <c r="A177" s="136" t="str">
        <f ca="1">VLOOKUP(B177,'Insumos e Serviços'!$A:$F,3,0)</f>
        <v>Composição</v>
      </c>
      <c r="B177" s="137" t="s">
        <v>828</v>
      </c>
      <c r="C177" s="138" t="s">
        <v>239</v>
      </c>
      <c r="D177" s="136" t="s">
        <v>829</v>
      </c>
      <c r="E177" s="138" t="s">
        <v>317</v>
      </c>
      <c r="F177" s="139">
        <v>1</v>
      </c>
      <c r="G177" s="140">
        <f ca="1">VLOOKUP(B177,'Insumos e Serviços'!$A:$F,6,0)</f>
        <v>481.95</v>
      </c>
      <c r="H177" s="140">
        <f>TRUNC(F177*G177,2)</f>
        <v>481.95</v>
      </c>
    </row>
    <row r="178" spans="1:8" ht="15" thickBot="1">
      <c r="A178" s="136" t="str">
        <f ca="1">VLOOKUP(B178,'Insumos e Serviços'!$A:$F,3,0)</f>
        <v>Insumo</v>
      </c>
      <c r="B178" s="137" t="s">
        <v>830</v>
      </c>
      <c r="C178" s="138" t="s">
        <v>216</v>
      </c>
      <c r="D178" s="136" t="s">
        <v>831</v>
      </c>
      <c r="E178" s="138" t="s">
        <v>439</v>
      </c>
      <c r="F178" s="139">
        <v>1</v>
      </c>
      <c r="G178" s="140">
        <f ca="1">VLOOKUP(B178,'Insumos e Serviços'!$A:$F,6,0)</f>
        <v>1522.36</v>
      </c>
      <c r="H178" s="140">
        <f>TRUNC(F178*G178,2)</f>
        <v>1522.36</v>
      </c>
    </row>
    <row r="179" spans="1:8" ht="15" thickTop="1">
      <c r="A179" s="71"/>
      <c r="B179" s="71"/>
      <c r="C179" s="71"/>
      <c r="D179" s="71"/>
      <c r="E179" s="71"/>
      <c r="F179" s="112"/>
      <c r="G179" s="71"/>
      <c r="H179" s="71"/>
    </row>
    <row r="180" spans="1:8" ht="22.5">
      <c r="A180" s="130" t="s">
        <v>558</v>
      </c>
      <c r="B180" s="131" t="s">
        <v>559</v>
      </c>
      <c r="C180" s="131" t="s">
        <v>216</v>
      </c>
      <c r="D180" s="132" t="s">
        <v>560</v>
      </c>
      <c r="E180" s="131" t="s">
        <v>439</v>
      </c>
      <c r="F180" s="133"/>
      <c r="G180" s="134"/>
      <c r="H180" s="135">
        <f>SUM(H181:H189)</f>
        <v>1930.7700000000002</v>
      </c>
    </row>
    <row r="181" spans="1:8">
      <c r="A181" s="136" t="str">
        <f ca="1">VLOOKUP(B181,'Insumos e Serviços'!$A:$F,3,0)</f>
        <v>Composição</v>
      </c>
      <c r="B181" s="137" t="s">
        <v>751</v>
      </c>
      <c r="C181" s="138" t="s">
        <v>239</v>
      </c>
      <c r="D181" s="136" t="s">
        <v>752</v>
      </c>
      <c r="E181" s="138" t="s">
        <v>700</v>
      </c>
      <c r="F181" s="139">
        <v>0.63300000000000001</v>
      </c>
      <c r="G181" s="140">
        <f ca="1">VLOOKUP(B181,'Insumos e Serviços'!$A:$F,6,0)</f>
        <v>18.23</v>
      </c>
      <c r="H181" s="140">
        <f t="shared" ref="H181:H189" si="4">TRUNC(F181*G181,2)</f>
        <v>11.53</v>
      </c>
    </row>
    <row r="182" spans="1:8">
      <c r="A182" s="136" t="str">
        <f ca="1">VLOOKUP(B182,'Insumos e Serviços'!$A:$F,3,0)</f>
        <v>Composição</v>
      </c>
      <c r="B182" s="137" t="s">
        <v>734</v>
      </c>
      <c r="C182" s="138" t="s">
        <v>239</v>
      </c>
      <c r="D182" s="136" t="s">
        <v>735</v>
      </c>
      <c r="E182" s="138" t="s">
        <v>700</v>
      </c>
      <c r="F182" s="139">
        <v>2.2774000000000001</v>
      </c>
      <c r="G182" s="140">
        <f ca="1">VLOOKUP(B182,'Insumos e Serviços'!$A:$F,6,0)</f>
        <v>23.41</v>
      </c>
      <c r="H182" s="140">
        <f t="shared" si="4"/>
        <v>53.31</v>
      </c>
    </row>
    <row r="183" spans="1:8">
      <c r="A183" s="136" t="str">
        <f ca="1">VLOOKUP(B183,'Insumos e Serviços'!$A:$F,3,0)</f>
        <v>Composição</v>
      </c>
      <c r="B183" s="137" t="s">
        <v>832</v>
      </c>
      <c r="C183" s="138" t="s">
        <v>239</v>
      </c>
      <c r="D183" s="136" t="s">
        <v>833</v>
      </c>
      <c r="E183" s="138" t="s">
        <v>700</v>
      </c>
      <c r="F183" s="139">
        <v>0.63300000000000001</v>
      </c>
      <c r="G183" s="140">
        <f ca="1">VLOOKUP(B183,'Insumos e Serviços'!$A:$F,6,0)</f>
        <v>24.1</v>
      </c>
      <c r="H183" s="140">
        <f t="shared" si="4"/>
        <v>15.25</v>
      </c>
    </row>
    <row r="184" spans="1:8">
      <c r="A184" s="136" t="str">
        <f ca="1">VLOOKUP(B184,'Insumos e Serviços'!$A:$F,3,0)</f>
        <v>Composição</v>
      </c>
      <c r="B184" s="137" t="s">
        <v>734</v>
      </c>
      <c r="C184" s="138" t="s">
        <v>239</v>
      </c>
      <c r="D184" s="136" t="s">
        <v>735</v>
      </c>
      <c r="E184" s="138" t="s">
        <v>700</v>
      </c>
      <c r="F184" s="139">
        <v>2.2774000000000001</v>
      </c>
      <c r="G184" s="140">
        <f ca="1">VLOOKUP(B184,'Insumos e Serviços'!$A:$F,6,0)</f>
        <v>23.41</v>
      </c>
      <c r="H184" s="140">
        <f t="shared" si="4"/>
        <v>53.31</v>
      </c>
    </row>
    <row r="185" spans="1:8" ht="45">
      <c r="A185" s="136" t="str">
        <f ca="1">VLOOKUP(B185,'Insumos e Serviços'!$A:$F,3,0)</f>
        <v>Insumo</v>
      </c>
      <c r="B185" s="137" t="s">
        <v>834</v>
      </c>
      <c r="C185" s="138" t="s">
        <v>216</v>
      </c>
      <c r="D185" s="136" t="s">
        <v>835</v>
      </c>
      <c r="E185" s="138" t="s">
        <v>439</v>
      </c>
      <c r="F185" s="139">
        <v>1</v>
      </c>
      <c r="G185" s="140">
        <f ca="1">VLOOKUP(B185,'Insumos e Serviços'!$A:$F,6,0)</f>
        <v>1786.9</v>
      </c>
      <c r="H185" s="140">
        <f t="shared" si="4"/>
        <v>1786.9</v>
      </c>
    </row>
    <row r="186" spans="1:8">
      <c r="A186" s="136" t="str">
        <f ca="1">VLOOKUP(B186,'Insumos e Serviços'!$A:$F,3,0)</f>
        <v>Insumo</v>
      </c>
      <c r="B186" s="137" t="s">
        <v>790</v>
      </c>
      <c r="C186" s="138" t="s">
        <v>239</v>
      </c>
      <c r="D186" s="136" t="s">
        <v>791</v>
      </c>
      <c r="E186" s="138" t="s">
        <v>317</v>
      </c>
      <c r="F186" s="139">
        <v>0.40100000000000002</v>
      </c>
      <c r="G186" s="140">
        <f ca="1">VLOOKUP(B186,'Insumos e Serviços'!$A:$F,6,0)</f>
        <v>13.49</v>
      </c>
      <c r="H186" s="140">
        <f t="shared" si="4"/>
        <v>5.4</v>
      </c>
    </row>
    <row r="187" spans="1:8" ht="22.5">
      <c r="A187" s="136" t="str">
        <f ca="1">VLOOKUP(B187,'Insumos e Serviços'!$A:$F,3,0)</f>
        <v>Insumo</v>
      </c>
      <c r="B187" s="137" t="s">
        <v>836</v>
      </c>
      <c r="C187" s="138" t="s">
        <v>239</v>
      </c>
      <c r="D187" s="136" t="s">
        <v>837</v>
      </c>
      <c r="E187" s="138" t="s">
        <v>317</v>
      </c>
      <c r="F187" s="139">
        <v>4</v>
      </c>
      <c r="G187" s="140">
        <f ca="1">VLOOKUP(B187,'Insumos e Serviços'!$A:$F,6,0)</f>
        <v>0.9</v>
      </c>
      <c r="H187" s="140">
        <f t="shared" si="4"/>
        <v>3.6</v>
      </c>
    </row>
    <row r="188" spans="1:8">
      <c r="A188" s="136" t="str">
        <f ca="1">VLOOKUP(B188,'Insumos e Serviços'!$A:$F,3,0)</f>
        <v>Insumo</v>
      </c>
      <c r="B188" s="137" t="s">
        <v>838</v>
      </c>
      <c r="C188" s="138" t="s">
        <v>239</v>
      </c>
      <c r="D188" s="136" t="s">
        <v>839</v>
      </c>
      <c r="E188" s="138" t="s">
        <v>262</v>
      </c>
      <c r="F188" s="139">
        <v>0.2</v>
      </c>
      <c r="G188" s="140">
        <f ca="1">VLOOKUP(B188,'Insumos e Serviços'!$A:$F,6,0)</f>
        <v>3.78</v>
      </c>
      <c r="H188" s="140">
        <f t="shared" si="4"/>
        <v>0.75</v>
      </c>
    </row>
    <row r="189" spans="1:8" ht="15" thickBot="1">
      <c r="A189" s="136" t="str">
        <f ca="1">VLOOKUP(B189,'Insumos e Serviços'!$A:$F,3,0)</f>
        <v>Insumo</v>
      </c>
      <c r="B189" s="137" t="s">
        <v>840</v>
      </c>
      <c r="C189" s="138" t="s">
        <v>239</v>
      </c>
      <c r="D189" s="136" t="s">
        <v>841</v>
      </c>
      <c r="E189" s="138" t="s">
        <v>317</v>
      </c>
      <c r="F189" s="139">
        <v>4</v>
      </c>
      <c r="G189" s="140">
        <f ca="1">VLOOKUP(B189,'Insumos e Serviços'!$A:$F,6,0)</f>
        <v>0.18</v>
      </c>
      <c r="H189" s="140">
        <f t="shared" si="4"/>
        <v>0.72</v>
      </c>
    </row>
    <row r="190" spans="1:8" ht="15" thickTop="1">
      <c r="A190" s="71"/>
      <c r="B190" s="71"/>
      <c r="C190" s="71"/>
      <c r="D190" s="71"/>
      <c r="E190" s="71"/>
      <c r="F190" s="112"/>
      <c r="G190" s="71"/>
      <c r="H190" s="71"/>
    </row>
    <row r="191" spans="1:8">
      <c r="A191" s="130" t="s">
        <v>561</v>
      </c>
      <c r="B191" s="131" t="s">
        <v>562</v>
      </c>
      <c r="C191" s="131" t="s">
        <v>216</v>
      </c>
      <c r="D191" s="132" t="s">
        <v>563</v>
      </c>
      <c r="E191" s="131" t="s">
        <v>317</v>
      </c>
      <c r="F191" s="133"/>
      <c r="G191" s="134"/>
      <c r="H191" s="135">
        <f>SUM(H192:H195)</f>
        <v>405.83</v>
      </c>
    </row>
    <row r="192" spans="1:8">
      <c r="A192" s="136" t="str">
        <f ca="1">VLOOKUP(B192,'Insumos e Serviços'!$A:$F,3,0)</f>
        <v>Composição</v>
      </c>
      <c r="B192" s="137" t="s">
        <v>751</v>
      </c>
      <c r="C192" s="138" t="s">
        <v>239</v>
      </c>
      <c r="D192" s="136" t="s">
        <v>752</v>
      </c>
      <c r="E192" s="138" t="s">
        <v>700</v>
      </c>
      <c r="F192" s="139">
        <v>0.7</v>
      </c>
      <c r="G192" s="140">
        <f ca="1">VLOOKUP(B192,'Insumos e Serviços'!$A:$F,6,0)</f>
        <v>18.23</v>
      </c>
      <c r="H192" s="140">
        <f>TRUNC(F192*G192,2)</f>
        <v>12.76</v>
      </c>
    </row>
    <row r="193" spans="1:8">
      <c r="A193" s="136" t="str">
        <f ca="1">VLOOKUP(B193,'Insumos e Serviços'!$A:$F,3,0)</f>
        <v>Composição</v>
      </c>
      <c r="B193" s="137" t="s">
        <v>734</v>
      </c>
      <c r="C193" s="138" t="s">
        <v>239</v>
      </c>
      <c r="D193" s="136" t="s">
        <v>735</v>
      </c>
      <c r="E193" s="138" t="s">
        <v>700</v>
      </c>
      <c r="F193" s="139">
        <v>0.7</v>
      </c>
      <c r="G193" s="140">
        <f ca="1">VLOOKUP(B193,'Insumos e Serviços'!$A:$F,6,0)</f>
        <v>23.41</v>
      </c>
      <c r="H193" s="140">
        <f>TRUNC(F193*G193,2)</f>
        <v>16.38</v>
      </c>
    </row>
    <row r="194" spans="1:8">
      <c r="A194" s="136" t="str">
        <f ca="1">VLOOKUP(B194,'Insumos e Serviços'!$A:$F,3,0)</f>
        <v>Insumo</v>
      </c>
      <c r="B194" s="137" t="s">
        <v>842</v>
      </c>
      <c r="C194" s="138" t="s">
        <v>216</v>
      </c>
      <c r="D194" s="136" t="s">
        <v>843</v>
      </c>
      <c r="E194" s="138" t="s">
        <v>439</v>
      </c>
      <c r="F194" s="139">
        <v>1</v>
      </c>
      <c r="G194" s="140">
        <f ca="1">VLOOKUP(B194,'Insumos e Serviços'!$A:$F,6,0)</f>
        <v>374.15</v>
      </c>
      <c r="H194" s="140">
        <f>TRUNC(F194*G194,2)</f>
        <v>374.15</v>
      </c>
    </row>
    <row r="195" spans="1:8" ht="23.25" thickBot="1">
      <c r="A195" s="136" t="str">
        <f ca="1">VLOOKUP(B195,'Insumos e Serviços'!$A:$F,3,0)</f>
        <v>Insumo</v>
      </c>
      <c r="B195" s="137" t="s">
        <v>812</v>
      </c>
      <c r="C195" s="138" t="s">
        <v>239</v>
      </c>
      <c r="D195" s="136" t="s">
        <v>813</v>
      </c>
      <c r="E195" s="138" t="s">
        <v>317</v>
      </c>
      <c r="F195" s="139">
        <v>8.7499999999999994E-2</v>
      </c>
      <c r="G195" s="140">
        <f ca="1">VLOOKUP(B195,'Insumos e Serviços'!$A:$F,6,0)</f>
        <v>29.1</v>
      </c>
      <c r="H195" s="140">
        <f>TRUNC(F195*G195,2)</f>
        <v>2.54</v>
      </c>
    </row>
    <row r="196" spans="1:8" ht="15" thickTop="1">
      <c r="A196" s="71"/>
      <c r="B196" s="71"/>
      <c r="C196" s="71"/>
      <c r="D196" s="71"/>
      <c r="E196" s="71"/>
      <c r="F196" s="112"/>
      <c r="G196" s="71"/>
      <c r="H196" s="71"/>
    </row>
    <row r="197" spans="1:8" ht="22.5">
      <c r="A197" s="130" t="s">
        <v>567</v>
      </c>
      <c r="B197" s="131" t="s">
        <v>568</v>
      </c>
      <c r="C197" s="131" t="s">
        <v>216</v>
      </c>
      <c r="D197" s="132" t="s">
        <v>569</v>
      </c>
      <c r="E197" s="131" t="s">
        <v>317</v>
      </c>
      <c r="F197" s="133"/>
      <c r="G197" s="134"/>
      <c r="H197" s="135">
        <f>SUM(H198:H201)</f>
        <v>555.53</v>
      </c>
    </row>
    <row r="198" spans="1:8">
      <c r="A198" s="136" t="str">
        <f ca="1">VLOOKUP(B198,'Insumos e Serviços'!$A:$F,3,0)</f>
        <v>Composição</v>
      </c>
      <c r="B198" s="137" t="s">
        <v>751</v>
      </c>
      <c r="C198" s="138" t="s">
        <v>239</v>
      </c>
      <c r="D198" s="136" t="s">
        <v>752</v>
      </c>
      <c r="E198" s="138" t="s">
        <v>700</v>
      </c>
      <c r="F198" s="139">
        <v>0.53866999999999998</v>
      </c>
      <c r="G198" s="140">
        <f ca="1">VLOOKUP(B198,'Insumos e Serviços'!$A:$F,6,0)</f>
        <v>18.23</v>
      </c>
      <c r="H198" s="140">
        <f>TRUNC(F198*G198,2)</f>
        <v>9.81</v>
      </c>
    </row>
    <row r="199" spans="1:8">
      <c r="A199" s="136" t="str">
        <f ca="1">VLOOKUP(B199,'Insumos e Serviços'!$A:$F,3,0)</f>
        <v>Composição</v>
      </c>
      <c r="B199" s="137" t="s">
        <v>734</v>
      </c>
      <c r="C199" s="138" t="s">
        <v>239</v>
      </c>
      <c r="D199" s="136" t="s">
        <v>735</v>
      </c>
      <c r="E199" s="138" t="s">
        <v>700</v>
      </c>
      <c r="F199" s="139">
        <v>0.53866999999999998</v>
      </c>
      <c r="G199" s="140">
        <f ca="1">VLOOKUP(B199,'Insumos e Serviços'!$A:$F,6,0)</f>
        <v>23.41</v>
      </c>
      <c r="H199" s="140">
        <f>TRUNC(F199*G199,2)</f>
        <v>12.61</v>
      </c>
    </row>
    <row r="200" spans="1:8">
      <c r="A200" s="136" t="str">
        <f ca="1">VLOOKUP(B200,'Insumos e Serviços'!$A:$F,3,0)</f>
        <v>Insumo</v>
      </c>
      <c r="B200" s="137" t="s">
        <v>790</v>
      </c>
      <c r="C200" s="138" t="s">
        <v>239</v>
      </c>
      <c r="D200" s="136" t="s">
        <v>791</v>
      </c>
      <c r="E200" s="138" t="s">
        <v>317</v>
      </c>
      <c r="F200" s="139">
        <v>1.8669999999999999E-2</v>
      </c>
      <c r="G200" s="140">
        <f ca="1">VLOOKUP(B200,'Insumos e Serviços'!$A:$F,6,0)</f>
        <v>13.49</v>
      </c>
      <c r="H200" s="140">
        <f>TRUNC(F200*G200,2)</f>
        <v>0.25</v>
      </c>
    </row>
    <row r="201" spans="1:8" ht="23.25" thickBot="1">
      <c r="A201" s="136" t="str">
        <f ca="1">VLOOKUP(B201,'Insumos e Serviços'!$A:$F,3,0)</f>
        <v>Insumo</v>
      </c>
      <c r="B201" s="137" t="s">
        <v>844</v>
      </c>
      <c r="C201" s="138" t="s">
        <v>216</v>
      </c>
      <c r="D201" s="136" t="s">
        <v>845</v>
      </c>
      <c r="E201" s="138" t="s">
        <v>439</v>
      </c>
      <c r="F201" s="139">
        <v>1</v>
      </c>
      <c r="G201" s="140">
        <f ca="1">VLOOKUP(B201,'Insumos e Serviços'!$A:$F,6,0)</f>
        <v>532.86</v>
      </c>
      <c r="H201" s="140">
        <f>TRUNC(F201*G201,2)</f>
        <v>532.86</v>
      </c>
    </row>
    <row r="202" spans="1:8" ht="15" thickTop="1">
      <c r="A202" s="71"/>
      <c r="B202" s="71"/>
      <c r="C202" s="71"/>
      <c r="D202" s="71"/>
      <c r="E202" s="71"/>
      <c r="F202" s="112"/>
      <c r="G202" s="71"/>
      <c r="H202" s="71"/>
    </row>
    <row r="203" spans="1:8">
      <c r="A203" s="72" t="s">
        <v>570</v>
      </c>
      <c r="B203" s="72"/>
      <c r="C203" s="72"/>
      <c r="D203" s="72" t="s">
        <v>571</v>
      </c>
      <c r="E203" s="72"/>
      <c r="F203" s="113"/>
      <c r="G203" s="72"/>
      <c r="H203" s="73"/>
    </row>
    <row r="204" spans="1:8" ht="22.5">
      <c r="A204" s="130" t="s">
        <v>572</v>
      </c>
      <c r="B204" s="131" t="s">
        <v>573</v>
      </c>
      <c r="C204" s="131" t="s">
        <v>216</v>
      </c>
      <c r="D204" s="132" t="s">
        <v>574</v>
      </c>
      <c r="E204" s="131" t="s">
        <v>439</v>
      </c>
      <c r="F204" s="133"/>
      <c r="G204" s="134"/>
      <c r="H204" s="135">
        <f>SUM(H205:H208)</f>
        <v>62.8</v>
      </c>
    </row>
    <row r="205" spans="1:8">
      <c r="A205" s="136" t="str">
        <f ca="1">VLOOKUP(B205,'Insumos e Serviços'!$A:$F,3,0)</f>
        <v>Composição</v>
      </c>
      <c r="B205" s="137" t="s">
        <v>734</v>
      </c>
      <c r="C205" s="138" t="s">
        <v>239</v>
      </c>
      <c r="D205" s="136" t="s">
        <v>735</v>
      </c>
      <c r="E205" s="138" t="s">
        <v>700</v>
      </c>
      <c r="F205" s="139">
        <v>0.2</v>
      </c>
      <c r="G205" s="140">
        <f ca="1">VLOOKUP(B205,'Insumos e Serviços'!$A:$F,6,0)</f>
        <v>23.41</v>
      </c>
      <c r="H205" s="140">
        <f>TRUNC(F205*G205,2)</f>
        <v>4.68</v>
      </c>
    </row>
    <row r="206" spans="1:8">
      <c r="A206" s="136" t="str">
        <f ca="1">VLOOKUP(B206,'Insumos e Serviços'!$A:$F,3,0)</f>
        <v>Composição</v>
      </c>
      <c r="B206" s="137" t="s">
        <v>751</v>
      </c>
      <c r="C206" s="138" t="s">
        <v>239</v>
      </c>
      <c r="D206" s="136" t="s">
        <v>752</v>
      </c>
      <c r="E206" s="138" t="s">
        <v>700</v>
      </c>
      <c r="F206" s="139">
        <v>0.2</v>
      </c>
      <c r="G206" s="140">
        <f ca="1">VLOOKUP(B206,'Insumos e Serviços'!$A:$F,6,0)</f>
        <v>18.23</v>
      </c>
      <c r="H206" s="140">
        <f>TRUNC(F206*G206,2)</f>
        <v>3.64</v>
      </c>
    </row>
    <row r="207" spans="1:8">
      <c r="A207" s="136" t="str">
        <f ca="1">VLOOKUP(B207,'Insumos e Serviços'!$A:$F,3,0)</f>
        <v>Insumo</v>
      </c>
      <c r="B207" s="137" t="s">
        <v>846</v>
      </c>
      <c r="C207" s="138" t="s">
        <v>216</v>
      </c>
      <c r="D207" s="136" t="s">
        <v>847</v>
      </c>
      <c r="E207" s="138" t="s">
        <v>439</v>
      </c>
      <c r="F207" s="139">
        <v>1</v>
      </c>
      <c r="G207" s="140">
        <f ca="1">VLOOKUP(B207,'Insumos e Serviços'!$A:$F,6,0)</f>
        <v>54.44</v>
      </c>
      <c r="H207" s="140">
        <f>TRUNC(F207*G207,2)</f>
        <v>54.44</v>
      </c>
    </row>
    <row r="208" spans="1:8" ht="15" thickBot="1">
      <c r="A208" s="136" t="str">
        <f ca="1">VLOOKUP(B208,'Insumos e Serviços'!$A:$F,3,0)</f>
        <v>Insumo</v>
      </c>
      <c r="B208" s="137" t="s">
        <v>790</v>
      </c>
      <c r="C208" s="138" t="s">
        <v>239</v>
      </c>
      <c r="D208" s="136" t="s">
        <v>791</v>
      </c>
      <c r="E208" s="138" t="s">
        <v>317</v>
      </c>
      <c r="F208" s="139">
        <v>3.3999999999999998E-3</v>
      </c>
      <c r="G208" s="140">
        <f ca="1">VLOOKUP(B208,'Insumos e Serviços'!$A:$F,6,0)</f>
        <v>13.49</v>
      </c>
      <c r="H208" s="140">
        <f>TRUNC(F208*G208,2)</f>
        <v>0.04</v>
      </c>
    </row>
    <row r="209" spans="1:8" ht="15" thickTop="1">
      <c r="A209" s="71"/>
      <c r="B209" s="71"/>
      <c r="C209" s="71"/>
      <c r="D209" s="71"/>
      <c r="E209" s="71"/>
      <c r="F209" s="112"/>
      <c r="G209" s="71"/>
      <c r="H209" s="71"/>
    </row>
    <row r="210" spans="1:8">
      <c r="A210" s="130" t="s">
        <v>575</v>
      </c>
      <c r="B210" s="131" t="s">
        <v>576</v>
      </c>
      <c r="C210" s="131" t="s">
        <v>216</v>
      </c>
      <c r="D210" s="132" t="s">
        <v>577</v>
      </c>
      <c r="E210" s="131" t="s">
        <v>439</v>
      </c>
      <c r="F210" s="133"/>
      <c r="G210" s="134"/>
      <c r="H210" s="135">
        <f>SUM(H211:H215)</f>
        <v>623.07999999999993</v>
      </c>
    </row>
    <row r="211" spans="1:8">
      <c r="A211" s="136" t="str">
        <f ca="1">VLOOKUP(B211,'Insumos e Serviços'!$A:$F,3,0)</f>
        <v>Composição</v>
      </c>
      <c r="B211" s="137" t="s">
        <v>751</v>
      </c>
      <c r="C211" s="138" t="s">
        <v>239</v>
      </c>
      <c r="D211" s="136" t="s">
        <v>752</v>
      </c>
      <c r="E211" s="138" t="s">
        <v>700</v>
      </c>
      <c r="F211" s="139">
        <v>0.44</v>
      </c>
      <c r="G211" s="140">
        <f ca="1">VLOOKUP(B211,'Insumos e Serviços'!$A:$F,6,0)</f>
        <v>18.23</v>
      </c>
      <c r="H211" s="140">
        <f>TRUNC(F211*G211,2)</f>
        <v>8.02</v>
      </c>
    </row>
    <row r="212" spans="1:8">
      <c r="A212" s="136" t="str">
        <f ca="1">VLOOKUP(B212,'Insumos e Serviços'!$A:$F,3,0)</f>
        <v>Composição</v>
      </c>
      <c r="B212" s="137" t="s">
        <v>734</v>
      </c>
      <c r="C212" s="138" t="s">
        <v>239</v>
      </c>
      <c r="D212" s="136" t="s">
        <v>735</v>
      </c>
      <c r="E212" s="138" t="s">
        <v>700</v>
      </c>
      <c r="F212" s="139">
        <v>0.44</v>
      </c>
      <c r="G212" s="140">
        <f ca="1">VLOOKUP(B212,'Insumos e Serviços'!$A:$F,6,0)</f>
        <v>23.41</v>
      </c>
      <c r="H212" s="140">
        <f>TRUNC(F212*G212,2)</f>
        <v>10.3</v>
      </c>
    </row>
    <row r="213" spans="1:8" ht="22.5">
      <c r="A213" s="136" t="str">
        <f ca="1">VLOOKUP(B213,'Insumos e Serviços'!$A:$F,3,0)</f>
        <v>Insumo</v>
      </c>
      <c r="B213" s="137" t="s">
        <v>812</v>
      </c>
      <c r="C213" s="138" t="s">
        <v>239</v>
      </c>
      <c r="D213" s="136" t="s">
        <v>813</v>
      </c>
      <c r="E213" s="138" t="s">
        <v>317</v>
      </c>
      <c r="F213" s="139">
        <v>0.14000000000000001</v>
      </c>
      <c r="G213" s="140">
        <f ca="1">VLOOKUP(B213,'Insumos e Serviços'!$A:$F,6,0)</f>
        <v>29.1</v>
      </c>
      <c r="H213" s="140">
        <f>TRUNC(F213*G213,2)</f>
        <v>4.07</v>
      </c>
    </row>
    <row r="214" spans="1:8">
      <c r="A214" s="136" t="str">
        <f ca="1">VLOOKUP(B214,'Insumos e Serviços'!$A:$F,3,0)</f>
        <v>Insumo</v>
      </c>
      <c r="B214" s="137" t="s">
        <v>848</v>
      </c>
      <c r="C214" s="138" t="s">
        <v>216</v>
      </c>
      <c r="D214" s="136" t="s">
        <v>849</v>
      </c>
      <c r="E214" s="138" t="s">
        <v>439</v>
      </c>
      <c r="F214" s="139">
        <v>1</v>
      </c>
      <c r="G214" s="140">
        <f ca="1">VLOOKUP(B214,'Insumos e Serviços'!$A:$F,6,0)</f>
        <v>588.39</v>
      </c>
      <c r="H214" s="140">
        <f>TRUNC(F214*G214,2)</f>
        <v>588.39</v>
      </c>
    </row>
    <row r="215" spans="1:8" ht="15" thickBot="1">
      <c r="A215" s="136" t="str">
        <f ca="1">VLOOKUP(B215,'Insumos e Serviços'!$A:$F,3,0)</f>
        <v>Insumo</v>
      </c>
      <c r="B215" s="137" t="s">
        <v>818</v>
      </c>
      <c r="C215" s="138" t="s">
        <v>239</v>
      </c>
      <c r="D215" s="136" t="s">
        <v>819</v>
      </c>
      <c r="E215" s="138" t="s">
        <v>317</v>
      </c>
      <c r="F215" s="139">
        <v>1</v>
      </c>
      <c r="G215" s="140">
        <f ca="1">VLOOKUP(B215,'Insumos e Serviços'!$A:$F,6,0)</f>
        <v>12.3</v>
      </c>
      <c r="H215" s="140">
        <f>TRUNC(F215*G215,2)</f>
        <v>12.3</v>
      </c>
    </row>
    <row r="216" spans="1:8" ht="15" thickTop="1">
      <c r="A216" s="71"/>
      <c r="B216" s="71"/>
      <c r="C216" s="71"/>
      <c r="D216" s="71"/>
      <c r="E216" s="71"/>
      <c r="F216" s="112"/>
      <c r="G216" s="71"/>
      <c r="H216" s="71"/>
    </row>
    <row r="217" spans="1:8" ht="22.5">
      <c r="A217" s="130" t="s">
        <v>578</v>
      </c>
      <c r="B217" s="131" t="s">
        <v>579</v>
      </c>
      <c r="C217" s="131" t="s">
        <v>216</v>
      </c>
      <c r="D217" s="132" t="s">
        <v>580</v>
      </c>
      <c r="E217" s="131" t="s">
        <v>439</v>
      </c>
      <c r="F217" s="133"/>
      <c r="G217" s="134"/>
      <c r="H217" s="135">
        <f>SUM(H218:H223)</f>
        <v>2839.3900000000003</v>
      </c>
    </row>
    <row r="218" spans="1:8">
      <c r="A218" s="136" t="str">
        <f ca="1">VLOOKUP(B218,'Insumos e Serviços'!$A:$F,3,0)</f>
        <v>Composição</v>
      </c>
      <c r="B218" s="137" t="s">
        <v>850</v>
      </c>
      <c r="C218" s="138" t="s">
        <v>239</v>
      </c>
      <c r="D218" s="136" t="s">
        <v>851</v>
      </c>
      <c r="E218" s="138" t="s">
        <v>700</v>
      </c>
      <c r="F218" s="139">
        <v>1</v>
      </c>
      <c r="G218" s="140">
        <f ca="1">VLOOKUP(B218,'Insumos e Serviços'!$A:$F,6,0)</f>
        <v>24.98</v>
      </c>
      <c r="H218" s="140">
        <f t="shared" ref="H218:H223" si="5">TRUNC(F218*G218,2)</f>
        <v>24.98</v>
      </c>
    </row>
    <row r="219" spans="1:8">
      <c r="A219" s="136" t="str">
        <f ca="1">VLOOKUP(B219,'Insumos e Serviços'!$A:$F,3,0)</f>
        <v>Composição</v>
      </c>
      <c r="B219" s="137" t="s">
        <v>767</v>
      </c>
      <c r="C219" s="138" t="s">
        <v>239</v>
      </c>
      <c r="D219" s="136" t="s">
        <v>768</v>
      </c>
      <c r="E219" s="138" t="s">
        <v>700</v>
      </c>
      <c r="F219" s="139">
        <v>1</v>
      </c>
      <c r="G219" s="140">
        <f ca="1">VLOOKUP(B219,'Insumos e Serviços'!$A:$F,6,0)</f>
        <v>20.96</v>
      </c>
      <c r="H219" s="140">
        <f t="shared" si="5"/>
        <v>20.96</v>
      </c>
    </row>
    <row r="220" spans="1:8">
      <c r="A220" s="136" t="str">
        <f ca="1">VLOOKUP(B220,'Insumos e Serviços'!$A:$F,3,0)</f>
        <v>Composição</v>
      </c>
      <c r="B220" s="137" t="s">
        <v>734</v>
      </c>
      <c r="C220" s="138" t="s">
        <v>239</v>
      </c>
      <c r="D220" s="136" t="s">
        <v>735</v>
      </c>
      <c r="E220" s="138" t="s">
        <v>700</v>
      </c>
      <c r="F220" s="139">
        <v>0.52590000000000003</v>
      </c>
      <c r="G220" s="140">
        <f ca="1">VLOOKUP(B220,'Insumos e Serviços'!$A:$F,6,0)</f>
        <v>23.41</v>
      </c>
      <c r="H220" s="140">
        <f t="shared" si="5"/>
        <v>12.31</v>
      </c>
    </row>
    <row r="221" spans="1:8">
      <c r="A221" s="136" t="str">
        <f ca="1">VLOOKUP(B221,'Insumos e Serviços'!$A:$F,3,0)</f>
        <v>Composição</v>
      </c>
      <c r="B221" s="137" t="s">
        <v>751</v>
      </c>
      <c r="C221" s="138" t="s">
        <v>239</v>
      </c>
      <c r="D221" s="136" t="s">
        <v>752</v>
      </c>
      <c r="E221" s="138" t="s">
        <v>700</v>
      </c>
      <c r="F221" s="139">
        <v>0.52590000000000003</v>
      </c>
      <c r="G221" s="140">
        <f ca="1">VLOOKUP(B221,'Insumos e Serviços'!$A:$F,6,0)</f>
        <v>18.23</v>
      </c>
      <c r="H221" s="140">
        <f t="shared" si="5"/>
        <v>9.58</v>
      </c>
    </row>
    <row r="222" spans="1:8">
      <c r="A222" s="136" t="str">
        <f ca="1">VLOOKUP(B222,'Insumos e Serviços'!$A:$F,3,0)</f>
        <v>Insumo</v>
      </c>
      <c r="B222" s="137" t="s">
        <v>790</v>
      </c>
      <c r="C222" s="138" t="s">
        <v>239</v>
      </c>
      <c r="D222" s="136" t="s">
        <v>791</v>
      </c>
      <c r="E222" s="138" t="s">
        <v>317</v>
      </c>
      <c r="F222" s="139">
        <v>1.9800000000000002E-2</v>
      </c>
      <c r="G222" s="140">
        <f ca="1">VLOOKUP(B222,'Insumos e Serviços'!$A:$F,6,0)</f>
        <v>13.49</v>
      </c>
      <c r="H222" s="140">
        <f t="shared" si="5"/>
        <v>0.26</v>
      </c>
    </row>
    <row r="223" spans="1:8" ht="15" thickBot="1">
      <c r="A223" s="136" t="str">
        <f ca="1">VLOOKUP(B223,'Insumos e Serviços'!$A:$F,3,0)</f>
        <v>Insumo</v>
      </c>
      <c r="B223" s="137" t="s">
        <v>852</v>
      </c>
      <c r="C223" s="138" t="s">
        <v>216</v>
      </c>
      <c r="D223" s="136" t="s">
        <v>853</v>
      </c>
      <c r="E223" s="138" t="s">
        <v>439</v>
      </c>
      <c r="F223" s="139">
        <v>1</v>
      </c>
      <c r="G223" s="140">
        <f ca="1">VLOOKUP(B223,'Insumos e Serviços'!$A:$F,6,0)</f>
        <v>2771.3</v>
      </c>
      <c r="H223" s="140">
        <f t="shared" si="5"/>
        <v>2771.3</v>
      </c>
    </row>
    <row r="224" spans="1:8" ht="15" thickTop="1">
      <c r="A224" s="71"/>
      <c r="B224" s="71"/>
      <c r="C224" s="71"/>
      <c r="D224" s="71"/>
      <c r="E224" s="71"/>
      <c r="F224" s="112"/>
      <c r="G224" s="71"/>
      <c r="H224" s="71"/>
    </row>
    <row r="225" spans="1:8" ht="22.5">
      <c r="A225" s="130" t="s">
        <v>581</v>
      </c>
      <c r="B225" s="131" t="s">
        <v>582</v>
      </c>
      <c r="C225" s="131" t="s">
        <v>216</v>
      </c>
      <c r="D225" s="132" t="s">
        <v>583</v>
      </c>
      <c r="E225" s="131" t="s">
        <v>439</v>
      </c>
      <c r="F225" s="133"/>
      <c r="G225" s="134"/>
      <c r="H225" s="135">
        <f>SUM(H226:H228)</f>
        <v>1971.89</v>
      </c>
    </row>
    <row r="226" spans="1:8">
      <c r="A226" s="136" t="str">
        <f ca="1">VLOOKUP(B226,'Insumos e Serviços'!$A:$F,3,0)</f>
        <v>Composição</v>
      </c>
      <c r="B226" s="137" t="s">
        <v>734</v>
      </c>
      <c r="C226" s="138" t="s">
        <v>239</v>
      </c>
      <c r="D226" s="136" t="s">
        <v>735</v>
      </c>
      <c r="E226" s="138" t="s">
        <v>700</v>
      </c>
      <c r="F226" s="139">
        <v>0.52590000000000003</v>
      </c>
      <c r="G226" s="140">
        <f ca="1">VLOOKUP(B226,'Insumos e Serviços'!$A:$F,6,0)</f>
        <v>23.41</v>
      </c>
      <c r="H226" s="140">
        <f>TRUNC(F226*G226,2)</f>
        <v>12.31</v>
      </c>
    </row>
    <row r="227" spans="1:8">
      <c r="A227" s="136" t="str">
        <f ca="1">VLOOKUP(B227,'Insumos e Serviços'!$A:$F,3,0)</f>
        <v>Composição</v>
      </c>
      <c r="B227" s="137" t="s">
        <v>751</v>
      </c>
      <c r="C227" s="138" t="s">
        <v>239</v>
      </c>
      <c r="D227" s="136" t="s">
        <v>752</v>
      </c>
      <c r="E227" s="138" t="s">
        <v>700</v>
      </c>
      <c r="F227" s="139">
        <v>0.52590000000000003</v>
      </c>
      <c r="G227" s="140">
        <f ca="1">VLOOKUP(B227,'Insumos e Serviços'!$A:$F,6,0)</f>
        <v>18.23</v>
      </c>
      <c r="H227" s="140">
        <f>TRUNC(F227*G227,2)</f>
        <v>9.58</v>
      </c>
    </row>
    <row r="228" spans="1:8" ht="23.25" thickBot="1">
      <c r="A228" s="136" t="str">
        <f ca="1">VLOOKUP(B228,'Insumos e Serviços'!$A:$F,3,0)</f>
        <v>Insumo</v>
      </c>
      <c r="B228" s="137" t="s">
        <v>854</v>
      </c>
      <c r="C228" s="138" t="s">
        <v>216</v>
      </c>
      <c r="D228" s="136" t="s">
        <v>855</v>
      </c>
      <c r="E228" s="138" t="s">
        <v>439</v>
      </c>
      <c r="F228" s="139">
        <v>1</v>
      </c>
      <c r="G228" s="140">
        <f ca="1">VLOOKUP(B228,'Insumos e Serviços'!$A:$F,6,0)</f>
        <v>1950</v>
      </c>
      <c r="H228" s="140">
        <f>TRUNC(F228*G228,2)</f>
        <v>1950</v>
      </c>
    </row>
    <row r="229" spans="1:8" ht="15" thickTop="1">
      <c r="A229" s="71"/>
      <c r="B229" s="71"/>
      <c r="C229" s="71"/>
      <c r="D229" s="71"/>
      <c r="E229" s="71"/>
      <c r="F229" s="112"/>
      <c r="G229" s="71"/>
      <c r="H229" s="71"/>
    </row>
    <row r="230" spans="1:8">
      <c r="A230" s="130" t="s">
        <v>584</v>
      </c>
      <c r="B230" s="131" t="s">
        <v>585</v>
      </c>
      <c r="C230" s="131" t="s">
        <v>216</v>
      </c>
      <c r="D230" s="132" t="s">
        <v>586</v>
      </c>
      <c r="E230" s="131" t="s">
        <v>439</v>
      </c>
      <c r="F230" s="133"/>
      <c r="G230" s="134"/>
      <c r="H230" s="135">
        <f>SUM(H231:H233)</f>
        <v>20.6</v>
      </c>
    </row>
    <row r="231" spans="1:8">
      <c r="A231" s="136" t="str">
        <f ca="1">VLOOKUP(B231,'Insumos e Serviços'!$A:$F,3,0)</f>
        <v>Composição</v>
      </c>
      <c r="B231" s="137" t="s">
        <v>751</v>
      </c>
      <c r="C231" s="138" t="s">
        <v>239</v>
      </c>
      <c r="D231" s="136" t="s">
        <v>752</v>
      </c>
      <c r="E231" s="138" t="s">
        <v>700</v>
      </c>
      <c r="F231" s="139">
        <v>3.5000000000000003E-2</v>
      </c>
      <c r="G231" s="140">
        <f ca="1">VLOOKUP(B231,'Insumos e Serviços'!$A:$F,6,0)</f>
        <v>18.23</v>
      </c>
      <c r="H231" s="140">
        <f>TRUNC(F231*G231,2)</f>
        <v>0.63</v>
      </c>
    </row>
    <row r="232" spans="1:8">
      <c r="A232" s="136" t="str">
        <f ca="1">VLOOKUP(B232,'Insumos e Serviços'!$A:$F,3,0)</f>
        <v>Composição</v>
      </c>
      <c r="B232" s="137" t="s">
        <v>734</v>
      </c>
      <c r="C232" s="138" t="s">
        <v>239</v>
      </c>
      <c r="D232" s="136" t="s">
        <v>735</v>
      </c>
      <c r="E232" s="138" t="s">
        <v>700</v>
      </c>
      <c r="F232" s="139">
        <v>3.5000000000000003E-2</v>
      </c>
      <c r="G232" s="140">
        <f ca="1">VLOOKUP(B232,'Insumos e Serviços'!$A:$F,6,0)</f>
        <v>23.41</v>
      </c>
      <c r="H232" s="140">
        <f>TRUNC(F232*G232,2)</f>
        <v>0.81</v>
      </c>
    </row>
    <row r="233" spans="1:8" ht="15" thickBot="1">
      <c r="A233" s="136" t="str">
        <f ca="1">VLOOKUP(B233,'Insumos e Serviços'!$A:$F,3,0)</f>
        <v>Insumo</v>
      </c>
      <c r="B233" s="137" t="s">
        <v>856</v>
      </c>
      <c r="C233" s="138" t="s">
        <v>239</v>
      </c>
      <c r="D233" s="136" t="s">
        <v>857</v>
      </c>
      <c r="E233" s="138" t="s">
        <v>317</v>
      </c>
      <c r="F233" s="139">
        <v>1</v>
      </c>
      <c r="G233" s="140">
        <f ca="1">VLOOKUP(B233,'Insumos e Serviços'!$A:$F,6,0)</f>
        <v>19.16</v>
      </c>
      <c r="H233" s="140">
        <f>TRUNC(F233*G233,2)</f>
        <v>19.16</v>
      </c>
    </row>
    <row r="234" spans="1:8" ht="15" thickTop="1">
      <c r="A234" s="71"/>
      <c r="B234" s="71"/>
      <c r="C234" s="71"/>
      <c r="D234" s="71"/>
      <c r="E234" s="71"/>
      <c r="F234" s="112"/>
      <c r="G234" s="71"/>
      <c r="H234" s="71"/>
    </row>
    <row r="235" spans="1:8" ht="45">
      <c r="A235" s="130" t="s">
        <v>587</v>
      </c>
      <c r="B235" s="131" t="s">
        <v>588</v>
      </c>
      <c r="C235" s="131" t="s">
        <v>216</v>
      </c>
      <c r="D235" s="132" t="s">
        <v>589</v>
      </c>
      <c r="E235" s="131" t="s">
        <v>439</v>
      </c>
      <c r="F235" s="133"/>
      <c r="G235" s="134"/>
      <c r="H235" s="135">
        <f>SUM(H236:H241)</f>
        <v>1983.3899999999999</v>
      </c>
    </row>
    <row r="236" spans="1:8">
      <c r="A236" s="136" t="str">
        <f ca="1">VLOOKUP(B236,'Insumos e Serviços'!$A:$F,3,0)</f>
        <v>Composição</v>
      </c>
      <c r="B236" s="137" t="s">
        <v>850</v>
      </c>
      <c r="C236" s="138" t="s">
        <v>239</v>
      </c>
      <c r="D236" s="136" t="s">
        <v>851</v>
      </c>
      <c r="E236" s="138" t="s">
        <v>700</v>
      </c>
      <c r="F236" s="139">
        <v>1</v>
      </c>
      <c r="G236" s="140">
        <f ca="1">VLOOKUP(B236,'Insumos e Serviços'!$A:$F,6,0)</f>
        <v>24.98</v>
      </c>
      <c r="H236" s="140">
        <f t="shared" ref="H236:H241" si="6">TRUNC(F236*G236,2)</f>
        <v>24.98</v>
      </c>
    </row>
    <row r="237" spans="1:8">
      <c r="A237" s="136" t="str">
        <f ca="1">VLOOKUP(B237,'Insumos e Serviços'!$A:$F,3,0)</f>
        <v>Composição</v>
      </c>
      <c r="B237" s="137" t="s">
        <v>767</v>
      </c>
      <c r="C237" s="138" t="s">
        <v>239</v>
      </c>
      <c r="D237" s="136" t="s">
        <v>768</v>
      </c>
      <c r="E237" s="138" t="s">
        <v>700</v>
      </c>
      <c r="F237" s="139">
        <v>1</v>
      </c>
      <c r="G237" s="140">
        <f ca="1">VLOOKUP(B237,'Insumos e Serviços'!$A:$F,6,0)</f>
        <v>20.96</v>
      </c>
      <c r="H237" s="140">
        <f t="shared" si="6"/>
        <v>20.96</v>
      </c>
    </row>
    <row r="238" spans="1:8">
      <c r="A238" s="136" t="str">
        <f ca="1">VLOOKUP(B238,'Insumos e Serviços'!$A:$F,3,0)</f>
        <v>Composição</v>
      </c>
      <c r="B238" s="137" t="s">
        <v>734</v>
      </c>
      <c r="C238" s="138" t="s">
        <v>239</v>
      </c>
      <c r="D238" s="136" t="s">
        <v>735</v>
      </c>
      <c r="E238" s="138" t="s">
        <v>700</v>
      </c>
      <c r="F238" s="139">
        <v>0.52590000000000003</v>
      </c>
      <c r="G238" s="140">
        <f ca="1">VLOOKUP(B238,'Insumos e Serviços'!$A:$F,6,0)</f>
        <v>23.41</v>
      </c>
      <c r="H238" s="140">
        <f t="shared" si="6"/>
        <v>12.31</v>
      </c>
    </row>
    <row r="239" spans="1:8">
      <c r="A239" s="136" t="str">
        <f ca="1">VLOOKUP(B239,'Insumos e Serviços'!$A:$F,3,0)</f>
        <v>Composição</v>
      </c>
      <c r="B239" s="137" t="s">
        <v>751</v>
      </c>
      <c r="C239" s="138" t="s">
        <v>239</v>
      </c>
      <c r="D239" s="136" t="s">
        <v>752</v>
      </c>
      <c r="E239" s="138" t="s">
        <v>700</v>
      </c>
      <c r="F239" s="139">
        <v>0.52590000000000003</v>
      </c>
      <c r="G239" s="140">
        <f ca="1">VLOOKUP(B239,'Insumos e Serviços'!$A:$F,6,0)</f>
        <v>18.23</v>
      </c>
      <c r="H239" s="140">
        <f t="shared" si="6"/>
        <v>9.58</v>
      </c>
    </row>
    <row r="240" spans="1:8">
      <c r="A240" s="136" t="str">
        <f ca="1">VLOOKUP(B240,'Insumos e Serviços'!$A:$F,3,0)</f>
        <v>Insumo</v>
      </c>
      <c r="B240" s="137" t="s">
        <v>790</v>
      </c>
      <c r="C240" s="138" t="s">
        <v>239</v>
      </c>
      <c r="D240" s="136" t="s">
        <v>791</v>
      </c>
      <c r="E240" s="138" t="s">
        <v>317</v>
      </c>
      <c r="F240" s="139">
        <v>1.9800000000000002E-2</v>
      </c>
      <c r="G240" s="140">
        <f ca="1">VLOOKUP(B240,'Insumos e Serviços'!$A:$F,6,0)</f>
        <v>13.49</v>
      </c>
      <c r="H240" s="140">
        <f t="shared" si="6"/>
        <v>0.26</v>
      </c>
    </row>
    <row r="241" spans="1:8" ht="34.5" thickBot="1">
      <c r="A241" s="136" t="str">
        <f ca="1">VLOOKUP(B241,'Insumos e Serviços'!$A:$F,3,0)</f>
        <v>Insumo</v>
      </c>
      <c r="B241" s="137" t="s">
        <v>858</v>
      </c>
      <c r="C241" s="138" t="s">
        <v>216</v>
      </c>
      <c r="D241" s="136" t="s">
        <v>859</v>
      </c>
      <c r="E241" s="138" t="s">
        <v>439</v>
      </c>
      <c r="F241" s="139">
        <v>1</v>
      </c>
      <c r="G241" s="140">
        <f ca="1">VLOOKUP(B241,'Insumos e Serviços'!$A:$F,6,0)</f>
        <v>1915.3</v>
      </c>
      <c r="H241" s="140">
        <f t="shared" si="6"/>
        <v>1915.3</v>
      </c>
    </row>
    <row r="242" spans="1:8" ht="15" thickTop="1">
      <c r="A242" s="71"/>
      <c r="B242" s="71"/>
      <c r="C242" s="71"/>
      <c r="D242" s="71"/>
      <c r="E242" s="71"/>
      <c r="F242" s="112"/>
      <c r="G242" s="71"/>
      <c r="H242" s="71"/>
    </row>
    <row r="243" spans="1:8">
      <c r="A243" s="130" t="s">
        <v>590</v>
      </c>
      <c r="B243" s="131" t="s">
        <v>591</v>
      </c>
      <c r="C243" s="131" t="s">
        <v>216</v>
      </c>
      <c r="D243" s="132" t="s">
        <v>592</v>
      </c>
      <c r="E243" s="131" t="s">
        <v>439</v>
      </c>
      <c r="F243" s="133"/>
      <c r="G243" s="134"/>
      <c r="H243" s="135">
        <f>SUM(H244:H246)</f>
        <v>49.730000000000004</v>
      </c>
    </row>
    <row r="244" spans="1:8">
      <c r="A244" s="136" t="str">
        <f ca="1">VLOOKUP(B244,'Insumos e Serviços'!$A:$F,3,0)</f>
        <v>Composição</v>
      </c>
      <c r="B244" s="137" t="s">
        <v>751</v>
      </c>
      <c r="C244" s="138" t="s">
        <v>239</v>
      </c>
      <c r="D244" s="136" t="s">
        <v>752</v>
      </c>
      <c r="E244" s="138" t="s">
        <v>700</v>
      </c>
      <c r="F244" s="139">
        <v>0.5</v>
      </c>
      <c r="G244" s="140">
        <f ca="1">VLOOKUP(B244,'Insumos e Serviços'!$A:$F,6,0)</f>
        <v>18.23</v>
      </c>
      <c r="H244" s="140">
        <f>TRUNC(F244*G244,2)</f>
        <v>9.11</v>
      </c>
    </row>
    <row r="245" spans="1:8">
      <c r="A245" s="136" t="str">
        <f ca="1">VLOOKUP(B245,'Insumos e Serviços'!$A:$F,3,0)</f>
        <v>Composição</v>
      </c>
      <c r="B245" s="137" t="s">
        <v>734</v>
      </c>
      <c r="C245" s="138" t="s">
        <v>239</v>
      </c>
      <c r="D245" s="136" t="s">
        <v>735</v>
      </c>
      <c r="E245" s="138" t="s">
        <v>700</v>
      </c>
      <c r="F245" s="139">
        <v>0.5</v>
      </c>
      <c r="G245" s="140">
        <f ca="1">VLOOKUP(B245,'Insumos e Serviços'!$A:$F,6,0)</f>
        <v>23.41</v>
      </c>
      <c r="H245" s="140">
        <f>TRUNC(F245*G245,2)</f>
        <v>11.7</v>
      </c>
    </row>
    <row r="246" spans="1:8" ht="15" thickBot="1">
      <c r="A246" s="136" t="str">
        <f ca="1">VLOOKUP(B246,'Insumos e Serviços'!$A:$F,3,0)</f>
        <v>Insumo</v>
      </c>
      <c r="B246" s="137" t="s">
        <v>860</v>
      </c>
      <c r="C246" s="138" t="s">
        <v>216</v>
      </c>
      <c r="D246" s="136" t="s">
        <v>592</v>
      </c>
      <c r="E246" s="138" t="s">
        <v>439</v>
      </c>
      <c r="F246" s="139">
        <v>1</v>
      </c>
      <c r="G246" s="140">
        <f ca="1">VLOOKUP(B246,'Insumos e Serviços'!$A:$F,6,0)</f>
        <v>28.92</v>
      </c>
      <c r="H246" s="140">
        <f>TRUNC(F246*G246,2)</f>
        <v>28.92</v>
      </c>
    </row>
    <row r="247" spans="1:8" ht="15" thickTop="1">
      <c r="A247" s="71"/>
      <c r="B247" s="71"/>
      <c r="C247" s="71"/>
      <c r="D247" s="71"/>
      <c r="E247" s="71"/>
      <c r="F247" s="112"/>
      <c r="G247" s="71"/>
      <c r="H247" s="71"/>
    </row>
    <row r="248" spans="1:8" ht="33.75">
      <c r="A248" s="130" t="s">
        <v>593</v>
      </c>
      <c r="B248" s="131" t="s">
        <v>594</v>
      </c>
      <c r="C248" s="131" t="s">
        <v>216</v>
      </c>
      <c r="D248" s="132" t="s">
        <v>595</v>
      </c>
      <c r="E248" s="131" t="s">
        <v>439</v>
      </c>
      <c r="F248" s="133"/>
      <c r="G248" s="134"/>
      <c r="H248" s="135">
        <f>SUM(H249:H254)</f>
        <v>3806.75</v>
      </c>
    </row>
    <row r="249" spans="1:8">
      <c r="A249" s="136" t="str">
        <f ca="1">VLOOKUP(B249,'Insumos e Serviços'!$A:$F,3,0)</f>
        <v>Composição</v>
      </c>
      <c r="B249" s="137" t="s">
        <v>850</v>
      </c>
      <c r="C249" s="138" t="s">
        <v>239</v>
      </c>
      <c r="D249" s="136" t="s">
        <v>851</v>
      </c>
      <c r="E249" s="138" t="s">
        <v>700</v>
      </c>
      <c r="F249" s="139">
        <v>2.5</v>
      </c>
      <c r="G249" s="140">
        <f ca="1">VLOOKUP(B249,'Insumos e Serviços'!$A:$F,6,0)</f>
        <v>24.98</v>
      </c>
      <c r="H249" s="140">
        <f t="shared" ref="H249:H254" si="7">TRUNC(F249*G249,2)</f>
        <v>62.45</v>
      </c>
    </row>
    <row r="250" spans="1:8">
      <c r="A250" s="136" t="str">
        <f ca="1">VLOOKUP(B250,'Insumos e Serviços'!$A:$F,3,0)</f>
        <v>Composição</v>
      </c>
      <c r="B250" s="137" t="s">
        <v>734</v>
      </c>
      <c r="C250" s="138" t="s">
        <v>239</v>
      </c>
      <c r="D250" s="136" t="s">
        <v>735</v>
      </c>
      <c r="E250" s="138" t="s">
        <v>700</v>
      </c>
      <c r="F250" s="139">
        <v>1</v>
      </c>
      <c r="G250" s="140">
        <f ca="1">VLOOKUP(B250,'Insumos e Serviços'!$A:$F,6,0)</f>
        <v>23.41</v>
      </c>
      <c r="H250" s="140">
        <f t="shared" si="7"/>
        <v>23.41</v>
      </c>
    </row>
    <row r="251" spans="1:8">
      <c r="A251" s="136" t="str">
        <f ca="1">VLOOKUP(B251,'Insumos e Serviços'!$A:$F,3,0)</f>
        <v>Composição</v>
      </c>
      <c r="B251" s="137" t="s">
        <v>751</v>
      </c>
      <c r="C251" s="138" t="s">
        <v>239</v>
      </c>
      <c r="D251" s="136" t="s">
        <v>752</v>
      </c>
      <c r="E251" s="138" t="s">
        <v>700</v>
      </c>
      <c r="F251" s="139">
        <v>1</v>
      </c>
      <c r="G251" s="140">
        <f ca="1">VLOOKUP(B251,'Insumos e Serviços'!$A:$F,6,0)</f>
        <v>18.23</v>
      </c>
      <c r="H251" s="140">
        <f t="shared" si="7"/>
        <v>18.23</v>
      </c>
    </row>
    <row r="252" spans="1:8">
      <c r="A252" s="136" t="str">
        <f ca="1">VLOOKUP(B252,'Insumos e Serviços'!$A:$F,3,0)</f>
        <v>Composição</v>
      </c>
      <c r="B252" s="137" t="s">
        <v>767</v>
      </c>
      <c r="C252" s="138" t="s">
        <v>239</v>
      </c>
      <c r="D252" s="136" t="s">
        <v>768</v>
      </c>
      <c r="E252" s="138" t="s">
        <v>700</v>
      </c>
      <c r="F252" s="139">
        <v>2.5</v>
      </c>
      <c r="G252" s="140">
        <f ca="1">VLOOKUP(B252,'Insumos e Serviços'!$A:$F,6,0)</f>
        <v>20.96</v>
      </c>
      <c r="H252" s="140">
        <f t="shared" si="7"/>
        <v>52.4</v>
      </c>
    </row>
    <row r="253" spans="1:8">
      <c r="A253" s="136" t="str">
        <f ca="1">VLOOKUP(B253,'Insumos e Serviços'!$A:$F,3,0)</f>
        <v>Insumo</v>
      </c>
      <c r="B253" s="137" t="s">
        <v>790</v>
      </c>
      <c r="C253" s="138" t="s">
        <v>239</v>
      </c>
      <c r="D253" s="136" t="s">
        <v>791</v>
      </c>
      <c r="E253" s="138" t="s">
        <v>317</v>
      </c>
      <c r="F253" s="139">
        <v>1.9800000000000002E-2</v>
      </c>
      <c r="G253" s="140">
        <f ca="1">VLOOKUP(B253,'Insumos e Serviços'!$A:$F,6,0)</f>
        <v>13.49</v>
      </c>
      <c r="H253" s="140">
        <f t="shared" si="7"/>
        <v>0.26</v>
      </c>
    </row>
    <row r="254" spans="1:8" ht="34.5" thickBot="1">
      <c r="A254" s="136" t="str">
        <f ca="1">VLOOKUP(B254,'Insumos e Serviços'!$A:$F,3,0)</f>
        <v>Insumo</v>
      </c>
      <c r="B254" s="137" t="s">
        <v>861</v>
      </c>
      <c r="C254" s="138" t="s">
        <v>216</v>
      </c>
      <c r="D254" s="136" t="s">
        <v>862</v>
      </c>
      <c r="E254" s="138" t="s">
        <v>439</v>
      </c>
      <c r="F254" s="139">
        <v>1</v>
      </c>
      <c r="G254" s="140">
        <f ca="1">VLOOKUP(B254,'Insumos e Serviços'!$A:$F,6,0)</f>
        <v>3650</v>
      </c>
      <c r="H254" s="140">
        <f t="shared" si="7"/>
        <v>3650</v>
      </c>
    </row>
    <row r="255" spans="1:8" ht="15" thickTop="1">
      <c r="A255" s="71"/>
      <c r="B255" s="71"/>
      <c r="C255" s="71"/>
      <c r="D255" s="71"/>
      <c r="E255" s="71"/>
      <c r="F255" s="112"/>
      <c r="G255" s="71"/>
      <c r="H255" s="71"/>
    </row>
    <row r="256" spans="1:8" ht="22.5">
      <c r="A256" s="130" t="s">
        <v>596</v>
      </c>
      <c r="B256" s="131" t="s">
        <v>597</v>
      </c>
      <c r="C256" s="131" t="s">
        <v>216</v>
      </c>
      <c r="D256" s="132" t="s">
        <v>598</v>
      </c>
      <c r="E256" s="131" t="s">
        <v>439</v>
      </c>
      <c r="F256" s="133"/>
      <c r="G256" s="134"/>
      <c r="H256" s="135">
        <f>SUM(H257:H261)</f>
        <v>800.75</v>
      </c>
    </row>
    <row r="257" spans="1:8">
      <c r="A257" s="136" t="str">
        <f ca="1">VLOOKUP(B257,'Insumos e Serviços'!$A:$F,3,0)</f>
        <v>Composição</v>
      </c>
      <c r="B257" s="137" t="s">
        <v>724</v>
      </c>
      <c r="C257" s="138" t="s">
        <v>239</v>
      </c>
      <c r="D257" s="136" t="s">
        <v>725</v>
      </c>
      <c r="E257" s="138" t="s">
        <v>700</v>
      </c>
      <c r="F257" s="139">
        <v>1</v>
      </c>
      <c r="G257" s="140">
        <f ca="1">VLOOKUP(B257,'Insumos e Serviços'!$A:$F,6,0)</f>
        <v>23.9</v>
      </c>
      <c r="H257" s="140">
        <f>TRUNC(F257*G257,2)</f>
        <v>23.9</v>
      </c>
    </row>
    <row r="258" spans="1:8">
      <c r="A258" s="136" t="str">
        <f ca="1">VLOOKUP(B258,'Insumos e Serviços'!$A:$F,3,0)</f>
        <v>Composição</v>
      </c>
      <c r="B258" s="137" t="s">
        <v>712</v>
      </c>
      <c r="C258" s="138" t="s">
        <v>239</v>
      </c>
      <c r="D258" s="136" t="s">
        <v>713</v>
      </c>
      <c r="E258" s="138" t="s">
        <v>700</v>
      </c>
      <c r="F258" s="139">
        <v>0.6</v>
      </c>
      <c r="G258" s="140">
        <f ca="1">VLOOKUP(B258,'Insumos e Serviços'!$A:$F,6,0)</f>
        <v>17.61</v>
      </c>
      <c r="H258" s="140">
        <f>TRUNC(F258*G258,2)</f>
        <v>10.56</v>
      </c>
    </row>
    <row r="259" spans="1:8" ht="22.5">
      <c r="A259" s="136" t="str">
        <f ca="1">VLOOKUP(B259,'Insumos e Serviços'!$A:$F,3,0)</f>
        <v>Composição</v>
      </c>
      <c r="B259" s="137" t="s">
        <v>863</v>
      </c>
      <c r="C259" s="138" t="s">
        <v>239</v>
      </c>
      <c r="D259" s="136" t="s">
        <v>864</v>
      </c>
      <c r="E259" s="138" t="s">
        <v>241</v>
      </c>
      <c r="F259" s="139">
        <v>1.8E-3</v>
      </c>
      <c r="G259" s="140">
        <f ca="1">VLOOKUP(B259,'Insumos e Serviços'!$A:$F,6,0)</f>
        <v>417.58</v>
      </c>
      <c r="H259" s="140">
        <f>TRUNC(F259*G259,2)</f>
        <v>0.75</v>
      </c>
    </row>
    <row r="260" spans="1:8" ht="33.75">
      <c r="A260" s="136" t="str">
        <f ca="1">VLOOKUP(B260,'Insumos e Serviços'!$A:$F,3,0)</f>
        <v>Insumo</v>
      </c>
      <c r="B260" s="137" t="s">
        <v>865</v>
      </c>
      <c r="C260" s="138" t="s">
        <v>239</v>
      </c>
      <c r="D260" s="136" t="s">
        <v>866</v>
      </c>
      <c r="E260" s="138" t="s">
        <v>317</v>
      </c>
      <c r="F260" s="139">
        <v>1</v>
      </c>
      <c r="G260" s="140">
        <f ca="1">VLOOKUP(B260,'Insumos e Serviços'!$A:$F,6,0)</f>
        <v>27.24</v>
      </c>
      <c r="H260" s="140">
        <f>TRUNC(F260*G260,2)</f>
        <v>27.24</v>
      </c>
    </row>
    <row r="261" spans="1:8" ht="23.25" thickBot="1">
      <c r="A261" s="136" t="str">
        <f ca="1">VLOOKUP(B261,'Insumos e Serviços'!$A:$F,3,0)</f>
        <v>Insumo</v>
      </c>
      <c r="B261" s="137" t="s">
        <v>867</v>
      </c>
      <c r="C261" s="138" t="s">
        <v>216</v>
      </c>
      <c r="D261" s="136" t="s">
        <v>598</v>
      </c>
      <c r="E261" s="138" t="s">
        <v>439</v>
      </c>
      <c r="F261" s="139">
        <v>1</v>
      </c>
      <c r="G261" s="140">
        <f ca="1">VLOOKUP(B261,'Insumos e Serviços'!$A:$F,6,0)</f>
        <v>738.3</v>
      </c>
      <c r="H261" s="140">
        <f>TRUNC(F261*G261,2)</f>
        <v>738.3</v>
      </c>
    </row>
    <row r="262" spans="1:8" ht="15" thickTop="1">
      <c r="A262" s="71"/>
      <c r="B262" s="71"/>
      <c r="C262" s="71"/>
      <c r="D262" s="71"/>
      <c r="E262" s="71"/>
      <c r="F262" s="112"/>
      <c r="G262" s="71"/>
      <c r="H262" s="71"/>
    </row>
    <row r="263" spans="1:8" ht="22.5">
      <c r="A263" s="130" t="s">
        <v>599</v>
      </c>
      <c r="B263" s="131" t="s">
        <v>600</v>
      </c>
      <c r="C263" s="131" t="s">
        <v>216</v>
      </c>
      <c r="D263" s="132" t="s">
        <v>601</v>
      </c>
      <c r="E263" s="131" t="s">
        <v>439</v>
      </c>
      <c r="F263" s="133"/>
      <c r="G263" s="134"/>
      <c r="H263" s="135">
        <f>SUM(H264:H266)</f>
        <v>2168.37</v>
      </c>
    </row>
    <row r="264" spans="1:8">
      <c r="A264" s="136" t="str">
        <f ca="1">VLOOKUP(B264,'Insumos e Serviços'!$A:$F,3,0)</f>
        <v>Composição</v>
      </c>
      <c r="B264" s="137" t="s">
        <v>850</v>
      </c>
      <c r="C264" s="138" t="s">
        <v>239</v>
      </c>
      <c r="D264" s="136" t="s">
        <v>851</v>
      </c>
      <c r="E264" s="138" t="s">
        <v>700</v>
      </c>
      <c r="F264" s="139">
        <v>9</v>
      </c>
      <c r="G264" s="140">
        <f ca="1">VLOOKUP(B264,'Insumos e Serviços'!$A:$F,6,0)</f>
        <v>24.98</v>
      </c>
      <c r="H264" s="140">
        <f>TRUNC(F264*G264,2)</f>
        <v>224.82</v>
      </c>
    </row>
    <row r="265" spans="1:8">
      <c r="A265" s="136" t="str">
        <f ca="1">VLOOKUP(B265,'Insumos e Serviços'!$A:$F,3,0)</f>
        <v>Composição</v>
      </c>
      <c r="B265" s="137" t="s">
        <v>767</v>
      </c>
      <c r="C265" s="138" t="s">
        <v>239</v>
      </c>
      <c r="D265" s="136" t="s">
        <v>768</v>
      </c>
      <c r="E265" s="138" t="s">
        <v>700</v>
      </c>
      <c r="F265" s="139">
        <v>9</v>
      </c>
      <c r="G265" s="140">
        <f ca="1">VLOOKUP(B265,'Insumos e Serviços'!$A:$F,6,0)</f>
        <v>20.96</v>
      </c>
      <c r="H265" s="140">
        <f>TRUNC(F265*G265,2)</f>
        <v>188.64</v>
      </c>
    </row>
    <row r="266" spans="1:8" ht="23.25" thickBot="1">
      <c r="A266" s="136" t="str">
        <f ca="1">VLOOKUP(B266,'Insumos e Serviços'!$A:$F,3,0)</f>
        <v>Insumo</v>
      </c>
      <c r="B266" s="137" t="s">
        <v>868</v>
      </c>
      <c r="C266" s="138" t="s">
        <v>216</v>
      </c>
      <c r="D266" s="136" t="s">
        <v>869</v>
      </c>
      <c r="E266" s="138" t="s">
        <v>439</v>
      </c>
      <c r="F266" s="139">
        <v>1</v>
      </c>
      <c r="G266" s="140">
        <f ca="1">VLOOKUP(B266,'Insumos e Serviços'!$A:$F,6,0)</f>
        <v>1754.91</v>
      </c>
      <c r="H266" s="140">
        <f>TRUNC(F266*G266,2)</f>
        <v>1754.91</v>
      </c>
    </row>
    <row r="267" spans="1:8" ht="15" thickTop="1">
      <c r="A267" s="71"/>
      <c r="B267" s="71"/>
      <c r="C267" s="71"/>
      <c r="D267" s="71"/>
      <c r="E267" s="71"/>
      <c r="F267" s="112"/>
      <c r="G267" s="71"/>
      <c r="H267" s="71"/>
    </row>
    <row r="268" spans="1:8">
      <c r="A268" s="130" t="s">
        <v>602</v>
      </c>
      <c r="B268" s="131" t="s">
        <v>603</v>
      </c>
      <c r="C268" s="131" t="s">
        <v>216</v>
      </c>
      <c r="D268" s="132" t="s">
        <v>604</v>
      </c>
      <c r="E268" s="131" t="s">
        <v>317</v>
      </c>
      <c r="F268" s="133"/>
      <c r="G268" s="134"/>
      <c r="H268" s="135">
        <f>SUM(H269:H271)</f>
        <v>3535.99</v>
      </c>
    </row>
    <row r="269" spans="1:8">
      <c r="A269" s="136" t="str">
        <f ca="1">VLOOKUP(B269,'Insumos e Serviços'!$A:$F,3,0)</f>
        <v>Composição</v>
      </c>
      <c r="B269" s="137" t="s">
        <v>751</v>
      </c>
      <c r="C269" s="138" t="s">
        <v>239</v>
      </c>
      <c r="D269" s="136" t="s">
        <v>752</v>
      </c>
      <c r="E269" s="138" t="s">
        <v>700</v>
      </c>
      <c r="F269" s="139">
        <v>4</v>
      </c>
      <c r="G269" s="140">
        <f ca="1">VLOOKUP(B269,'Insumos e Serviços'!$A:$F,6,0)</f>
        <v>18.23</v>
      </c>
      <c r="H269" s="140">
        <f>TRUNC(F269*G269,2)</f>
        <v>72.92</v>
      </c>
    </row>
    <row r="270" spans="1:8">
      <c r="A270" s="136" t="str">
        <f ca="1">VLOOKUP(B270,'Insumos e Serviços'!$A:$F,3,0)</f>
        <v>Composição</v>
      </c>
      <c r="B270" s="137" t="s">
        <v>734</v>
      </c>
      <c r="C270" s="138" t="s">
        <v>239</v>
      </c>
      <c r="D270" s="136" t="s">
        <v>735</v>
      </c>
      <c r="E270" s="138" t="s">
        <v>700</v>
      </c>
      <c r="F270" s="139">
        <v>4</v>
      </c>
      <c r="G270" s="140">
        <f ca="1">VLOOKUP(B270,'Insumos e Serviços'!$A:$F,6,0)</f>
        <v>23.41</v>
      </c>
      <c r="H270" s="140">
        <f>TRUNC(F270*G270,2)</f>
        <v>93.64</v>
      </c>
    </row>
    <row r="271" spans="1:8" ht="15" thickBot="1">
      <c r="A271" s="136" t="str">
        <f ca="1">VLOOKUP(B271,'Insumos e Serviços'!$A:$F,3,0)</f>
        <v>Insumo</v>
      </c>
      <c r="B271" s="137" t="s">
        <v>870</v>
      </c>
      <c r="C271" s="138" t="s">
        <v>216</v>
      </c>
      <c r="D271" s="136" t="s">
        <v>871</v>
      </c>
      <c r="E271" s="138" t="s">
        <v>439</v>
      </c>
      <c r="F271" s="139">
        <v>1</v>
      </c>
      <c r="G271" s="140">
        <f ca="1">VLOOKUP(B271,'Insumos e Serviços'!$A:$F,6,0)</f>
        <v>3369.43</v>
      </c>
      <c r="H271" s="140">
        <f>TRUNC(F271*G271,2)</f>
        <v>3369.43</v>
      </c>
    </row>
    <row r="272" spans="1:8" ht="15" thickTop="1">
      <c r="A272" s="71"/>
      <c r="B272" s="71"/>
      <c r="C272" s="71"/>
      <c r="D272" s="71"/>
      <c r="E272" s="71"/>
      <c r="F272" s="112"/>
      <c r="G272" s="71"/>
      <c r="H272" s="71"/>
    </row>
    <row r="273" spans="1:8">
      <c r="A273" s="130" t="s">
        <v>605</v>
      </c>
      <c r="B273" s="131" t="s">
        <v>606</v>
      </c>
      <c r="C273" s="131" t="s">
        <v>216</v>
      </c>
      <c r="D273" s="132" t="s">
        <v>607</v>
      </c>
      <c r="E273" s="131" t="s">
        <v>317</v>
      </c>
      <c r="F273" s="133"/>
      <c r="G273" s="134"/>
      <c r="H273" s="135">
        <f>SUM(H274:H278)</f>
        <v>18.310000000000002</v>
      </c>
    </row>
    <row r="274" spans="1:8">
      <c r="A274" s="136" t="str">
        <f ca="1">VLOOKUP(B274,'Insumos e Serviços'!$A:$F,3,0)</f>
        <v>Composição</v>
      </c>
      <c r="B274" s="137" t="s">
        <v>751</v>
      </c>
      <c r="C274" s="138" t="s">
        <v>239</v>
      </c>
      <c r="D274" s="136" t="s">
        <v>752</v>
      </c>
      <c r="E274" s="138" t="s">
        <v>700</v>
      </c>
      <c r="F274" s="139">
        <v>0.01</v>
      </c>
      <c r="G274" s="140">
        <f ca="1">VLOOKUP(B274,'Insumos e Serviços'!$A:$F,6,0)</f>
        <v>18.23</v>
      </c>
      <c r="H274" s="140">
        <f>TRUNC(F274*G274,2)</f>
        <v>0.18</v>
      </c>
    </row>
    <row r="275" spans="1:8">
      <c r="A275" s="136" t="str">
        <f ca="1">VLOOKUP(B275,'Insumos e Serviços'!$A:$F,3,0)</f>
        <v>Composição</v>
      </c>
      <c r="B275" s="137" t="s">
        <v>734</v>
      </c>
      <c r="C275" s="138" t="s">
        <v>239</v>
      </c>
      <c r="D275" s="136" t="s">
        <v>735</v>
      </c>
      <c r="E275" s="138" t="s">
        <v>700</v>
      </c>
      <c r="F275" s="139">
        <v>0.01</v>
      </c>
      <c r="G275" s="140">
        <f ca="1">VLOOKUP(B275,'Insumos e Serviços'!$A:$F,6,0)</f>
        <v>23.41</v>
      </c>
      <c r="H275" s="140">
        <f>TRUNC(F275*G275,2)</f>
        <v>0.23</v>
      </c>
    </row>
    <row r="276" spans="1:8">
      <c r="A276" s="136" t="str">
        <f ca="1">VLOOKUP(B276,'Insumos e Serviços'!$A:$F,3,0)</f>
        <v>Insumo</v>
      </c>
      <c r="B276" s="137" t="s">
        <v>872</v>
      </c>
      <c r="C276" s="138" t="s">
        <v>216</v>
      </c>
      <c r="D276" s="136" t="s">
        <v>873</v>
      </c>
      <c r="E276" s="138" t="s">
        <v>232</v>
      </c>
      <c r="F276" s="139">
        <v>0.02</v>
      </c>
      <c r="G276" s="140">
        <f ca="1">VLOOKUP(B276,'Insumos e Serviços'!$A:$F,6,0)</f>
        <v>396.41</v>
      </c>
      <c r="H276" s="140">
        <f>TRUNC(F276*G276,2)</f>
        <v>7.92</v>
      </c>
    </row>
    <row r="277" spans="1:8" ht="22.5">
      <c r="A277" s="136" t="str">
        <f ca="1">VLOOKUP(B277,'Insumos e Serviços'!$A:$F,3,0)</f>
        <v>Insumo</v>
      </c>
      <c r="B277" s="137" t="s">
        <v>874</v>
      </c>
      <c r="C277" s="138" t="s">
        <v>239</v>
      </c>
      <c r="D277" s="136" t="s">
        <v>875</v>
      </c>
      <c r="E277" s="138" t="s">
        <v>317</v>
      </c>
      <c r="F277" s="139">
        <v>1</v>
      </c>
      <c r="G277" s="140">
        <f ca="1">VLOOKUP(B277,'Insumos e Serviços'!$A:$F,6,0)</f>
        <v>5.33</v>
      </c>
      <c r="H277" s="140">
        <f>TRUNC(F277*G277,2)</f>
        <v>5.33</v>
      </c>
    </row>
    <row r="278" spans="1:8" ht="23.25" thickBot="1">
      <c r="A278" s="136" t="str">
        <f ca="1">VLOOKUP(B278,'Insumos e Serviços'!$A:$F,3,0)</f>
        <v>Insumo</v>
      </c>
      <c r="B278" s="137" t="s">
        <v>876</v>
      </c>
      <c r="C278" s="138" t="s">
        <v>239</v>
      </c>
      <c r="D278" s="136" t="s">
        <v>877</v>
      </c>
      <c r="E278" s="138" t="s">
        <v>317</v>
      </c>
      <c r="F278" s="139">
        <v>1</v>
      </c>
      <c r="G278" s="140">
        <f ca="1">VLOOKUP(B278,'Insumos e Serviços'!$A:$F,6,0)</f>
        <v>4.6500000000000004</v>
      </c>
      <c r="H278" s="140">
        <f>TRUNC(F278*G278,2)</f>
        <v>4.6500000000000004</v>
      </c>
    </row>
    <row r="279" spans="1:8" ht="15" thickTop="1">
      <c r="A279" s="71"/>
      <c r="B279" s="71"/>
      <c r="C279" s="71"/>
      <c r="D279" s="71"/>
      <c r="E279" s="71"/>
      <c r="F279" s="112"/>
      <c r="G279" s="71"/>
      <c r="H279" s="71"/>
    </row>
    <row r="280" spans="1:8">
      <c r="A280" s="130" t="s">
        <v>608</v>
      </c>
      <c r="B280" s="131" t="s">
        <v>609</v>
      </c>
      <c r="C280" s="131" t="s">
        <v>216</v>
      </c>
      <c r="D280" s="132" t="s">
        <v>610</v>
      </c>
      <c r="E280" s="131" t="s">
        <v>439</v>
      </c>
      <c r="F280" s="133"/>
      <c r="G280" s="134"/>
      <c r="H280" s="135">
        <f>SUM(H281:H284)</f>
        <v>369.75</v>
      </c>
    </row>
    <row r="281" spans="1:8">
      <c r="A281" s="136" t="str">
        <f ca="1">VLOOKUP(B281,'Insumos e Serviços'!$A:$F,3,0)</f>
        <v>Composição</v>
      </c>
      <c r="B281" s="137" t="s">
        <v>734</v>
      </c>
      <c r="C281" s="138" t="s">
        <v>239</v>
      </c>
      <c r="D281" s="136" t="s">
        <v>735</v>
      </c>
      <c r="E281" s="138" t="s">
        <v>700</v>
      </c>
      <c r="F281" s="139">
        <v>0.54</v>
      </c>
      <c r="G281" s="140">
        <f ca="1">VLOOKUP(B281,'Insumos e Serviços'!$A:$F,6,0)</f>
        <v>23.41</v>
      </c>
      <c r="H281" s="140">
        <f>TRUNC(F281*G281,2)</f>
        <v>12.64</v>
      </c>
    </row>
    <row r="282" spans="1:8">
      <c r="A282" s="136" t="str">
        <f ca="1">VLOOKUP(B282,'Insumos e Serviços'!$A:$F,3,0)</f>
        <v>Composição</v>
      </c>
      <c r="B282" s="137" t="s">
        <v>751</v>
      </c>
      <c r="C282" s="138" t="s">
        <v>239</v>
      </c>
      <c r="D282" s="136" t="s">
        <v>752</v>
      </c>
      <c r="E282" s="138" t="s">
        <v>700</v>
      </c>
      <c r="F282" s="139">
        <v>0.54</v>
      </c>
      <c r="G282" s="140">
        <f ca="1">VLOOKUP(B282,'Insumos e Serviços'!$A:$F,6,0)</f>
        <v>18.23</v>
      </c>
      <c r="H282" s="140">
        <f>TRUNC(F282*G282,2)</f>
        <v>9.84</v>
      </c>
    </row>
    <row r="283" spans="1:8">
      <c r="A283" s="136" t="str">
        <f ca="1">VLOOKUP(B283,'Insumos e Serviços'!$A:$F,3,0)</f>
        <v>Insumo</v>
      </c>
      <c r="B283" s="137" t="s">
        <v>792</v>
      </c>
      <c r="C283" s="138" t="s">
        <v>239</v>
      </c>
      <c r="D283" s="136" t="s">
        <v>793</v>
      </c>
      <c r="E283" s="138" t="s">
        <v>317</v>
      </c>
      <c r="F283" s="139">
        <v>1.4999999999999999E-2</v>
      </c>
      <c r="G283" s="140">
        <f ca="1">VLOOKUP(B283,'Insumos e Serviços'!$A:$F,6,0)</f>
        <v>3.66</v>
      </c>
      <c r="H283" s="140">
        <f>TRUNC(F283*G283,2)</f>
        <v>0.05</v>
      </c>
    </row>
    <row r="284" spans="1:8" ht="15" thickBot="1">
      <c r="A284" s="136" t="str">
        <f ca="1">VLOOKUP(B284,'Insumos e Serviços'!$A:$F,3,0)</f>
        <v>Insumo</v>
      </c>
      <c r="B284" s="137" t="s">
        <v>878</v>
      </c>
      <c r="C284" s="138" t="s">
        <v>216</v>
      </c>
      <c r="D284" s="136" t="s">
        <v>879</v>
      </c>
      <c r="E284" s="138" t="s">
        <v>439</v>
      </c>
      <c r="F284" s="139">
        <v>1</v>
      </c>
      <c r="G284" s="140">
        <f ca="1">VLOOKUP(B284,'Insumos e Serviços'!$A:$F,6,0)</f>
        <v>347.22</v>
      </c>
      <c r="H284" s="140">
        <f>TRUNC(F284*G284,2)</f>
        <v>347.22</v>
      </c>
    </row>
    <row r="285" spans="1:8" ht="15" thickTop="1">
      <c r="A285" s="71"/>
      <c r="B285" s="71"/>
      <c r="C285" s="71"/>
      <c r="D285" s="71"/>
      <c r="E285" s="71"/>
      <c r="F285" s="112"/>
      <c r="G285" s="71"/>
      <c r="H285" s="71"/>
    </row>
    <row r="286" spans="1:8">
      <c r="A286" s="69" t="s">
        <v>611</v>
      </c>
      <c r="B286" s="69"/>
      <c r="C286" s="69"/>
      <c r="D286" s="69" t="s">
        <v>612</v>
      </c>
      <c r="E286" s="69"/>
      <c r="F286" s="111"/>
      <c r="G286" s="69"/>
      <c r="H286" s="70"/>
    </row>
    <row r="287" spans="1:8" ht="22.5">
      <c r="A287" s="130" t="s">
        <v>613</v>
      </c>
      <c r="B287" s="131" t="s">
        <v>614</v>
      </c>
      <c r="C287" s="131" t="s">
        <v>216</v>
      </c>
      <c r="D287" s="132" t="s">
        <v>615</v>
      </c>
      <c r="E287" s="131" t="s">
        <v>616</v>
      </c>
      <c r="F287" s="133"/>
      <c r="G287" s="134"/>
      <c r="H287" s="135">
        <f>SUM(H288:H290)</f>
        <v>7.03</v>
      </c>
    </row>
    <row r="288" spans="1:8">
      <c r="A288" s="136" t="str">
        <f ca="1">VLOOKUP(B288,'Insumos e Serviços'!$A:$F,3,0)</f>
        <v>Composição</v>
      </c>
      <c r="B288" s="137" t="s">
        <v>757</v>
      </c>
      <c r="C288" s="138" t="s">
        <v>239</v>
      </c>
      <c r="D288" s="136" t="s">
        <v>758</v>
      </c>
      <c r="E288" s="138" t="s">
        <v>700</v>
      </c>
      <c r="F288" s="139">
        <v>0.23089999999999999</v>
      </c>
      <c r="G288" s="140">
        <f ca="1">VLOOKUP(B288,'Insumos e Serviços'!$A:$F,6,0)</f>
        <v>24.89</v>
      </c>
      <c r="H288" s="140">
        <f>TRUNC(F288*G288,2)</f>
        <v>5.74</v>
      </c>
    </row>
    <row r="289" spans="1:8">
      <c r="A289" s="136" t="str">
        <f ca="1">VLOOKUP(B289,'Insumos e Serviços'!$A:$F,3,0)</f>
        <v>Insumo</v>
      </c>
      <c r="B289" s="137" t="s">
        <v>759</v>
      </c>
      <c r="C289" s="138" t="s">
        <v>239</v>
      </c>
      <c r="D289" s="136" t="s">
        <v>760</v>
      </c>
      <c r="E289" s="138" t="s">
        <v>750</v>
      </c>
      <c r="F289" s="139">
        <v>4.4000000000000003E-3</v>
      </c>
      <c r="G289" s="140">
        <f ca="1">VLOOKUP(B289,'Insumos e Serviços'!$A:$F,6,0)</f>
        <v>11.8</v>
      </c>
      <c r="H289" s="140">
        <f>TRUNC(F289*G289,2)</f>
        <v>0.05</v>
      </c>
    </row>
    <row r="290" spans="1:8" ht="15" thickBot="1">
      <c r="A290" s="136" t="str">
        <f ca="1">VLOOKUP(B290,'Insumos e Serviços'!$A:$F,3,0)</f>
        <v>Insumo</v>
      </c>
      <c r="B290" s="137" t="s">
        <v>761</v>
      </c>
      <c r="C290" s="138" t="s">
        <v>239</v>
      </c>
      <c r="D290" s="136" t="s">
        <v>762</v>
      </c>
      <c r="E290" s="138" t="s">
        <v>750</v>
      </c>
      <c r="F290" s="139">
        <v>4.3400000000000001E-2</v>
      </c>
      <c r="G290" s="140">
        <f ca="1">VLOOKUP(B290,'Insumos e Serviços'!$A:$F,6,0)</f>
        <v>28.71</v>
      </c>
      <c r="H290" s="140">
        <f>TRUNC(F290*G290,2)</f>
        <v>1.24</v>
      </c>
    </row>
    <row r="291" spans="1:8" ht="15" thickTop="1">
      <c r="A291" s="71"/>
      <c r="B291" s="71"/>
      <c r="C291" s="71"/>
      <c r="D291" s="71"/>
      <c r="E291" s="71"/>
      <c r="F291" s="112"/>
      <c r="G291" s="71"/>
      <c r="H291" s="71"/>
    </row>
    <row r="292" spans="1:8">
      <c r="A292" s="130" t="s">
        <v>620</v>
      </c>
      <c r="B292" s="131" t="s">
        <v>621</v>
      </c>
      <c r="C292" s="131" t="s">
        <v>216</v>
      </c>
      <c r="D292" s="132" t="s">
        <v>622</v>
      </c>
      <c r="E292" s="131" t="s">
        <v>616</v>
      </c>
      <c r="F292" s="133"/>
      <c r="G292" s="134"/>
      <c r="H292" s="135">
        <f>SUM(H293:H297)</f>
        <v>18</v>
      </c>
    </row>
    <row r="293" spans="1:8">
      <c r="A293" s="136" t="str">
        <f ca="1">VLOOKUP(B293,'Insumos e Serviços'!$A:$F,3,0)</f>
        <v>Composição</v>
      </c>
      <c r="B293" s="137" t="s">
        <v>757</v>
      </c>
      <c r="C293" s="138" t="s">
        <v>239</v>
      </c>
      <c r="D293" s="136" t="s">
        <v>758</v>
      </c>
      <c r="E293" s="138" t="s">
        <v>700</v>
      </c>
      <c r="F293" s="139">
        <v>0.30599999999999999</v>
      </c>
      <c r="G293" s="140">
        <f ca="1">VLOOKUP(B293,'Insumos e Serviços'!$A:$F,6,0)</f>
        <v>24.89</v>
      </c>
      <c r="H293" s="140">
        <f>TRUNC(F293*G293,2)</f>
        <v>7.61</v>
      </c>
    </row>
    <row r="294" spans="1:8">
      <c r="A294" s="136" t="str">
        <f ca="1">VLOOKUP(B294,'Insumos e Serviços'!$A:$F,3,0)</f>
        <v>Composição</v>
      </c>
      <c r="B294" s="137" t="s">
        <v>712</v>
      </c>
      <c r="C294" s="138" t="s">
        <v>239</v>
      </c>
      <c r="D294" s="136" t="s">
        <v>713</v>
      </c>
      <c r="E294" s="138" t="s">
        <v>700</v>
      </c>
      <c r="F294" s="139">
        <v>0.30599999999999999</v>
      </c>
      <c r="G294" s="140">
        <f ca="1">VLOOKUP(B294,'Insumos e Serviços'!$A:$F,6,0)</f>
        <v>17.61</v>
      </c>
      <c r="H294" s="140">
        <f>TRUNC(F294*G294,2)</f>
        <v>5.38</v>
      </c>
    </row>
    <row r="295" spans="1:8">
      <c r="A295" s="136" t="str">
        <f ca="1">VLOOKUP(B295,'Insumos e Serviços'!$A:$F,3,0)</f>
        <v>Insumo</v>
      </c>
      <c r="B295" s="137" t="s">
        <v>880</v>
      </c>
      <c r="C295" s="138" t="s">
        <v>239</v>
      </c>
      <c r="D295" s="136" t="s">
        <v>881</v>
      </c>
      <c r="E295" s="138" t="s">
        <v>317</v>
      </c>
      <c r="F295" s="139">
        <v>1.1399999999999999</v>
      </c>
      <c r="G295" s="140">
        <f ca="1">VLOOKUP(B295,'Insumos e Serviços'!$A:$F,6,0)</f>
        <v>2.93</v>
      </c>
      <c r="H295" s="140">
        <f>TRUNC(F295*G295,2)</f>
        <v>3.34</v>
      </c>
    </row>
    <row r="296" spans="1:8">
      <c r="A296" s="136" t="str">
        <f ca="1">VLOOKUP(B296,'Insumos e Serviços'!$A:$F,3,0)</f>
        <v>Insumo</v>
      </c>
      <c r="B296" s="137" t="s">
        <v>759</v>
      </c>
      <c r="C296" s="138" t="s">
        <v>239</v>
      </c>
      <c r="D296" s="136" t="s">
        <v>760</v>
      </c>
      <c r="E296" s="138" t="s">
        <v>750</v>
      </c>
      <c r="F296" s="139">
        <v>0.02</v>
      </c>
      <c r="G296" s="140">
        <f ca="1">VLOOKUP(B296,'Insumos e Serviços'!$A:$F,6,0)</f>
        <v>11.8</v>
      </c>
      <c r="H296" s="140">
        <f>TRUNC(F296*G296,2)</f>
        <v>0.23</v>
      </c>
    </row>
    <row r="297" spans="1:8" ht="23.25" thickBot="1">
      <c r="A297" s="136" t="str">
        <f ca="1">VLOOKUP(B297,'Insumos e Serviços'!$A:$F,3,0)</f>
        <v>Insumo</v>
      </c>
      <c r="B297" s="137" t="s">
        <v>882</v>
      </c>
      <c r="C297" s="138" t="s">
        <v>239</v>
      </c>
      <c r="D297" s="136" t="s">
        <v>883</v>
      </c>
      <c r="E297" s="138" t="s">
        <v>750</v>
      </c>
      <c r="F297" s="139">
        <v>4.5999999999999999E-2</v>
      </c>
      <c r="G297" s="140">
        <f ca="1">VLOOKUP(B297,'Insumos e Serviços'!$A:$F,6,0)</f>
        <v>31.33</v>
      </c>
      <c r="H297" s="140">
        <f>TRUNC(F297*G297,2)</f>
        <v>1.44</v>
      </c>
    </row>
    <row r="298" spans="1:8" ht="15" thickTop="1">
      <c r="A298" s="71"/>
      <c r="B298" s="71"/>
      <c r="C298" s="71"/>
      <c r="D298" s="71"/>
      <c r="E298" s="71"/>
      <c r="F298" s="112"/>
      <c r="G298" s="71"/>
      <c r="H298" s="71"/>
    </row>
    <row r="299" spans="1:8">
      <c r="A299" s="130" t="s">
        <v>623</v>
      </c>
      <c r="B299" s="131" t="s">
        <v>624</v>
      </c>
      <c r="C299" s="131" t="s">
        <v>216</v>
      </c>
      <c r="D299" s="132" t="s">
        <v>625</v>
      </c>
      <c r="E299" s="131" t="s">
        <v>439</v>
      </c>
      <c r="F299" s="133"/>
      <c r="G299" s="134"/>
      <c r="H299" s="135">
        <f>SUM(H300:H302)</f>
        <v>35.69</v>
      </c>
    </row>
    <row r="300" spans="1:8">
      <c r="A300" s="136" t="str">
        <f ca="1">VLOOKUP(B300,'Insumos e Serviços'!$A:$F,3,0)</f>
        <v>Composição</v>
      </c>
      <c r="B300" s="137" t="s">
        <v>884</v>
      </c>
      <c r="C300" s="138" t="s">
        <v>239</v>
      </c>
      <c r="D300" s="136" t="s">
        <v>885</v>
      </c>
      <c r="E300" s="138" t="s">
        <v>700</v>
      </c>
      <c r="F300" s="139">
        <v>0.81</v>
      </c>
      <c r="G300" s="140">
        <f ca="1">VLOOKUP(B300,'Insumos e Serviços'!$A:$F,6,0)</f>
        <v>18.98</v>
      </c>
      <c r="H300" s="140">
        <f>TRUNC(F300*G300,2)</f>
        <v>15.37</v>
      </c>
    </row>
    <row r="301" spans="1:8" ht="22.5">
      <c r="A301" s="136" t="str">
        <f ca="1">VLOOKUP(B301,'Insumos e Serviços'!$A:$F,3,0)</f>
        <v>Composição</v>
      </c>
      <c r="B301" s="137" t="s">
        <v>721</v>
      </c>
      <c r="C301" s="138" t="s">
        <v>239</v>
      </c>
      <c r="D301" s="136" t="s">
        <v>722</v>
      </c>
      <c r="E301" s="138" t="s">
        <v>723</v>
      </c>
      <c r="F301" s="139">
        <v>0.12</v>
      </c>
      <c r="G301" s="140">
        <f ca="1">VLOOKUP(B301,'Insumos e Serviços'!$A:$F,6,0)</f>
        <v>20.440000000000001</v>
      </c>
      <c r="H301" s="140">
        <f>TRUNC(F301*G301,2)</f>
        <v>2.4500000000000002</v>
      </c>
    </row>
    <row r="302" spans="1:8" ht="23.25" thickBot="1">
      <c r="A302" s="136" t="str">
        <f ca="1">VLOOKUP(B302,'Insumos e Serviços'!$A:$F,3,0)</f>
        <v>Composição</v>
      </c>
      <c r="B302" s="137" t="s">
        <v>718</v>
      </c>
      <c r="C302" s="138" t="s">
        <v>239</v>
      </c>
      <c r="D302" s="136" t="s">
        <v>719</v>
      </c>
      <c r="E302" s="138" t="s">
        <v>720</v>
      </c>
      <c r="F302" s="139">
        <v>0.81</v>
      </c>
      <c r="G302" s="140">
        <f ca="1">VLOOKUP(B302,'Insumos e Serviços'!$A:$F,6,0)</f>
        <v>22.07</v>
      </c>
      <c r="H302" s="140">
        <f>TRUNC(F302*G302,2)</f>
        <v>17.87</v>
      </c>
    </row>
    <row r="303" spans="1:8" ht="15" thickTop="1">
      <c r="A303" s="71"/>
      <c r="B303" s="71"/>
      <c r="C303" s="71"/>
      <c r="D303" s="71"/>
      <c r="E303" s="71"/>
      <c r="F303" s="112"/>
      <c r="G303" s="71"/>
      <c r="H303" s="71"/>
    </row>
    <row r="304" spans="1:8">
      <c r="A304" s="130" t="s">
        <v>626</v>
      </c>
      <c r="B304" s="131" t="s">
        <v>627</v>
      </c>
      <c r="C304" s="131" t="s">
        <v>216</v>
      </c>
      <c r="D304" s="132" t="s">
        <v>628</v>
      </c>
      <c r="E304" s="131" t="s">
        <v>439</v>
      </c>
      <c r="F304" s="133"/>
      <c r="G304" s="134"/>
      <c r="H304" s="135">
        <f>SUM(H305:H307)</f>
        <v>34.840000000000003</v>
      </c>
    </row>
    <row r="305" spans="1:8">
      <c r="A305" s="136" t="str">
        <f ca="1">VLOOKUP(B305,'Insumos e Serviços'!$A:$F,3,0)</f>
        <v>Composição</v>
      </c>
      <c r="B305" s="137" t="s">
        <v>724</v>
      </c>
      <c r="C305" s="138" t="s">
        <v>239</v>
      </c>
      <c r="D305" s="136" t="s">
        <v>725</v>
      </c>
      <c r="E305" s="138" t="s">
        <v>700</v>
      </c>
      <c r="F305" s="139">
        <v>0.1</v>
      </c>
      <c r="G305" s="140">
        <f ca="1">VLOOKUP(B305,'Insumos e Serviços'!$A:$F,6,0)</f>
        <v>23.9</v>
      </c>
      <c r="H305" s="140">
        <f>TRUNC(F305*G305,2)</f>
        <v>2.39</v>
      </c>
    </row>
    <row r="306" spans="1:8">
      <c r="A306" s="136" t="str">
        <f ca="1">VLOOKUP(B306,'Insumos e Serviços'!$A:$F,3,0)</f>
        <v>Composição</v>
      </c>
      <c r="B306" s="137" t="s">
        <v>712</v>
      </c>
      <c r="C306" s="138" t="s">
        <v>239</v>
      </c>
      <c r="D306" s="136" t="s">
        <v>713</v>
      </c>
      <c r="E306" s="138" t="s">
        <v>700</v>
      </c>
      <c r="F306" s="139">
        <v>0.2</v>
      </c>
      <c r="G306" s="140">
        <f ca="1">VLOOKUP(B306,'Insumos e Serviços'!$A:$F,6,0)</f>
        <v>17.61</v>
      </c>
      <c r="H306" s="140">
        <f>TRUNC(F306*G306,2)</f>
        <v>3.52</v>
      </c>
    </row>
    <row r="307" spans="1:8" ht="15" thickBot="1">
      <c r="A307" s="136" t="str">
        <f ca="1">VLOOKUP(B307,'Insumos e Serviços'!$A:$F,3,0)</f>
        <v>Insumo</v>
      </c>
      <c r="B307" s="137" t="s">
        <v>886</v>
      </c>
      <c r="C307" s="138" t="s">
        <v>216</v>
      </c>
      <c r="D307" s="136" t="s">
        <v>887</v>
      </c>
      <c r="E307" s="138" t="s">
        <v>439</v>
      </c>
      <c r="F307" s="139">
        <v>1</v>
      </c>
      <c r="G307" s="140">
        <f ca="1">VLOOKUP(B307,'Insumos e Serviços'!$A:$F,6,0)</f>
        <v>28.93</v>
      </c>
      <c r="H307" s="140">
        <f>TRUNC(F307*G307,2)</f>
        <v>28.93</v>
      </c>
    </row>
    <row r="308" spans="1:8" ht="15" thickTop="1">
      <c r="A308" s="71"/>
      <c r="B308" s="71"/>
      <c r="C308" s="71"/>
      <c r="D308" s="71"/>
      <c r="E308" s="71"/>
      <c r="F308" s="112"/>
      <c r="G308" s="71"/>
      <c r="H308" s="71"/>
    </row>
    <row r="309" spans="1:8">
      <c r="A309" s="130" t="s">
        <v>629</v>
      </c>
      <c r="B309" s="131" t="s">
        <v>630</v>
      </c>
      <c r="C309" s="131" t="s">
        <v>216</v>
      </c>
      <c r="D309" s="132" t="s">
        <v>631</v>
      </c>
      <c r="E309" s="131" t="s">
        <v>439</v>
      </c>
      <c r="F309" s="133"/>
      <c r="G309" s="134"/>
      <c r="H309" s="135">
        <f>SUM(H310:H312)</f>
        <v>86.91</v>
      </c>
    </row>
    <row r="310" spans="1:8">
      <c r="A310" s="136" t="str">
        <f ca="1">VLOOKUP(B310,'Insumos e Serviços'!$A:$F,3,0)</f>
        <v>Composição</v>
      </c>
      <c r="B310" s="137" t="s">
        <v>724</v>
      </c>
      <c r="C310" s="138" t="s">
        <v>239</v>
      </c>
      <c r="D310" s="136" t="s">
        <v>725</v>
      </c>
      <c r="E310" s="138" t="s">
        <v>700</v>
      </c>
      <c r="F310" s="139">
        <v>0.1</v>
      </c>
      <c r="G310" s="140">
        <f ca="1">VLOOKUP(B310,'Insumos e Serviços'!$A:$F,6,0)</f>
        <v>23.9</v>
      </c>
      <c r="H310" s="140">
        <f>TRUNC(F310*G310,2)</f>
        <v>2.39</v>
      </c>
    </row>
    <row r="311" spans="1:8">
      <c r="A311" s="136" t="str">
        <f ca="1">VLOOKUP(B311,'Insumos e Serviços'!$A:$F,3,0)</f>
        <v>Composição</v>
      </c>
      <c r="B311" s="137" t="s">
        <v>712</v>
      </c>
      <c r="C311" s="138" t="s">
        <v>239</v>
      </c>
      <c r="D311" s="136" t="s">
        <v>713</v>
      </c>
      <c r="E311" s="138" t="s">
        <v>700</v>
      </c>
      <c r="F311" s="139">
        <v>0.2</v>
      </c>
      <c r="G311" s="140">
        <f ca="1">VLOOKUP(B311,'Insumos e Serviços'!$A:$F,6,0)</f>
        <v>17.61</v>
      </c>
      <c r="H311" s="140">
        <f>TRUNC(F311*G311,2)</f>
        <v>3.52</v>
      </c>
    </row>
    <row r="312" spans="1:8" ht="15" thickBot="1">
      <c r="A312" s="136" t="str">
        <f ca="1">VLOOKUP(B312,'Insumos e Serviços'!$A:$F,3,0)</f>
        <v>Insumo</v>
      </c>
      <c r="B312" s="137" t="s">
        <v>888</v>
      </c>
      <c r="C312" s="138" t="s">
        <v>216</v>
      </c>
      <c r="D312" s="136" t="s">
        <v>889</v>
      </c>
      <c r="E312" s="138" t="s">
        <v>439</v>
      </c>
      <c r="F312" s="139">
        <v>1</v>
      </c>
      <c r="G312" s="140">
        <f ca="1">VLOOKUP(B312,'Insumos e Serviços'!$A:$F,6,0)</f>
        <v>81</v>
      </c>
      <c r="H312" s="140">
        <f>TRUNC(F312*G312,2)</f>
        <v>81</v>
      </c>
    </row>
    <row r="313" spans="1:8" ht="15" thickTop="1">
      <c r="A313" s="71"/>
      <c r="B313" s="71"/>
      <c r="C313" s="71"/>
      <c r="D313" s="71"/>
      <c r="E313" s="71"/>
      <c r="F313" s="112"/>
      <c r="G313" s="71"/>
      <c r="H313" s="71"/>
    </row>
    <row r="314" spans="1:8">
      <c r="A314" s="67" t="s">
        <v>198</v>
      </c>
      <c r="B314" s="67"/>
      <c r="C314" s="67"/>
      <c r="D314" s="67" t="s">
        <v>199</v>
      </c>
      <c r="E314" s="67"/>
      <c r="F314" s="110"/>
      <c r="G314" s="67"/>
      <c r="H314" s="68"/>
    </row>
    <row r="315" spans="1:8">
      <c r="A315" s="69" t="s">
        <v>632</v>
      </c>
      <c r="B315" s="69"/>
      <c r="C315" s="69"/>
      <c r="D315" s="69" t="s">
        <v>633</v>
      </c>
      <c r="E315" s="69"/>
      <c r="F315" s="111"/>
      <c r="G315" s="69"/>
      <c r="H315" s="70"/>
    </row>
    <row r="316" spans="1:8">
      <c r="A316" s="72" t="s">
        <v>634</v>
      </c>
      <c r="B316" s="72"/>
      <c r="C316" s="72"/>
      <c r="D316" s="72" t="s">
        <v>635</v>
      </c>
      <c r="E316" s="72"/>
      <c r="F316" s="113"/>
      <c r="G316" s="72"/>
      <c r="H316" s="73"/>
    </row>
    <row r="317" spans="1:8">
      <c r="A317" s="130" t="s">
        <v>636</v>
      </c>
      <c r="B317" s="131" t="s">
        <v>637</v>
      </c>
      <c r="C317" s="131" t="s">
        <v>216</v>
      </c>
      <c r="D317" s="132" t="s">
        <v>638</v>
      </c>
      <c r="E317" s="131" t="s">
        <v>439</v>
      </c>
      <c r="F317" s="133"/>
      <c r="G317" s="134"/>
      <c r="H317" s="135">
        <f>SUM(H318:H323)</f>
        <v>6626.49</v>
      </c>
    </row>
    <row r="318" spans="1:8">
      <c r="A318" s="136" t="str">
        <f ca="1">VLOOKUP(B318,'Insumos e Serviços'!$A:$F,3,0)</f>
        <v>Composição</v>
      </c>
      <c r="B318" s="137" t="s">
        <v>832</v>
      </c>
      <c r="C318" s="138" t="s">
        <v>239</v>
      </c>
      <c r="D318" s="136" t="s">
        <v>833</v>
      </c>
      <c r="E318" s="138" t="s">
        <v>700</v>
      </c>
      <c r="F318" s="139">
        <v>6</v>
      </c>
      <c r="G318" s="140">
        <f ca="1">VLOOKUP(B318,'Insumos e Serviços'!$A:$F,6,0)</f>
        <v>24.1</v>
      </c>
      <c r="H318" s="140">
        <f t="shared" ref="H318:H323" si="8">TRUNC(F318*G318,2)</f>
        <v>144.6</v>
      </c>
    </row>
    <row r="319" spans="1:8">
      <c r="A319" s="136" t="str">
        <f ca="1">VLOOKUP(B319,'Insumos e Serviços'!$A:$F,3,0)</f>
        <v>Composição</v>
      </c>
      <c r="B319" s="137" t="s">
        <v>890</v>
      </c>
      <c r="C319" s="138" t="s">
        <v>239</v>
      </c>
      <c r="D319" s="136" t="s">
        <v>891</v>
      </c>
      <c r="E319" s="138" t="s">
        <v>700</v>
      </c>
      <c r="F319" s="139">
        <v>4</v>
      </c>
      <c r="G319" s="140">
        <f ca="1">VLOOKUP(B319,'Insumos e Serviços'!$A:$F,6,0)</f>
        <v>110.31</v>
      </c>
      <c r="H319" s="140">
        <f t="shared" si="8"/>
        <v>441.24</v>
      </c>
    </row>
    <row r="320" spans="1:8">
      <c r="A320" s="136" t="str">
        <f ca="1">VLOOKUP(B320,'Insumos e Serviços'!$A:$F,3,0)</f>
        <v>Composição</v>
      </c>
      <c r="B320" s="137" t="s">
        <v>892</v>
      </c>
      <c r="C320" s="138" t="s">
        <v>239</v>
      </c>
      <c r="D320" s="136" t="s">
        <v>893</v>
      </c>
      <c r="E320" s="138" t="s">
        <v>700</v>
      </c>
      <c r="F320" s="139">
        <v>6</v>
      </c>
      <c r="G320" s="140">
        <f ca="1">VLOOKUP(B320,'Insumos e Serviços'!$A:$F,6,0)</f>
        <v>18.739999999999998</v>
      </c>
      <c r="H320" s="140">
        <f t="shared" si="8"/>
        <v>112.44</v>
      </c>
    </row>
    <row r="321" spans="1:8" ht="33.75">
      <c r="A321" s="136" t="s">
        <v>704</v>
      </c>
      <c r="B321" s="137" t="s">
        <v>656</v>
      </c>
      <c r="C321" s="138" t="s">
        <v>216</v>
      </c>
      <c r="D321" s="136" t="s">
        <v>657</v>
      </c>
      <c r="E321" s="138" t="s">
        <v>616</v>
      </c>
      <c r="F321" s="139">
        <v>5</v>
      </c>
      <c r="G321" s="140">
        <f ca="1">H350</f>
        <v>7.5</v>
      </c>
      <c r="H321" s="140">
        <f t="shared" si="8"/>
        <v>37.5</v>
      </c>
    </row>
    <row r="322" spans="1:8">
      <c r="A322" s="136" t="str">
        <f ca="1">VLOOKUP(B322,'Insumos e Serviços'!$A:$F,3,0)</f>
        <v>Insumo</v>
      </c>
      <c r="B322" s="137" t="s">
        <v>894</v>
      </c>
      <c r="C322" s="138" t="s">
        <v>216</v>
      </c>
      <c r="D322" s="136" t="s">
        <v>0</v>
      </c>
      <c r="E322" s="138" t="s">
        <v>439</v>
      </c>
      <c r="F322" s="139">
        <v>1</v>
      </c>
      <c r="G322" s="140">
        <f ca="1">VLOOKUP(B322,'Insumos e Serviços'!$A:$F,6,0)</f>
        <v>3056.8</v>
      </c>
      <c r="H322" s="140">
        <f t="shared" si="8"/>
        <v>3056.8</v>
      </c>
    </row>
    <row r="323" spans="1:8" ht="15" thickBot="1">
      <c r="A323" s="136" t="str">
        <f ca="1">VLOOKUP(B323,'Insumos e Serviços'!$A:$F,3,0)</f>
        <v>Insumo</v>
      </c>
      <c r="B323" s="137" t="s">
        <v>1</v>
      </c>
      <c r="C323" s="138" t="s">
        <v>216</v>
      </c>
      <c r="D323" s="136" t="s">
        <v>2</v>
      </c>
      <c r="E323" s="138" t="s">
        <v>439</v>
      </c>
      <c r="F323" s="139">
        <v>1</v>
      </c>
      <c r="G323" s="140">
        <f ca="1">VLOOKUP(B323,'Insumos e Serviços'!$A:$F,6,0)</f>
        <v>2833.91</v>
      </c>
      <c r="H323" s="140">
        <f t="shared" si="8"/>
        <v>2833.91</v>
      </c>
    </row>
    <row r="324" spans="1:8" ht="15" thickTop="1">
      <c r="A324" s="71"/>
      <c r="B324" s="71"/>
      <c r="C324" s="71"/>
      <c r="D324" s="71"/>
      <c r="E324" s="71"/>
      <c r="F324" s="112"/>
      <c r="G324" s="71"/>
      <c r="H324" s="71"/>
    </row>
    <row r="325" spans="1:8">
      <c r="A325" s="130" t="s">
        <v>639</v>
      </c>
      <c r="B325" s="131" t="s">
        <v>640</v>
      </c>
      <c r="C325" s="131" t="s">
        <v>216</v>
      </c>
      <c r="D325" s="132" t="s">
        <v>641</v>
      </c>
      <c r="E325" s="131" t="s">
        <v>439</v>
      </c>
      <c r="F325" s="133"/>
      <c r="G325" s="134"/>
      <c r="H325" s="135">
        <f>SUM(H326:H331)</f>
        <v>3703.2700000000004</v>
      </c>
    </row>
    <row r="326" spans="1:8">
      <c r="A326" s="136" t="str">
        <f ca="1">VLOOKUP(B326,'Insumos e Serviços'!$A:$F,3,0)</f>
        <v>Composição</v>
      </c>
      <c r="B326" s="137" t="s">
        <v>832</v>
      </c>
      <c r="C326" s="138" t="s">
        <v>239</v>
      </c>
      <c r="D326" s="136" t="s">
        <v>833</v>
      </c>
      <c r="E326" s="138" t="s">
        <v>700</v>
      </c>
      <c r="F326" s="139">
        <v>6</v>
      </c>
      <c r="G326" s="140">
        <f ca="1">VLOOKUP(B326,'Insumos e Serviços'!$A:$F,6,0)</f>
        <v>24.1</v>
      </c>
      <c r="H326" s="140">
        <f t="shared" ref="H326:H331" si="9">TRUNC(F326*G326,2)</f>
        <v>144.6</v>
      </c>
    </row>
    <row r="327" spans="1:8">
      <c r="A327" s="136" t="str">
        <f ca="1">VLOOKUP(B327,'Insumos e Serviços'!$A:$F,3,0)</f>
        <v>Composição</v>
      </c>
      <c r="B327" s="137" t="s">
        <v>890</v>
      </c>
      <c r="C327" s="138" t="s">
        <v>239</v>
      </c>
      <c r="D327" s="136" t="s">
        <v>891</v>
      </c>
      <c r="E327" s="138" t="s">
        <v>700</v>
      </c>
      <c r="F327" s="139">
        <v>3</v>
      </c>
      <c r="G327" s="140">
        <f ca="1">VLOOKUP(B327,'Insumos e Serviços'!$A:$F,6,0)</f>
        <v>110.31</v>
      </c>
      <c r="H327" s="140">
        <f t="shared" si="9"/>
        <v>330.93</v>
      </c>
    </row>
    <row r="328" spans="1:8">
      <c r="A328" s="136" t="str">
        <f ca="1">VLOOKUP(B328,'Insumos e Serviços'!$A:$F,3,0)</f>
        <v>Composição</v>
      </c>
      <c r="B328" s="137" t="s">
        <v>892</v>
      </c>
      <c r="C328" s="138" t="s">
        <v>239</v>
      </c>
      <c r="D328" s="136" t="s">
        <v>893</v>
      </c>
      <c r="E328" s="138" t="s">
        <v>700</v>
      </c>
      <c r="F328" s="139">
        <v>6</v>
      </c>
      <c r="G328" s="140">
        <f ca="1">VLOOKUP(B328,'Insumos e Serviços'!$A:$F,6,0)</f>
        <v>18.739999999999998</v>
      </c>
      <c r="H328" s="140">
        <f t="shared" si="9"/>
        <v>112.44</v>
      </c>
    </row>
    <row r="329" spans="1:8" ht="33.75">
      <c r="A329" s="136" t="s">
        <v>704</v>
      </c>
      <c r="B329" s="137" t="s">
        <v>656</v>
      </c>
      <c r="C329" s="138" t="s">
        <v>216</v>
      </c>
      <c r="D329" s="136" t="s">
        <v>657</v>
      </c>
      <c r="E329" s="138" t="s">
        <v>616</v>
      </c>
      <c r="F329" s="139">
        <v>5</v>
      </c>
      <c r="G329" s="140">
        <f ca="1">H350</f>
        <v>7.5</v>
      </c>
      <c r="H329" s="140">
        <f t="shared" si="9"/>
        <v>37.5</v>
      </c>
    </row>
    <row r="330" spans="1:8">
      <c r="A330" s="136" t="str">
        <f ca="1">VLOOKUP(B330,'Insumos e Serviços'!$A:$F,3,0)</f>
        <v>Insumo</v>
      </c>
      <c r="B330" s="137" t="s">
        <v>894</v>
      </c>
      <c r="C330" s="138" t="s">
        <v>216</v>
      </c>
      <c r="D330" s="136" t="s">
        <v>0</v>
      </c>
      <c r="E330" s="138" t="s">
        <v>439</v>
      </c>
      <c r="F330" s="139">
        <v>1</v>
      </c>
      <c r="G330" s="140">
        <f ca="1">VLOOKUP(B330,'Insumos e Serviços'!$A:$F,6,0)</f>
        <v>3056.8</v>
      </c>
      <c r="H330" s="140">
        <f t="shared" si="9"/>
        <v>3056.8</v>
      </c>
    </row>
    <row r="331" spans="1:8" ht="15" thickBot="1">
      <c r="A331" s="136" t="str">
        <f ca="1">VLOOKUP(B331,'Insumos e Serviços'!$A:$F,3,0)</f>
        <v>Insumo</v>
      </c>
      <c r="B331" s="137" t="s">
        <v>3</v>
      </c>
      <c r="C331" s="138" t="s">
        <v>216</v>
      </c>
      <c r="D331" s="136" t="s">
        <v>4</v>
      </c>
      <c r="E331" s="138" t="s">
        <v>439</v>
      </c>
      <c r="F331" s="139">
        <v>4</v>
      </c>
      <c r="G331" s="140">
        <f ca="1">VLOOKUP(B331,'Insumos e Serviços'!$A:$F,6,0)</f>
        <v>5.25</v>
      </c>
      <c r="H331" s="140">
        <f t="shared" si="9"/>
        <v>21</v>
      </c>
    </row>
    <row r="332" spans="1:8" ht="15" thickTop="1">
      <c r="A332" s="71"/>
      <c r="B332" s="71"/>
      <c r="C332" s="71"/>
      <c r="D332" s="71"/>
      <c r="E332" s="71"/>
      <c r="F332" s="112"/>
      <c r="G332" s="71"/>
      <c r="H332" s="71"/>
    </row>
    <row r="333" spans="1:8">
      <c r="A333" s="130" t="s">
        <v>642</v>
      </c>
      <c r="B333" s="131" t="s">
        <v>643</v>
      </c>
      <c r="C333" s="131" t="s">
        <v>216</v>
      </c>
      <c r="D333" s="132" t="s">
        <v>644</v>
      </c>
      <c r="E333" s="131" t="s">
        <v>439</v>
      </c>
      <c r="F333" s="133"/>
      <c r="G333" s="134"/>
      <c r="H333" s="135">
        <f>SUM(H334:H339)</f>
        <v>3161.8999999999996</v>
      </c>
    </row>
    <row r="334" spans="1:8">
      <c r="A334" s="136" t="str">
        <f ca="1">VLOOKUP(B334,'Insumos e Serviços'!$A:$F,3,0)</f>
        <v>Composição</v>
      </c>
      <c r="B334" s="137" t="s">
        <v>832</v>
      </c>
      <c r="C334" s="138" t="s">
        <v>239</v>
      </c>
      <c r="D334" s="136" t="s">
        <v>833</v>
      </c>
      <c r="E334" s="138" t="s">
        <v>700</v>
      </c>
      <c r="F334" s="139">
        <v>2</v>
      </c>
      <c r="G334" s="140">
        <f ca="1">VLOOKUP(B334,'Insumos e Serviços'!$A:$F,6,0)</f>
        <v>24.1</v>
      </c>
      <c r="H334" s="140">
        <f t="shared" ref="H334:H339" si="10">TRUNC(F334*G334,2)</f>
        <v>48.2</v>
      </c>
    </row>
    <row r="335" spans="1:8">
      <c r="A335" s="136" t="str">
        <f ca="1">VLOOKUP(B335,'Insumos e Serviços'!$A:$F,3,0)</f>
        <v>Composição</v>
      </c>
      <c r="B335" s="137" t="s">
        <v>890</v>
      </c>
      <c r="C335" s="138" t="s">
        <v>239</v>
      </c>
      <c r="D335" s="136" t="s">
        <v>891</v>
      </c>
      <c r="E335" s="138" t="s">
        <v>700</v>
      </c>
      <c r="F335" s="139">
        <v>1</v>
      </c>
      <c r="G335" s="140">
        <f ca="1">VLOOKUP(B335,'Insumos e Serviços'!$A:$F,6,0)</f>
        <v>110.31</v>
      </c>
      <c r="H335" s="140">
        <f t="shared" si="10"/>
        <v>110.31</v>
      </c>
    </row>
    <row r="336" spans="1:8">
      <c r="A336" s="136" t="str">
        <f ca="1">VLOOKUP(B336,'Insumos e Serviços'!$A:$F,3,0)</f>
        <v>Composição</v>
      </c>
      <c r="B336" s="137" t="s">
        <v>892</v>
      </c>
      <c r="C336" s="138" t="s">
        <v>239</v>
      </c>
      <c r="D336" s="136" t="s">
        <v>893</v>
      </c>
      <c r="E336" s="138" t="s">
        <v>700</v>
      </c>
      <c r="F336" s="139">
        <v>2</v>
      </c>
      <c r="G336" s="140">
        <f ca="1">VLOOKUP(B336,'Insumos e Serviços'!$A:$F,6,0)</f>
        <v>18.739999999999998</v>
      </c>
      <c r="H336" s="140">
        <f t="shared" si="10"/>
        <v>37.479999999999997</v>
      </c>
    </row>
    <row r="337" spans="1:8" ht="33.75">
      <c r="A337" s="136" t="s">
        <v>704</v>
      </c>
      <c r="B337" s="137" t="s">
        <v>656</v>
      </c>
      <c r="C337" s="138" t="s">
        <v>216</v>
      </c>
      <c r="D337" s="136" t="s">
        <v>657</v>
      </c>
      <c r="E337" s="138" t="s">
        <v>616</v>
      </c>
      <c r="F337" s="139">
        <v>5</v>
      </c>
      <c r="G337" s="140">
        <f ca="1">H350</f>
        <v>7.5</v>
      </c>
      <c r="H337" s="140">
        <f t="shared" si="10"/>
        <v>37.5</v>
      </c>
    </row>
    <row r="338" spans="1:8">
      <c r="A338" s="136" t="str">
        <f ca="1">VLOOKUP(B338,'Insumos e Serviços'!$A:$F,3,0)</f>
        <v>Insumo</v>
      </c>
      <c r="B338" s="137" t="s">
        <v>1</v>
      </c>
      <c r="C338" s="138" t="s">
        <v>216</v>
      </c>
      <c r="D338" s="136" t="s">
        <v>2</v>
      </c>
      <c r="E338" s="138" t="s">
        <v>439</v>
      </c>
      <c r="F338" s="139">
        <v>1</v>
      </c>
      <c r="G338" s="140">
        <f ca="1">VLOOKUP(B338,'Insumos e Serviços'!$A:$F,6,0)</f>
        <v>2833.91</v>
      </c>
      <c r="H338" s="140">
        <f t="shared" si="10"/>
        <v>2833.91</v>
      </c>
    </row>
    <row r="339" spans="1:8" ht="15" thickBot="1">
      <c r="A339" s="136" t="str">
        <f ca="1">VLOOKUP(B339,'Insumos e Serviços'!$A:$F,3,0)</f>
        <v>Insumo</v>
      </c>
      <c r="B339" s="137" t="s">
        <v>3</v>
      </c>
      <c r="C339" s="138" t="s">
        <v>216</v>
      </c>
      <c r="D339" s="136" t="s">
        <v>4</v>
      </c>
      <c r="E339" s="138" t="s">
        <v>439</v>
      </c>
      <c r="F339" s="139">
        <v>18</v>
      </c>
      <c r="G339" s="140">
        <f ca="1">VLOOKUP(B339,'Insumos e Serviços'!$A:$F,6,0)</f>
        <v>5.25</v>
      </c>
      <c r="H339" s="140">
        <f t="shared" si="10"/>
        <v>94.5</v>
      </c>
    </row>
    <row r="340" spans="1:8" ht="15" thickTop="1">
      <c r="A340" s="71"/>
      <c r="B340" s="71"/>
      <c r="C340" s="71"/>
      <c r="D340" s="71"/>
      <c r="E340" s="71"/>
      <c r="F340" s="112"/>
      <c r="G340" s="71"/>
      <c r="H340" s="71"/>
    </row>
    <row r="341" spans="1:8">
      <c r="A341" s="72" t="s">
        <v>645</v>
      </c>
      <c r="B341" s="72"/>
      <c r="C341" s="72"/>
      <c r="D341" s="72" t="s">
        <v>646</v>
      </c>
      <c r="E341" s="72"/>
      <c r="F341" s="113"/>
      <c r="G341" s="72"/>
      <c r="H341" s="73"/>
    </row>
    <row r="342" spans="1:8" ht="33.75">
      <c r="A342" s="130" t="s">
        <v>650</v>
      </c>
      <c r="B342" s="131" t="s">
        <v>651</v>
      </c>
      <c r="C342" s="131" t="s">
        <v>216</v>
      </c>
      <c r="D342" s="132" t="s">
        <v>652</v>
      </c>
      <c r="E342" s="131" t="s">
        <v>262</v>
      </c>
      <c r="F342" s="133"/>
      <c r="G342" s="134"/>
      <c r="H342" s="135">
        <f>SUM(H343:H347)</f>
        <v>29.97</v>
      </c>
    </row>
    <row r="343" spans="1:8">
      <c r="A343" s="136" t="str">
        <f ca="1">VLOOKUP(B343,'Insumos e Serviços'!$A:$F,3,0)</f>
        <v>Composição</v>
      </c>
      <c r="B343" s="137" t="s">
        <v>892</v>
      </c>
      <c r="C343" s="138" t="s">
        <v>239</v>
      </c>
      <c r="D343" s="136" t="s">
        <v>893</v>
      </c>
      <c r="E343" s="138" t="s">
        <v>700</v>
      </c>
      <c r="F343" s="139">
        <v>0.10440000000000001</v>
      </c>
      <c r="G343" s="140">
        <f ca="1">VLOOKUP(B343,'Insumos e Serviços'!$A:$F,6,0)</f>
        <v>18.739999999999998</v>
      </c>
      <c r="H343" s="140">
        <f>TRUNC(F343*G343,2)</f>
        <v>1.95</v>
      </c>
    </row>
    <row r="344" spans="1:8">
      <c r="A344" s="136" t="str">
        <f ca="1">VLOOKUP(B344,'Insumos e Serviços'!$A:$F,3,0)</f>
        <v>Composição</v>
      </c>
      <c r="B344" s="137" t="s">
        <v>832</v>
      </c>
      <c r="C344" s="138" t="s">
        <v>239</v>
      </c>
      <c r="D344" s="136" t="s">
        <v>833</v>
      </c>
      <c r="E344" s="138" t="s">
        <v>700</v>
      </c>
      <c r="F344" s="139">
        <v>0.10440000000000001</v>
      </c>
      <c r="G344" s="140">
        <f ca="1">VLOOKUP(B344,'Insumos e Serviços'!$A:$F,6,0)</f>
        <v>24.1</v>
      </c>
      <c r="H344" s="140">
        <f>TRUNC(F344*G344,2)</f>
        <v>2.5099999999999998</v>
      </c>
    </row>
    <row r="345" spans="1:8" ht="33.75">
      <c r="A345" s="136" t="str">
        <f ca="1">VLOOKUP(B345,'Insumos e Serviços'!$A:$F,3,0)</f>
        <v>Composição</v>
      </c>
      <c r="B345" s="137" t="s">
        <v>5</v>
      </c>
      <c r="C345" s="138" t="s">
        <v>239</v>
      </c>
      <c r="D345" s="136" t="s">
        <v>6</v>
      </c>
      <c r="E345" s="138" t="s">
        <v>262</v>
      </c>
      <c r="F345" s="139">
        <v>1</v>
      </c>
      <c r="G345" s="140">
        <f ca="1">VLOOKUP(B345,'Insumos e Serviços'!$A:$F,6,0)</f>
        <v>2.6</v>
      </c>
      <c r="H345" s="140">
        <f>TRUNC(F345*G345,2)</f>
        <v>2.6</v>
      </c>
    </row>
    <row r="346" spans="1:8" ht="22.5">
      <c r="A346" s="136" t="str">
        <f ca="1">VLOOKUP(B346,'Insumos e Serviços'!$A:$F,3,0)</f>
        <v>Composição</v>
      </c>
      <c r="B346" s="137" t="s">
        <v>7</v>
      </c>
      <c r="C346" s="138" t="s">
        <v>239</v>
      </c>
      <c r="D346" s="136" t="s">
        <v>8</v>
      </c>
      <c r="E346" s="138" t="s">
        <v>317</v>
      </c>
      <c r="F346" s="139">
        <v>0.33329999999999999</v>
      </c>
      <c r="G346" s="140">
        <f ca="1">VLOOKUP(B346,'Insumos e Serviços'!$A:$F,6,0)</f>
        <v>8.07</v>
      </c>
      <c r="H346" s="140">
        <f>TRUNC(F346*G346,2)</f>
        <v>2.68</v>
      </c>
    </row>
    <row r="347" spans="1:8" ht="23.25" thickBot="1">
      <c r="A347" s="136" t="str">
        <f ca="1">VLOOKUP(B347,'Insumos e Serviços'!$A:$F,3,0)</f>
        <v>Insumo</v>
      </c>
      <c r="B347" s="137" t="s">
        <v>9</v>
      </c>
      <c r="C347" s="138" t="s">
        <v>216</v>
      </c>
      <c r="D347" s="136" t="s">
        <v>10</v>
      </c>
      <c r="E347" s="138" t="s">
        <v>616</v>
      </c>
      <c r="F347" s="139">
        <v>1.05</v>
      </c>
      <c r="G347" s="140">
        <f ca="1">VLOOKUP(B347,'Insumos e Serviços'!$A:$F,6,0)</f>
        <v>19.27</v>
      </c>
      <c r="H347" s="140">
        <f>TRUNC(F347*G347,2)</f>
        <v>20.23</v>
      </c>
    </row>
    <row r="348" spans="1:8" ht="15" thickTop="1">
      <c r="A348" s="71"/>
      <c r="B348" s="71"/>
      <c r="C348" s="71"/>
      <c r="D348" s="71"/>
      <c r="E348" s="71"/>
      <c r="F348" s="112"/>
      <c r="G348" s="71"/>
      <c r="H348" s="71"/>
    </row>
    <row r="349" spans="1:8">
      <c r="A349" s="72" t="s">
        <v>653</v>
      </c>
      <c r="B349" s="72"/>
      <c r="C349" s="72"/>
      <c r="D349" s="72" t="s">
        <v>654</v>
      </c>
      <c r="E349" s="72"/>
      <c r="F349" s="113"/>
      <c r="G349" s="72"/>
      <c r="H349" s="73"/>
    </row>
    <row r="350" spans="1:8" ht="33.75">
      <c r="A350" s="130" t="s">
        <v>655</v>
      </c>
      <c r="B350" s="131" t="s">
        <v>656</v>
      </c>
      <c r="C350" s="131" t="s">
        <v>216</v>
      </c>
      <c r="D350" s="132" t="s">
        <v>657</v>
      </c>
      <c r="E350" s="131" t="s">
        <v>616</v>
      </c>
      <c r="F350" s="133"/>
      <c r="G350" s="134"/>
      <c r="H350" s="135">
        <f>SUM(H351:H354)</f>
        <v>7.5</v>
      </c>
    </row>
    <row r="351" spans="1:8">
      <c r="A351" s="136" t="str">
        <f ca="1">VLOOKUP(B351,'Insumos e Serviços'!$A:$F,3,0)</f>
        <v>Composição</v>
      </c>
      <c r="B351" s="137" t="s">
        <v>892</v>
      </c>
      <c r="C351" s="138" t="s">
        <v>239</v>
      </c>
      <c r="D351" s="136" t="s">
        <v>893</v>
      </c>
      <c r="E351" s="138" t="s">
        <v>700</v>
      </c>
      <c r="F351" s="139">
        <v>2.4E-2</v>
      </c>
      <c r="G351" s="140">
        <f ca="1">VLOOKUP(B351,'Insumos e Serviços'!$A:$F,6,0)</f>
        <v>18.739999999999998</v>
      </c>
      <c r="H351" s="140">
        <f>TRUNC(F351*G351,2)</f>
        <v>0.44</v>
      </c>
    </row>
    <row r="352" spans="1:8">
      <c r="A352" s="136" t="str">
        <f ca="1">VLOOKUP(B352,'Insumos e Serviços'!$A:$F,3,0)</f>
        <v>Composição</v>
      </c>
      <c r="B352" s="137" t="s">
        <v>832</v>
      </c>
      <c r="C352" s="138" t="s">
        <v>239</v>
      </c>
      <c r="D352" s="136" t="s">
        <v>833</v>
      </c>
      <c r="E352" s="138" t="s">
        <v>700</v>
      </c>
      <c r="F352" s="139">
        <v>2.4E-2</v>
      </c>
      <c r="G352" s="140">
        <f ca="1">VLOOKUP(B352,'Insumos e Serviços'!$A:$F,6,0)</f>
        <v>24.1</v>
      </c>
      <c r="H352" s="140">
        <f>TRUNC(F352*G352,2)</f>
        <v>0.56999999999999995</v>
      </c>
    </row>
    <row r="353" spans="1:8">
      <c r="A353" s="136" t="str">
        <f ca="1">VLOOKUP(B353,'Insumos e Serviços'!$A:$F,3,0)</f>
        <v>Insumo</v>
      </c>
      <c r="B353" s="137" t="s">
        <v>11</v>
      </c>
      <c r="C353" s="138" t="s">
        <v>239</v>
      </c>
      <c r="D353" s="136" t="s">
        <v>12</v>
      </c>
      <c r="E353" s="138" t="s">
        <v>317</v>
      </c>
      <c r="F353" s="139">
        <v>8.9999999999999993E-3</v>
      </c>
      <c r="G353" s="140">
        <f ca="1">VLOOKUP(B353,'Insumos e Serviços'!$A:$F,6,0)</f>
        <v>3.6</v>
      </c>
      <c r="H353" s="140">
        <f>TRUNC(F353*G353,2)</f>
        <v>0.03</v>
      </c>
    </row>
    <row r="354" spans="1:8" ht="34.5" thickBot="1">
      <c r="A354" s="136" t="str">
        <f ca="1">VLOOKUP(B354,'Insumos e Serviços'!$A:$F,3,0)</f>
        <v>Insumo</v>
      </c>
      <c r="B354" s="137" t="s">
        <v>13</v>
      </c>
      <c r="C354" s="138" t="s">
        <v>216</v>
      </c>
      <c r="D354" s="136" t="s">
        <v>14</v>
      </c>
      <c r="E354" s="138" t="s">
        <v>616</v>
      </c>
      <c r="F354" s="139">
        <v>1.19</v>
      </c>
      <c r="G354" s="140">
        <f ca="1">VLOOKUP(B354,'Insumos e Serviços'!$A:$F,6,0)</f>
        <v>5.43</v>
      </c>
      <c r="H354" s="140">
        <f>TRUNC(F354*G354,2)</f>
        <v>6.46</v>
      </c>
    </row>
    <row r="355" spans="1:8" ht="15" thickTop="1">
      <c r="A355" s="71"/>
      <c r="B355" s="71"/>
      <c r="C355" s="71"/>
      <c r="D355" s="71"/>
      <c r="E355" s="71"/>
      <c r="F355" s="112"/>
      <c r="G355" s="71"/>
      <c r="H355" s="71"/>
    </row>
    <row r="356" spans="1:8">
      <c r="A356" s="67" t="s">
        <v>200</v>
      </c>
      <c r="B356" s="67"/>
      <c r="C356" s="67"/>
      <c r="D356" s="67" t="s">
        <v>201</v>
      </c>
      <c r="E356" s="67"/>
      <c r="F356" s="110"/>
      <c r="G356" s="67"/>
      <c r="H356" s="68"/>
    </row>
    <row r="357" spans="1:8">
      <c r="A357" s="69" t="s">
        <v>661</v>
      </c>
      <c r="B357" s="69"/>
      <c r="C357" s="69"/>
      <c r="D357" s="69" t="s">
        <v>662</v>
      </c>
      <c r="E357" s="69"/>
      <c r="F357" s="111"/>
      <c r="G357" s="69"/>
      <c r="H357" s="70"/>
    </row>
    <row r="358" spans="1:8">
      <c r="A358" s="72" t="s">
        <v>663</v>
      </c>
      <c r="B358" s="72"/>
      <c r="C358" s="72"/>
      <c r="D358" s="72" t="s">
        <v>664</v>
      </c>
      <c r="E358" s="72"/>
      <c r="F358" s="113"/>
      <c r="G358" s="72"/>
      <c r="H358" s="73"/>
    </row>
    <row r="359" spans="1:8" ht="33.75">
      <c r="A359" s="130" t="s">
        <v>665</v>
      </c>
      <c r="B359" s="131" t="s">
        <v>666</v>
      </c>
      <c r="C359" s="131" t="s">
        <v>216</v>
      </c>
      <c r="D359" s="132" t="s">
        <v>667</v>
      </c>
      <c r="E359" s="131" t="s">
        <v>301</v>
      </c>
      <c r="F359" s="133"/>
      <c r="G359" s="134"/>
      <c r="H359" s="135">
        <f>SUM(H360)</f>
        <v>5509.22</v>
      </c>
    </row>
    <row r="360" spans="1:8" ht="34.5" thickBot="1">
      <c r="A360" s="136" t="str">
        <f ca="1">VLOOKUP(B360,'Insumos e Serviços'!$A:$F,3,0)</f>
        <v>Insumo</v>
      </c>
      <c r="B360" s="137" t="s">
        <v>15</v>
      </c>
      <c r="C360" s="138" t="s">
        <v>216</v>
      </c>
      <c r="D360" s="136" t="s">
        <v>667</v>
      </c>
      <c r="E360" s="138" t="s">
        <v>301</v>
      </c>
      <c r="F360" s="139">
        <v>1</v>
      </c>
      <c r="G360" s="140">
        <f ca="1">VLOOKUP(B360,'Insumos e Serviços'!$A:$F,6,0)</f>
        <v>5509.22</v>
      </c>
      <c r="H360" s="140">
        <f>TRUNC(F360*G360,2)</f>
        <v>5509.22</v>
      </c>
    </row>
    <row r="361" spans="1:8" ht="15" thickTop="1">
      <c r="A361" s="71"/>
      <c r="B361" s="71"/>
      <c r="C361" s="71"/>
      <c r="D361" s="71"/>
      <c r="E361" s="71"/>
      <c r="F361" s="112"/>
      <c r="G361" s="71"/>
      <c r="H361" s="71"/>
    </row>
    <row r="362" spans="1:8" ht="22.5">
      <c r="A362" s="130" t="s">
        <v>668</v>
      </c>
      <c r="B362" s="131" t="s">
        <v>669</v>
      </c>
      <c r="C362" s="131" t="s">
        <v>216</v>
      </c>
      <c r="D362" s="132" t="s">
        <v>670</v>
      </c>
      <c r="E362" s="131" t="s">
        <v>301</v>
      </c>
      <c r="F362" s="133"/>
      <c r="G362" s="134"/>
      <c r="H362" s="135">
        <f>SUM(H363)</f>
        <v>2295.5100000000002</v>
      </c>
    </row>
    <row r="363" spans="1:8" ht="23.25" thickBot="1">
      <c r="A363" s="136" t="str">
        <f ca="1">VLOOKUP(B363,'Insumos e Serviços'!$A:$F,3,0)</f>
        <v>Insumo</v>
      </c>
      <c r="B363" s="137" t="s">
        <v>16</v>
      </c>
      <c r="C363" s="138" t="s">
        <v>216</v>
      </c>
      <c r="D363" s="136" t="s">
        <v>670</v>
      </c>
      <c r="E363" s="138" t="s">
        <v>301</v>
      </c>
      <c r="F363" s="139">
        <v>1</v>
      </c>
      <c r="G363" s="140">
        <f ca="1">VLOOKUP(B363,'Insumos e Serviços'!$A:$F,6,0)</f>
        <v>2295.5100000000002</v>
      </c>
      <c r="H363" s="140">
        <f>TRUNC(F363*G363,2)</f>
        <v>2295.5100000000002</v>
      </c>
    </row>
    <row r="364" spans="1:8" ht="15" thickTop="1">
      <c r="A364" s="71"/>
      <c r="B364" s="71"/>
      <c r="C364" s="71"/>
      <c r="D364" s="71"/>
      <c r="E364" s="71"/>
      <c r="F364" s="112"/>
      <c r="G364" s="71"/>
      <c r="H364" s="71"/>
    </row>
    <row r="365" spans="1:8">
      <c r="A365" s="69" t="s">
        <v>671</v>
      </c>
      <c r="B365" s="69"/>
      <c r="C365" s="69"/>
      <c r="D365" s="69" t="s">
        <v>672</v>
      </c>
      <c r="E365" s="69"/>
      <c r="F365" s="111"/>
      <c r="G365" s="69"/>
      <c r="H365" s="70"/>
    </row>
    <row r="366" spans="1:8">
      <c r="A366" s="130" t="s">
        <v>673</v>
      </c>
      <c r="B366" s="131" t="s">
        <v>674</v>
      </c>
      <c r="C366" s="131" t="s">
        <v>216</v>
      </c>
      <c r="D366" s="132" t="s">
        <v>675</v>
      </c>
      <c r="E366" s="131" t="s">
        <v>241</v>
      </c>
      <c r="F366" s="133"/>
      <c r="G366" s="134"/>
      <c r="H366" s="135">
        <f>SUM(H367:H368)</f>
        <v>38.370000000000005</v>
      </c>
    </row>
    <row r="367" spans="1:8" ht="22.5">
      <c r="A367" s="136" t="str">
        <f ca="1">VLOOKUP(B367,'Insumos e Serviços'!$A:$F,3,0)</f>
        <v>Composição</v>
      </c>
      <c r="B367" s="137" t="s">
        <v>17</v>
      </c>
      <c r="C367" s="138" t="s">
        <v>239</v>
      </c>
      <c r="D367" s="136" t="s">
        <v>18</v>
      </c>
      <c r="E367" s="138" t="s">
        <v>679</v>
      </c>
      <c r="F367" s="139">
        <v>20</v>
      </c>
      <c r="G367" s="140">
        <f ca="1">VLOOKUP(B367,'Insumos e Serviços'!$A:$F,6,0)</f>
        <v>0.81</v>
      </c>
      <c r="H367" s="140">
        <f>TRUNC(F367*G367,2)</f>
        <v>16.2</v>
      </c>
    </row>
    <row r="368" spans="1:8">
      <c r="A368" s="136" t="str">
        <f ca="1">VLOOKUP(B368,'Insumos e Serviços'!$A:$F,3,0)</f>
        <v>Composição</v>
      </c>
      <c r="B368" s="137" t="s">
        <v>19</v>
      </c>
      <c r="C368" s="138" t="s">
        <v>239</v>
      </c>
      <c r="D368" s="136" t="s">
        <v>20</v>
      </c>
      <c r="E368" s="138" t="s">
        <v>241</v>
      </c>
      <c r="F368" s="139">
        <v>1</v>
      </c>
      <c r="G368" s="140">
        <f ca="1">VLOOKUP(B368,'Insumos e Serviços'!$A:$F,6,0)</f>
        <v>22.17</v>
      </c>
      <c r="H368" s="140">
        <f>TRUNC(F368*G368,2)</f>
        <v>22.17</v>
      </c>
    </row>
  </sheetData>
  <sheetCalcPr fullCalcOnLoad="1"/>
  <mergeCells count="13">
    <mergeCell ref="G1:H1"/>
    <mergeCell ref="A2:B2"/>
    <mergeCell ref="E2:F2"/>
    <mergeCell ref="G2:H2"/>
    <mergeCell ref="A7:H7"/>
    <mergeCell ref="A6:B6"/>
    <mergeCell ref="C6:D6"/>
    <mergeCell ref="E6:F6"/>
    <mergeCell ref="G6:H6"/>
    <mergeCell ref="E4:F4"/>
    <mergeCell ref="G4:H4"/>
    <mergeCell ref="A4:B4"/>
    <mergeCell ref="C4:D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6"/>
  <sheetViews>
    <sheetView showGridLines="0" workbookViewId="0"/>
  </sheetViews>
  <sheetFormatPr defaultRowHeight="14.25"/>
  <cols>
    <col min="1" max="1" width="9.625" style="76" customWidth="1"/>
    <col min="2" max="3" width="8.625" style="76" customWidth="1"/>
    <col min="4" max="4" width="45.625" style="76" customWidth="1"/>
    <col min="5" max="5" width="8.625" style="76" customWidth="1"/>
    <col min="6" max="8" width="12.625" style="76" customWidth="1"/>
    <col min="9" max="16384" width="9" style="115"/>
  </cols>
  <sheetData>
    <row r="1" spans="1:8">
      <c r="A1" s="45" t="str">
        <f ca="1">'Orçamento Sintético'!A1</f>
        <v>P. Execução:</v>
      </c>
      <c r="B1" s="54"/>
      <c r="C1" s="45" t="str">
        <f ca="1">'Orçamento Sintético'!C1</f>
        <v>Licitação:</v>
      </c>
      <c r="D1" s="56" t="str">
        <f ca="1">'Orçamento Sintético'!D1</f>
        <v>Objeto: Ampliação Reuso Edifício Paranoá</v>
      </c>
      <c r="E1" s="45" t="str">
        <f ca="1">'Orçamento Sintético'!E1</f>
        <v>Data:</v>
      </c>
      <c r="F1" s="54"/>
      <c r="G1" s="188"/>
      <c r="H1" s="176"/>
    </row>
    <row r="2" spans="1:8">
      <c r="A2" s="168" t="str">
        <f ca="1">'Orçamento Sintético'!A2:B2</f>
        <v>A</v>
      </c>
      <c r="B2" s="174"/>
      <c r="C2" s="48" t="str">
        <f ca="1">'Orçamento Sintético'!C2</f>
        <v>B</v>
      </c>
      <c r="D2" s="47" t="str">
        <f ca="1">'Orçamento Sintético'!D2</f>
        <v>Local: Quadra 4 Conjunto B, Lote 1 Grandes Áreas, Paranoá/DF</v>
      </c>
      <c r="E2" s="189">
        <f ca="1">'Orçamento Sintético'!E2:F2</f>
        <v>1</v>
      </c>
      <c r="F2" s="190"/>
      <c r="G2" s="170"/>
      <c r="H2" s="171"/>
    </row>
    <row r="3" spans="1:8">
      <c r="A3" s="49" t="str">
        <f ca="1">'Orçamento Sintético'!A3</f>
        <v>P. Validade:</v>
      </c>
      <c r="B3" s="54"/>
      <c r="C3" s="49" t="str">
        <f ca="1">'Orçamento Sintético'!C3</f>
        <v>Razão Social:</v>
      </c>
      <c r="D3" s="54"/>
      <c r="E3" s="45" t="str">
        <f ca="1">'Orçamento Sintético'!E3</f>
        <v>Telefone:</v>
      </c>
      <c r="F3" s="54"/>
      <c r="G3" s="59"/>
      <c r="H3" s="60"/>
    </row>
    <row r="4" spans="1:8">
      <c r="A4" s="168" t="str">
        <f ca="1">'Orçamento Sintético'!A4:B4</f>
        <v>C</v>
      </c>
      <c r="B4" s="174"/>
      <c r="C4" s="168" t="str">
        <f ca="1">'Orçamento Sintético'!C4:D4</f>
        <v>D</v>
      </c>
      <c r="D4" s="174"/>
      <c r="E4" s="168" t="str">
        <f ca="1">'Orçamento Sintético'!E4:F4</f>
        <v>E</v>
      </c>
      <c r="F4" s="174"/>
      <c r="G4" s="170"/>
      <c r="H4" s="171"/>
    </row>
    <row r="5" spans="1:8">
      <c r="A5" s="45" t="str">
        <f ca="1">'Orçamento Sintético'!A5</f>
        <v>P. Garantia:</v>
      </c>
      <c r="B5" s="54"/>
      <c r="C5" s="45" t="str">
        <f ca="1">'Orçamento Sintético'!C5</f>
        <v>CNPJ:</v>
      </c>
      <c r="D5" s="54"/>
      <c r="E5" s="45" t="str">
        <f ca="1">'Orçamento Sintético'!E5</f>
        <v>E-mail:</v>
      </c>
      <c r="F5" s="54"/>
      <c r="G5" s="59"/>
      <c r="H5" s="60"/>
    </row>
    <row r="6" spans="1:8">
      <c r="A6" s="168" t="str">
        <f ca="1">'Orçamento Sintético'!A6:B6</f>
        <v>F</v>
      </c>
      <c r="B6" s="174"/>
      <c r="C6" s="168" t="str">
        <f ca="1">'Orçamento Sintético'!C6:D6</f>
        <v>G</v>
      </c>
      <c r="D6" s="174"/>
      <c r="E6" s="168" t="str">
        <f ca="1">'Orçamento Sintético'!E6:F6</f>
        <v>H</v>
      </c>
      <c r="F6" s="174"/>
      <c r="G6" s="186"/>
      <c r="H6" s="187"/>
    </row>
    <row r="7" spans="1:8" ht="15">
      <c r="A7" s="164" t="s">
        <v>175</v>
      </c>
      <c r="B7" s="165"/>
      <c r="C7" s="165"/>
      <c r="D7" s="165"/>
      <c r="E7" s="165"/>
      <c r="F7" s="165"/>
      <c r="G7" s="165"/>
      <c r="H7" s="165"/>
    </row>
    <row r="8" spans="1:8" s="116" customFormat="1" ht="25.5">
      <c r="A8" s="3" t="s">
        <v>207</v>
      </c>
      <c r="B8" s="3" t="s">
        <v>208</v>
      </c>
      <c r="C8" s="3" t="s">
        <v>176</v>
      </c>
      <c r="D8" s="3" t="s">
        <v>185</v>
      </c>
      <c r="E8" s="3" t="s">
        <v>209</v>
      </c>
      <c r="F8" s="3" t="s">
        <v>211</v>
      </c>
      <c r="G8" s="3" t="s">
        <v>177</v>
      </c>
      <c r="H8" s="3" t="s">
        <v>178</v>
      </c>
    </row>
    <row r="9" spans="1:8">
      <c r="A9" s="127" t="s">
        <v>806</v>
      </c>
      <c r="B9" s="127" t="s">
        <v>239</v>
      </c>
      <c r="C9" s="127" t="s">
        <v>705</v>
      </c>
      <c r="D9" s="128" t="s">
        <v>807</v>
      </c>
      <c r="E9" s="127" t="s">
        <v>317</v>
      </c>
      <c r="F9" s="129">
        <v>79.489999999999995</v>
      </c>
      <c r="G9" s="66" t="s">
        <v>179</v>
      </c>
      <c r="H9" s="66" t="s">
        <v>180</v>
      </c>
    </row>
    <row r="10" spans="1:8">
      <c r="A10" s="127" t="s">
        <v>746</v>
      </c>
      <c r="B10" s="127" t="s">
        <v>239</v>
      </c>
      <c r="C10" s="127" t="s">
        <v>705</v>
      </c>
      <c r="D10" s="128" t="s">
        <v>747</v>
      </c>
      <c r="E10" s="127" t="s">
        <v>273</v>
      </c>
      <c r="F10" s="129">
        <v>1.56</v>
      </c>
      <c r="G10" s="66"/>
      <c r="H10" s="66"/>
    </row>
    <row r="11" spans="1:8" ht="22.5">
      <c r="A11" s="127" t="s">
        <v>788</v>
      </c>
      <c r="B11" s="127" t="s">
        <v>239</v>
      </c>
      <c r="C11" s="127" t="s">
        <v>705</v>
      </c>
      <c r="D11" s="128" t="s">
        <v>789</v>
      </c>
      <c r="E11" s="127" t="s">
        <v>273</v>
      </c>
      <c r="F11" s="129">
        <v>3.04</v>
      </c>
      <c r="G11" s="66"/>
      <c r="H11" s="66"/>
    </row>
    <row r="12" spans="1:8" ht="22.5">
      <c r="A12" s="127" t="s">
        <v>748</v>
      </c>
      <c r="B12" s="127" t="s">
        <v>239</v>
      </c>
      <c r="C12" s="127" t="s">
        <v>705</v>
      </c>
      <c r="D12" s="128" t="s">
        <v>749</v>
      </c>
      <c r="E12" s="127" t="s">
        <v>273</v>
      </c>
      <c r="F12" s="129">
        <v>49.21</v>
      </c>
      <c r="G12" s="66"/>
      <c r="H12" s="66"/>
    </row>
    <row r="13" spans="1:8" ht="22.5">
      <c r="A13" s="127" t="s">
        <v>818</v>
      </c>
      <c r="B13" s="127" t="s">
        <v>239</v>
      </c>
      <c r="C13" s="127" t="s">
        <v>705</v>
      </c>
      <c r="D13" s="128" t="s">
        <v>819</v>
      </c>
      <c r="E13" s="127" t="s">
        <v>317</v>
      </c>
      <c r="F13" s="129">
        <v>12.3</v>
      </c>
      <c r="G13" s="66" t="s">
        <v>179</v>
      </c>
      <c r="H13" s="66" t="s">
        <v>180</v>
      </c>
    </row>
    <row r="14" spans="1:8">
      <c r="A14" s="127" t="s">
        <v>714</v>
      </c>
      <c r="B14" s="127" t="s">
        <v>239</v>
      </c>
      <c r="C14" s="127" t="s">
        <v>705</v>
      </c>
      <c r="D14" s="128" t="s">
        <v>715</v>
      </c>
      <c r="E14" s="127" t="s">
        <v>273</v>
      </c>
      <c r="F14" s="129">
        <v>29.1</v>
      </c>
      <c r="G14" s="66" t="s">
        <v>179</v>
      </c>
      <c r="H14" s="66" t="s">
        <v>180</v>
      </c>
    </row>
    <row r="15" spans="1:8" ht="22.5">
      <c r="A15" s="127" t="s">
        <v>781</v>
      </c>
      <c r="B15" s="127" t="s">
        <v>239</v>
      </c>
      <c r="C15" s="127" t="s">
        <v>705</v>
      </c>
      <c r="D15" s="128" t="s">
        <v>782</v>
      </c>
      <c r="E15" s="127" t="s">
        <v>273</v>
      </c>
      <c r="F15" s="129">
        <v>14.27</v>
      </c>
      <c r="G15" s="66"/>
      <c r="H15" s="66"/>
    </row>
    <row r="16" spans="1:8" ht="22.5">
      <c r="A16" s="127" t="s">
        <v>773</v>
      </c>
      <c r="B16" s="127" t="s">
        <v>239</v>
      </c>
      <c r="C16" s="127" t="s">
        <v>705</v>
      </c>
      <c r="D16" s="128" t="s">
        <v>774</v>
      </c>
      <c r="E16" s="127" t="s">
        <v>750</v>
      </c>
      <c r="F16" s="129">
        <v>15.71</v>
      </c>
      <c r="G16" s="66"/>
      <c r="H16" s="66"/>
    </row>
    <row r="17" spans="1:8" ht="22.5">
      <c r="A17" s="127" t="s">
        <v>775</v>
      </c>
      <c r="B17" s="127" t="s">
        <v>239</v>
      </c>
      <c r="C17" s="127" t="s">
        <v>705</v>
      </c>
      <c r="D17" s="128" t="s">
        <v>776</v>
      </c>
      <c r="E17" s="127" t="s">
        <v>273</v>
      </c>
      <c r="F17" s="129">
        <v>12.71</v>
      </c>
      <c r="G17" s="66"/>
      <c r="H17" s="66"/>
    </row>
    <row r="18" spans="1:8">
      <c r="A18" s="127" t="s">
        <v>824</v>
      </c>
      <c r="B18" s="127" t="s">
        <v>239</v>
      </c>
      <c r="C18" s="127" t="s">
        <v>705</v>
      </c>
      <c r="D18" s="128" t="s">
        <v>825</v>
      </c>
      <c r="E18" s="127" t="s">
        <v>317</v>
      </c>
      <c r="F18" s="129">
        <v>2.34</v>
      </c>
      <c r="G18" s="66"/>
      <c r="H18" s="66"/>
    </row>
    <row r="19" spans="1:8">
      <c r="A19" s="127" t="s">
        <v>738</v>
      </c>
      <c r="B19" s="127" t="s">
        <v>239</v>
      </c>
      <c r="C19" s="127" t="s">
        <v>705</v>
      </c>
      <c r="D19" s="128" t="s">
        <v>739</v>
      </c>
      <c r="E19" s="127" t="s">
        <v>273</v>
      </c>
      <c r="F19" s="129">
        <v>0.54</v>
      </c>
      <c r="G19" s="66" t="s">
        <v>179</v>
      </c>
      <c r="H19" s="66" t="s">
        <v>180</v>
      </c>
    </row>
    <row r="20" spans="1:8">
      <c r="A20" s="127" t="s">
        <v>792</v>
      </c>
      <c r="B20" s="127" t="s">
        <v>239</v>
      </c>
      <c r="C20" s="127" t="s">
        <v>705</v>
      </c>
      <c r="D20" s="128" t="s">
        <v>793</v>
      </c>
      <c r="E20" s="127" t="s">
        <v>317</v>
      </c>
      <c r="F20" s="129">
        <v>3.66</v>
      </c>
      <c r="G20" s="66" t="s">
        <v>179</v>
      </c>
      <c r="H20" s="66" t="s">
        <v>180</v>
      </c>
    </row>
    <row r="21" spans="1:8">
      <c r="A21" s="127" t="s">
        <v>790</v>
      </c>
      <c r="B21" s="127" t="s">
        <v>239</v>
      </c>
      <c r="C21" s="127" t="s">
        <v>705</v>
      </c>
      <c r="D21" s="128" t="s">
        <v>791</v>
      </c>
      <c r="E21" s="127" t="s">
        <v>317</v>
      </c>
      <c r="F21" s="129">
        <v>13.49</v>
      </c>
      <c r="G21" s="66" t="s">
        <v>179</v>
      </c>
      <c r="H21" s="66" t="s">
        <v>180</v>
      </c>
    </row>
    <row r="22" spans="1:8">
      <c r="A22" s="127" t="s">
        <v>880</v>
      </c>
      <c r="B22" s="127" t="s">
        <v>239</v>
      </c>
      <c r="C22" s="127" t="s">
        <v>705</v>
      </c>
      <c r="D22" s="128" t="s">
        <v>881</v>
      </c>
      <c r="E22" s="127" t="s">
        <v>317</v>
      </c>
      <c r="F22" s="129">
        <v>2.93</v>
      </c>
      <c r="G22" s="66" t="s">
        <v>179</v>
      </c>
      <c r="H22" s="66" t="s">
        <v>180</v>
      </c>
    </row>
    <row r="23" spans="1:8" ht="22.5">
      <c r="A23" s="127" t="s">
        <v>769</v>
      </c>
      <c r="B23" s="127" t="s">
        <v>239</v>
      </c>
      <c r="C23" s="127" t="s">
        <v>705</v>
      </c>
      <c r="D23" s="128" t="s">
        <v>770</v>
      </c>
      <c r="E23" s="127" t="s">
        <v>232</v>
      </c>
      <c r="F23" s="129">
        <v>50.44</v>
      </c>
      <c r="G23" s="66"/>
      <c r="H23" s="66"/>
    </row>
    <row r="24" spans="1:8" ht="22.5">
      <c r="A24" s="127" t="s">
        <v>779</v>
      </c>
      <c r="B24" s="127" t="s">
        <v>239</v>
      </c>
      <c r="C24" s="127" t="s">
        <v>705</v>
      </c>
      <c r="D24" s="128" t="s">
        <v>780</v>
      </c>
      <c r="E24" s="127" t="s">
        <v>232</v>
      </c>
      <c r="F24" s="129">
        <v>7.23</v>
      </c>
      <c r="G24" s="66"/>
      <c r="H24" s="66"/>
    </row>
    <row r="25" spans="1:8">
      <c r="A25" s="127" t="s">
        <v>783</v>
      </c>
      <c r="B25" s="127" t="s">
        <v>239</v>
      </c>
      <c r="C25" s="127" t="s">
        <v>705</v>
      </c>
      <c r="D25" s="128" t="s">
        <v>784</v>
      </c>
      <c r="E25" s="127" t="s">
        <v>232</v>
      </c>
      <c r="F25" s="129">
        <v>5.38</v>
      </c>
      <c r="G25" s="66" t="s">
        <v>179</v>
      </c>
      <c r="H25" s="66" t="s">
        <v>180</v>
      </c>
    </row>
    <row r="26" spans="1:8">
      <c r="A26" s="127" t="s">
        <v>771</v>
      </c>
      <c r="B26" s="127" t="s">
        <v>239</v>
      </c>
      <c r="C26" s="127" t="s">
        <v>705</v>
      </c>
      <c r="D26" s="128" t="s">
        <v>772</v>
      </c>
      <c r="E26" s="127" t="s">
        <v>273</v>
      </c>
      <c r="F26" s="129">
        <v>6.33</v>
      </c>
      <c r="G26" s="66" t="s">
        <v>179</v>
      </c>
      <c r="H26" s="66" t="s">
        <v>180</v>
      </c>
    </row>
    <row r="27" spans="1:8" ht="45">
      <c r="A27" s="127" t="s">
        <v>865</v>
      </c>
      <c r="B27" s="127" t="s">
        <v>239</v>
      </c>
      <c r="C27" s="127" t="s">
        <v>705</v>
      </c>
      <c r="D27" s="128" t="s">
        <v>866</v>
      </c>
      <c r="E27" s="127" t="s">
        <v>317</v>
      </c>
      <c r="F27" s="129">
        <v>27.24</v>
      </c>
      <c r="G27" s="66" t="s">
        <v>179</v>
      </c>
      <c r="H27" s="66" t="s">
        <v>180</v>
      </c>
    </row>
    <row r="28" spans="1:8">
      <c r="A28" s="127" t="s">
        <v>759</v>
      </c>
      <c r="B28" s="127" t="s">
        <v>239</v>
      </c>
      <c r="C28" s="127" t="s">
        <v>705</v>
      </c>
      <c r="D28" s="128" t="s">
        <v>760</v>
      </c>
      <c r="E28" s="127" t="s">
        <v>750</v>
      </c>
      <c r="F28" s="129">
        <v>11.8</v>
      </c>
      <c r="G28" s="66" t="s">
        <v>179</v>
      </c>
      <c r="H28" s="66" t="s">
        <v>180</v>
      </c>
    </row>
    <row r="29" spans="1:8" ht="22.5">
      <c r="A29" s="127" t="s">
        <v>814</v>
      </c>
      <c r="B29" s="127" t="s">
        <v>239</v>
      </c>
      <c r="C29" s="127" t="s">
        <v>705</v>
      </c>
      <c r="D29" s="128" t="s">
        <v>815</v>
      </c>
      <c r="E29" s="127" t="s">
        <v>317</v>
      </c>
      <c r="F29" s="129">
        <v>216.79</v>
      </c>
      <c r="G29" s="66"/>
      <c r="H29" s="66"/>
    </row>
    <row r="30" spans="1:8" ht="22.5">
      <c r="A30" s="127" t="s">
        <v>716</v>
      </c>
      <c r="B30" s="127" t="s">
        <v>239</v>
      </c>
      <c r="C30" s="127" t="s">
        <v>705</v>
      </c>
      <c r="D30" s="128" t="s">
        <v>717</v>
      </c>
      <c r="E30" s="127" t="s">
        <v>232</v>
      </c>
      <c r="F30" s="129">
        <v>2.08</v>
      </c>
      <c r="G30" s="66" t="s">
        <v>179</v>
      </c>
      <c r="H30" s="66" t="s">
        <v>180</v>
      </c>
    </row>
    <row r="31" spans="1:8">
      <c r="A31" s="127" t="s">
        <v>761</v>
      </c>
      <c r="B31" s="127" t="s">
        <v>239</v>
      </c>
      <c r="C31" s="127" t="s">
        <v>705</v>
      </c>
      <c r="D31" s="128" t="s">
        <v>762</v>
      </c>
      <c r="E31" s="127" t="s">
        <v>750</v>
      </c>
      <c r="F31" s="129">
        <v>28.71</v>
      </c>
      <c r="G31" s="66"/>
      <c r="H31" s="66"/>
    </row>
    <row r="32" spans="1:8" ht="22.5">
      <c r="A32" s="127" t="s">
        <v>882</v>
      </c>
      <c r="B32" s="127" t="s">
        <v>239</v>
      </c>
      <c r="C32" s="127" t="s">
        <v>705</v>
      </c>
      <c r="D32" s="128" t="s">
        <v>883</v>
      </c>
      <c r="E32" s="127" t="s">
        <v>750</v>
      </c>
      <c r="F32" s="129">
        <v>31.33</v>
      </c>
      <c r="G32" s="66"/>
      <c r="H32" s="66"/>
    </row>
    <row r="33" spans="1:8" ht="22.5">
      <c r="A33" s="127" t="s">
        <v>765</v>
      </c>
      <c r="B33" s="127" t="s">
        <v>239</v>
      </c>
      <c r="C33" s="127" t="s">
        <v>705</v>
      </c>
      <c r="D33" s="128" t="s">
        <v>766</v>
      </c>
      <c r="E33" s="127" t="s">
        <v>750</v>
      </c>
      <c r="F33" s="129">
        <v>13.48</v>
      </c>
      <c r="G33" s="66"/>
      <c r="H33" s="66"/>
    </row>
    <row r="34" spans="1:8" ht="33.75">
      <c r="A34" s="127" t="s">
        <v>836</v>
      </c>
      <c r="B34" s="127" t="s">
        <v>239</v>
      </c>
      <c r="C34" s="127" t="s">
        <v>705</v>
      </c>
      <c r="D34" s="128" t="s">
        <v>837</v>
      </c>
      <c r="E34" s="127" t="s">
        <v>317</v>
      </c>
      <c r="F34" s="129">
        <v>0.9</v>
      </c>
      <c r="G34" s="66" t="s">
        <v>179</v>
      </c>
      <c r="H34" s="66" t="s">
        <v>180</v>
      </c>
    </row>
    <row r="35" spans="1:8">
      <c r="A35" s="127" t="s">
        <v>856</v>
      </c>
      <c r="B35" s="127" t="s">
        <v>239</v>
      </c>
      <c r="C35" s="127" t="s">
        <v>705</v>
      </c>
      <c r="D35" s="128" t="s">
        <v>857</v>
      </c>
      <c r="E35" s="127" t="s">
        <v>317</v>
      </c>
      <c r="F35" s="129">
        <v>19.16</v>
      </c>
      <c r="G35" s="66" t="s">
        <v>179</v>
      </c>
      <c r="H35" s="66" t="s">
        <v>180</v>
      </c>
    </row>
    <row r="36" spans="1:8" ht="22.5">
      <c r="A36" s="127" t="s">
        <v>876</v>
      </c>
      <c r="B36" s="127" t="s">
        <v>239</v>
      </c>
      <c r="C36" s="127" t="s">
        <v>705</v>
      </c>
      <c r="D36" s="128" t="s">
        <v>877</v>
      </c>
      <c r="E36" s="127" t="s">
        <v>317</v>
      </c>
      <c r="F36" s="129">
        <v>4.6500000000000004</v>
      </c>
      <c r="G36" s="66" t="s">
        <v>179</v>
      </c>
      <c r="H36" s="66" t="s">
        <v>180</v>
      </c>
    </row>
    <row r="37" spans="1:8" ht="22.5">
      <c r="A37" s="127" t="s">
        <v>874</v>
      </c>
      <c r="B37" s="127" t="s">
        <v>239</v>
      </c>
      <c r="C37" s="127" t="s">
        <v>705</v>
      </c>
      <c r="D37" s="128" t="s">
        <v>875</v>
      </c>
      <c r="E37" s="127" t="s">
        <v>317</v>
      </c>
      <c r="F37" s="129">
        <v>5.33</v>
      </c>
      <c r="G37" s="66" t="s">
        <v>179</v>
      </c>
      <c r="H37" s="66" t="s">
        <v>180</v>
      </c>
    </row>
    <row r="38" spans="1:8" ht="22.5">
      <c r="A38" s="127" t="s">
        <v>826</v>
      </c>
      <c r="B38" s="127" t="s">
        <v>239</v>
      </c>
      <c r="C38" s="127" t="s">
        <v>705</v>
      </c>
      <c r="D38" s="128" t="s">
        <v>827</v>
      </c>
      <c r="E38" s="127" t="s">
        <v>317</v>
      </c>
      <c r="F38" s="129">
        <v>224.92</v>
      </c>
      <c r="G38" s="66"/>
      <c r="H38" s="66"/>
    </row>
    <row r="39" spans="1:8" ht="22.5">
      <c r="A39" s="127" t="s">
        <v>812</v>
      </c>
      <c r="B39" s="127" t="s">
        <v>239</v>
      </c>
      <c r="C39" s="127" t="s">
        <v>705</v>
      </c>
      <c r="D39" s="128" t="s">
        <v>813</v>
      </c>
      <c r="E39" s="127" t="s">
        <v>317</v>
      </c>
      <c r="F39" s="129">
        <v>29.1</v>
      </c>
      <c r="G39" s="66" t="s">
        <v>179</v>
      </c>
      <c r="H39" s="66" t="s">
        <v>180</v>
      </c>
    </row>
    <row r="40" spans="1:8" ht="33.75">
      <c r="A40" s="127" t="s">
        <v>820</v>
      </c>
      <c r="B40" s="127" t="s">
        <v>239</v>
      </c>
      <c r="C40" s="127" t="s">
        <v>705</v>
      </c>
      <c r="D40" s="128" t="s">
        <v>821</v>
      </c>
      <c r="E40" s="127" t="s">
        <v>317</v>
      </c>
      <c r="F40" s="129">
        <v>200.1</v>
      </c>
      <c r="G40" s="66" t="s">
        <v>179</v>
      </c>
      <c r="H40" s="66" t="s">
        <v>180</v>
      </c>
    </row>
    <row r="41" spans="1:8">
      <c r="A41" s="127" t="s">
        <v>808</v>
      </c>
      <c r="B41" s="127" t="s">
        <v>239</v>
      </c>
      <c r="C41" s="127" t="s">
        <v>705</v>
      </c>
      <c r="D41" s="128" t="s">
        <v>809</v>
      </c>
      <c r="E41" s="127" t="s">
        <v>317</v>
      </c>
      <c r="F41" s="129">
        <v>69.03</v>
      </c>
      <c r="G41" s="66" t="s">
        <v>179</v>
      </c>
      <c r="H41" s="66" t="s">
        <v>180</v>
      </c>
    </row>
    <row r="42" spans="1:8" ht="22.5">
      <c r="A42" s="127" t="s">
        <v>11</v>
      </c>
      <c r="B42" s="127" t="s">
        <v>239</v>
      </c>
      <c r="C42" s="127" t="s">
        <v>705</v>
      </c>
      <c r="D42" s="128" t="s">
        <v>12</v>
      </c>
      <c r="E42" s="127" t="s">
        <v>317</v>
      </c>
      <c r="F42" s="129">
        <v>3.6</v>
      </c>
      <c r="G42" s="66" t="s">
        <v>179</v>
      </c>
      <c r="H42" s="66" t="s">
        <v>180</v>
      </c>
    </row>
    <row r="43" spans="1:8">
      <c r="A43" s="127" t="s">
        <v>804</v>
      </c>
      <c r="B43" s="127" t="s">
        <v>239</v>
      </c>
      <c r="C43" s="127" t="s">
        <v>705</v>
      </c>
      <c r="D43" s="128" t="s">
        <v>805</v>
      </c>
      <c r="E43" s="127" t="s">
        <v>317</v>
      </c>
      <c r="F43" s="129">
        <v>2.19</v>
      </c>
      <c r="G43" s="66" t="s">
        <v>179</v>
      </c>
      <c r="H43" s="66" t="s">
        <v>180</v>
      </c>
    </row>
    <row r="44" spans="1:8">
      <c r="A44" s="127" t="s">
        <v>838</v>
      </c>
      <c r="B44" s="127" t="s">
        <v>239</v>
      </c>
      <c r="C44" s="127" t="s">
        <v>705</v>
      </c>
      <c r="D44" s="128" t="s">
        <v>839</v>
      </c>
      <c r="E44" s="127" t="s">
        <v>262</v>
      </c>
      <c r="F44" s="129">
        <v>3.78</v>
      </c>
      <c r="G44" s="66" t="s">
        <v>179</v>
      </c>
      <c r="H44" s="66" t="s">
        <v>180</v>
      </c>
    </row>
    <row r="45" spans="1:8">
      <c r="A45" s="127" t="s">
        <v>840</v>
      </c>
      <c r="B45" s="127" t="s">
        <v>239</v>
      </c>
      <c r="C45" s="127" t="s">
        <v>705</v>
      </c>
      <c r="D45" s="128" t="s">
        <v>841</v>
      </c>
      <c r="E45" s="127" t="s">
        <v>317</v>
      </c>
      <c r="F45" s="129">
        <v>0.18</v>
      </c>
      <c r="G45" s="66" t="s">
        <v>179</v>
      </c>
      <c r="H45" s="66" t="s">
        <v>180</v>
      </c>
    </row>
    <row r="46" spans="1:8">
      <c r="A46" s="127" t="s">
        <v>810</v>
      </c>
      <c r="B46" s="127" t="s">
        <v>239</v>
      </c>
      <c r="C46" s="127" t="s">
        <v>705</v>
      </c>
      <c r="D46" s="128" t="s">
        <v>811</v>
      </c>
      <c r="E46" s="127" t="s">
        <v>262</v>
      </c>
      <c r="F46" s="129">
        <v>119.23</v>
      </c>
      <c r="G46" s="66"/>
      <c r="H46" s="66"/>
    </row>
    <row r="47" spans="1:8" ht="22.5">
      <c r="A47" s="127" t="s">
        <v>822</v>
      </c>
      <c r="B47" s="127" t="s">
        <v>239</v>
      </c>
      <c r="C47" s="127" t="s">
        <v>705</v>
      </c>
      <c r="D47" s="128" t="s">
        <v>823</v>
      </c>
      <c r="E47" s="127" t="s">
        <v>317</v>
      </c>
      <c r="F47" s="129">
        <v>607.20000000000005</v>
      </c>
      <c r="G47" s="66"/>
      <c r="H47" s="66"/>
    </row>
    <row r="48" spans="1:8" ht="22.5">
      <c r="A48" s="127" t="s">
        <v>718</v>
      </c>
      <c r="B48" s="127" t="s">
        <v>239</v>
      </c>
      <c r="C48" s="127" t="s">
        <v>704</v>
      </c>
      <c r="D48" s="128" t="s">
        <v>719</v>
      </c>
      <c r="E48" s="127" t="s">
        <v>720</v>
      </c>
      <c r="F48" s="129">
        <v>22.07</v>
      </c>
      <c r="G48" s="66" t="s">
        <v>179</v>
      </c>
      <c r="H48" s="66" t="s">
        <v>180</v>
      </c>
    </row>
    <row r="49" spans="1:8" ht="22.5">
      <c r="A49" s="127" t="s">
        <v>721</v>
      </c>
      <c r="B49" s="127" t="s">
        <v>239</v>
      </c>
      <c r="C49" s="127" t="s">
        <v>704</v>
      </c>
      <c r="D49" s="128" t="s">
        <v>722</v>
      </c>
      <c r="E49" s="127" t="s">
        <v>723</v>
      </c>
      <c r="F49" s="129">
        <v>20.440000000000001</v>
      </c>
      <c r="G49" s="66" t="s">
        <v>179</v>
      </c>
      <c r="H49" s="66" t="s">
        <v>180</v>
      </c>
    </row>
    <row r="50" spans="1:8">
      <c r="A50" s="127" t="s">
        <v>19</v>
      </c>
      <c r="B50" s="127" t="s">
        <v>239</v>
      </c>
      <c r="C50" s="127" t="s">
        <v>704</v>
      </c>
      <c r="D50" s="128" t="s">
        <v>20</v>
      </c>
      <c r="E50" s="127" t="s">
        <v>241</v>
      </c>
      <c r="F50" s="129">
        <v>22.17</v>
      </c>
      <c r="G50" s="66" t="s">
        <v>179</v>
      </c>
      <c r="H50" s="66" t="s">
        <v>180</v>
      </c>
    </row>
    <row r="51" spans="1:8" ht="33.75">
      <c r="A51" s="127" t="s">
        <v>303</v>
      </c>
      <c r="B51" s="127" t="s">
        <v>239</v>
      </c>
      <c r="C51" s="127" t="s">
        <v>704</v>
      </c>
      <c r="D51" s="128" t="s">
        <v>304</v>
      </c>
      <c r="E51" s="127" t="s">
        <v>241</v>
      </c>
      <c r="F51" s="129">
        <v>12.05</v>
      </c>
      <c r="G51" s="66" t="s">
        <v>179</v>
      </c>
      <c r="H51" s="66" t="s">
        <v>180</v>
      </c>
    </row>
    <row r="52" spans="1:8" ht="33.75">
      <c r="A52" s="127" t="s">
        <v>777</v>
      </c>
      <c r="B52" s="127" t="s">
        <v>239</v>
      </c>
      <c r="C52" s="127" t="s">
        <v>704</v>
      </c>
      <c r="D52" s="128" t="s">
        <v>778</v>
      </c>
      <c r="E52" s="127" t="s">
        <v>241</v>
      </c>
      <c r="F52" s="129">
        <v>456.32</v>
      </c>
      <c r="G52" s="66" t="s">
        <v>179</v>
      </c>
      <c r="H52" s="66" t="s">
        <v>180</v>
      </c>
    </row>
    <row r="53" spans="1:8" ht="22.5">
      <c r="A53" s="127" t="s">
        <v>763</v>
      </c>
      <c r="B53" s="127" t="s">
        <v>239</v>
      </c>
      <c r="C53" s="127" t="s">
        <v>704</v>
      </c>
      <c r="D53" s="128" t="s">
        <v>764</v>
      </c>
      <c r="E53" s="127" t="s">
        <v>241</v>
      </c>
      <c r="F53" s="129">
        <v>557.65</v>
      </c>
      <c r="G53" s="66" t="s">
        <v>179</v>
      </c>
      <c r="H53" s="66" t="s">
        <v>180</v>
      </c>
    </row>
    <row r="54" spans="1:8" ht="45">
      <c r="A54" s="127" t="s">
        <v>323</v>
      </c>
      <c r="B54" s="127" t="s">
        <v>239</v>
      </c>
      <c r="C54" s="127" t="s">
        <v>704</v>
      </c>
      <c r="D54" s="128" t="s">
        <v>324</v>
      </c>
      <c r="E54" s="127" t="s">
        <v>232</v>
      </c>
      <c r="F54" s="129">
        <v>98.06</v>
      </c>
      <c r="G54" s="66" t="s">
        <v>179</v>
      </c>
      <c r="H54" s="66" t="s">
        <v>180</v>
      </c>
    </row>
    <row r="55" spans="1:8" ht="45">
      <c r="A55" s="127" t="s">
        <v>331</v>
      </c>
      <c r="B55" s="127" t="s">
        <v>239</v>
      </c>
      <c r="C55" s="127" t="s">
        <v>704</v>
      </c>
      <c r="D55" s="128" t="s">
        <v>332</v>
      </c>
      <c r="E55" s="127" t="s">
        <v>232</v>
      </c>
      <c r="F55" s="129">
        <v>7.81</v>
      </c>
      <c r="G55" s="66" t="s">
        <v>179</v>
      </c>
      <c r="H55" s="66" t="s">
        <v>180</v>
      </c>
    </row>
    <row r="56" spans="1:8">
      <c r="A56" s="127" t="s">
        <v>767</v>
      </c>
      <c r="B56" s="127" t="s">
        <v>239</v>
      </c>
      <c r="C56" s="127" t="s">
        <v>704</v>
      </c>
      <c r="D56" s="128" t="s">
        <v>768</v>
      </c>
      <c r="E56" s="127" t="s">
        <v>700</v>
      </c>
      <c r="F56" s="129">
        <v>20.96</v>
      </c>
      <c r="G56" s="66" t="s">
        <v>179</v>
      </c>
      <c r="H56" s="66" t="s">
        <v>180</v>
      </c>
    </row>
    <row r="57" spans="1:8">
      <c r="A57" s="127" t="s">
        <v>892</v>
      </c>
      <c r="B57" s="127" t="s">
        <v>239</v>
      </c>
      <c r="C57" s="127" t="s">
        <v>704</v>
      </c>
      <c r="D57" s="128" t="s">
        <v>893</v>
      </c>
      <c r="E57" s="127" t="s">
        <v>700</v>
      </c>
      <c r="F57" s="129">
        <v>18.739999999999998</v>
      </c>
      <c r="G57" s="66" t="s">
        <v>179</v>
      </c>
      <c r="H57" s="66" t="s">
        <v>180</v>
      </c>
    </row>
    <row r="58" spans="1:8" ht="22.5">
      <c r="A58" s="127" t="s">
        <v>751</v>
      </c>
      <c r="B58" s="127" t="s">
        <v>239</v>
      </c>
      <c r="C58" s="127" t="s">
        <v>704</v>
      </c>
      <c r="D58" s="128" t="s">
        <v>752</v>
      </c>
      <c r="E58" s="127" t="s">
        <v>700</v>
      </c>
      <c r="F58" s="129">
        <v>18.23</v>
      </c>
      <c r="G58" s="66" t="s">
        <v>179</v>
      </c>
      <c r="H58" s="66" t="s">
        <v>180</v>
      </c>
    </row>
    <row r="59" spans="1:8">
      <c r="A59" s="127" t="s">
        <v>710</v>
      </c>
      <c r="B59" s="127" t="s">
        <v>239</v>
      </c>
      <c r="C59" s="127" t="s">
        <v>704</v>
      </c>
      <c r="D59" s="128" t="s">
        <v>711</v>
      </c>
      <c r="E59" s="127" t="s">
        <v>700</v>
      </c>
      <c r="F59" s="129">
        <v>23.68</v>
      </c>
      <c r="G59" s="66" t="s">
        <v>179</v>
      </c>
      <c r="H59" s="66" t="s">
        <v>180</v>
      </c>
    </row>
    <row r="60" spans="1:8">
      <c r="A60" s="127" t="s">
        <v>832</v>
      </c>
      <c r="B60" s="127" t="s">
        <v>239</v>
      </c>
      <c r="C60" s="127" t="s">
        <v>704</v>
      </c>
      <c r="D60" s="128" t="s">
        <v>833</v>
      </c>
      <c r="E60" s="127" t="s">
        <v>700</v>
      </c>
      <c r="F60" s="129">
        <v>24.1</v>
      </c>
      <c r="G60" s="66" t="s">
        <v>179</v>
      </c>
      <c r="H60" s="66" t="s">
        <v>180</v>
      </c>
    </row>
    <row r="61" spans="1:8" ht="22.5">
      <c r="A61" s="127" t="s">
        <v>734</v>
      </c>
      <c r="B61" s="127" t="s">
        <v>239</v>
      </c>
      <c r="C61" s="127" t="s">
        <v>704</v>
      </c>
      <c r="D61" s="128" t="s">
        <v>735</v>
      </c>
      <c r="E61" s="127" t="s">
        <v>700</v>
      </c>
      <c r="F61" s="129">
        <v>23.41</v>
      </c>
      <c r="G61" s="66" t="s">
        <v>179</v>
      </c>
      <c r="H61" s="66" t="s">
        <v>180</v>
      </c>
    </row>
    <row r="62" spans="1:8">
      <c r="A62" s="127" t="s">
        <v>732</v>
      </c>
      <c r="B62" s="127" t="s">
        <v>239</v>
      </c>
      <c r="C62" s="127" t="s">
        <v>704</v>
      </c>
      <c r="D62" s="128" t="s">
        <v>733</v>
      </c>
      <c r="E62" s="127" t="s">
        <v>700</v>
      </c>
      <c r="F62" s="129">
        <v>23.9</v>
      </c>
      <c r="G62" s="66" t="s">
        <v>179</v>
      </c>
      <c r="H62" s="66" t="s">
        <v>180</v>
      </c>
    </row>
    <row r="63" spans="1:8">
      <c r="A63" s="127" t="s">
        <v>850</v>
      </c>
      <c r="B63" s="127" t="s">
        <v>239</v>
      </c>
      <c r="C63" s="127" t="s">
        <v>704</v>
      </c>
      <c r="D63" s="128" t="s">
        <v>851</v>
      </c>
      <c r="E63" s="127" t="s">
        <v>700</v>
      </c>
      <c r="F63" s="129">
        <v>24.98</v>
      </c>
      <c r="G63" s="66" t="s">
        <v>179</v>
      </c>
      <c r="H63" s="66" t="s">
        <v>180</v>
      </c>
    </row>
    <row r="64" spans="1:8" ht="22.5">
      <c r="A64" s="127" t="s">
        <v>744</v>
      </c>
      <c r="B64" s="127" t="s">
        <v>239</v>
      </c>
      <c r="C64" s="127" t="s">
        <v>704</v>
      </c>
      <c r="D64" s="128" t="s">
        <v>745</v>
      </c>
      <c r="E64" s="127" t="s">
        <v>700</v>
      </c>
      <c r="F64" s="129">
        <v>18.64</v>
      </c>
      <c r="G64" s="66" t="s">
        <v>179</v>
      </c>
      <c r="H64" s="66" t="s">
        <v>180</v>
      </c>
    </row>
    <row r="65" spans="1:8" ht="22.5">
      <c r="A65" s="127" t="s">
        <v>884</v>
      </c>
      <c r="B65" s="127" t="s">
        <v>239</v>
      </c>
      <c r="C65" s="127" t="s">
        <v>704</v>
      </c>
      <c r="D65" s="128" t="s">
        <v>885</v>
      </c>
      <c r="E65" s="127" t="s">
        <v>700</v>
      </c>
      <c r="F65" s="129">
        <v>18.98</v>
      </c>
      <c r="G65" s="66" t="s">
        <v>179</v>
      </c>
      <c r="H65" s="66" t="s">
        <v>180</v>
      </c>
    </row>
    <row r="66" spans="1:8">
      <c r="A66" s="127" t="s">
        <v>724</v>
      </c>
      <c r="B66" s="127" t="s">
        <v>239</v>
      </c>
      <c r="C66" s="127" t="s">
        <v>704</v>
      </c>
      <c r="D66" s="128" t="s">
        <v>725</v>
      </c>
      <c r="E66" s="127" t="s">
        <v>700</v>
      </c>
      <c r="F66" s="129">
        <v>23.9</v>
      </c>
      <c r="G66" s="66" t="s">
        <v>179</v>
      </c>
      <c r="H66" s="66" t="s">
        <v>180</v>
      </c>
    </row>
    <row r="67" spans="1:8">
      <c r="A67" s="127" t="s">
        <v>757</v>
      </c>
      <c r="B67" s="127" t="s">
        <v>239</v>
      </c>
      <c r="C67" s="127" t="s">
        <v>704</v>
      </c>
      <c r="D67" s="128" t="s">
        <v>758</v>
      </c>
      <c r="E67" s="127" t="s">
        <v>700</v>
      </c>
      <c r="F67" s="129">
        <v>24.89</v>
      </c>
      <c r="G67" s="66" t="s">
        <v>179</v>
      </c>
      <c r="H67" s="66" t="s">
        <v>180</v>
      </c>
    </row>
    <row r="68" spans="1:8">
      <c r="A68" s="127" t="s">
        <v>712</v>
      </c>
      <c r="B68" s="127" t="s">
        <v>239</v>
      </c>
      <c r="C68" s="127" t="s">
        <v>704</v>
      </c>
      <c r="D68" s="128" t="s">
        <v>713</v>
      </c>
      <c r="E68" s="127" t="s">
        <v>700</v>
      </c>
      <c r="F68" s="129">
        <v>17.61</v>
      </c>
      <c r="G68" s="66" t="s">
        <v>179</v>
      </c>
      <c r="H68" s="66" t="s">
        <v>180</v>
      </c>
    </row>
    <row r="69" spans="1:8">
      <c r="A69" s="127" t="s">
        <v>736</v>
      </c>
      <c r="B69" s="127" t="s">
        <v>239</v>
      </c>
      <c r="C69" s="127" t="s">
        <v>704</v>
      </c>
      <c r="D69" s="128" t="s">
        <v>737</v>
      </c>
      <c r="E69" s="127" t="s">
        <v>700</v>
      </c>
      <c r="F69" s="129">
        <v>24.44</v>
      </c>
      <c r="G69" s="66" t="s">
        <v>179</v>
      </c>
      <c r="H69" s="66" t="s">
        <v>180</v>
      </c>
    </row>
    <row r="70" spans="1:8" ht="33.75">
      <c r="A70" s="127" t="s">
        <v>740</v>
      </c>
      <c r="B70" s="127" t="s">
        <v>239</v>
      </c>
      <c r="C70" s="127" t="s">
        <v>704</v>
      </c>
      <c r="D70" s="128" t="s">
        <v>741</v>
      </c>
      <c r="E70" s="127" t="s">
        <v>720</v>
      </c>
      <c r="F70" s="129">
        <v>2.8</v>
      </c>
      <c r="G70" s="66" t="s">
        <v>179</v>
      </c>
      <c r="H70" s="66" t="s">
        <v>180</v>
      </c>
    </row>
    <row r="71" spans="1:8" ht="33.75">
      <c r="A71" s="127" t="s">
        <v>742</v>
      </c>
      <c r="B71" s="127" t="s">
        <v>239</v>
      </c>
      <c r="C71" s="127" t="s">
        <v>704</v>
      </c>
      <c r="D71" s="128" t="s">
        <v>743</v>
      </c>
      <c r="E71" s="127" t="s">
        <v>723</v>
      </c>
      <c r="F71" s="129">
        <v>0.74</v>
      </c>
      <c r="G71" s="66" t="s">
        <v>179</v>
      </c>
      <c r="H71" s="66" t="s">
        <v>180</v>
      </c>
    </row>
    <row r="72" spans="1:8" ht="22.5">
      <c r="A72" s="127">
        <v>88484</v>
      </c>
      <c r="B72" s="127" t="s">
        <v>239</v>
      </c>
      <c r="C72" s="127" t="s">
        <v>704</v>
      </c>
      <c r="D72" s="128" t="s">
        <v>365</v>
      </c>
      <c r="E72" s="127" t="s">
        <v>232</v>
      </c>
      <c r="F72" s="129">
        <v>2.87</v>
      </c>
      <c r="G72" s="66"/>
      <c r="H72" s="66"/>
    </row>
    <row r="73" spans="1:8" ht="22.5">
      <c r="A73" s="127" t="s">
        <v>362</v>
      </c>
      <c r="B73" s="127" t="s">
        <v>239</v>
      </c>
      <c r="C73" s="127" t="s">
        <v>704</v>
      </c>
      <c r="D73" s="128" t="s">
        <v>363</v>
      </c>
      <c r="E73" s="127" t="s">
        <v>232</v>
      </c>
      <c r="F73" s="129">
        <v>2.4900000000000002</v>
      </c>
      <c r="G73" s="66"/>
      <c r="H73" s="66"/>
    </row>
    <row r="74" spans="1:8" ht="22.5">
      <c r="A74" s="127" t="s">
        <v>353</v>
      </c>
      <c r="B74" s="127" t="s">
        <v>239</v>
      </c>
      <c r="C74" s="127" t="s">
        <v>704</v>
      </c>
      <c r="D74" s="128" t="s">
        <v>354</v>
      </c>
      <c r="E74" s="127" t="s">
        <v>232</v>
      </c>
      <c r="F74" s="129">
        <v>14.83</v>
      </c>
      <c r="G74" s="66"/>
      <c r="H74" s="66"/>
    </row>
    <row r="75" spans="1:8" ht="22.5">
      <c r="A75" s="127" t="s">
        <v>347</v>
      </c>
      <c r="B75" s="127" t="s">
        <v>239</v>
      </c>
      <c r="C75" s="127" t="s">
        <v>704</v>
      </c>
      <c r="D75" s="128" t="s">
        <v>348</v>
      </c>
      <c r="E75" s="127" t="s">
        <v>232</v>
      </c>
      <c r="F75" s="129">
        <v>13.06</v>
      </c>
      <c r="G75" s="66"/>
      <c r="H75" s="66"/>
    </row>
    <row r="76" spans="1:8" ht="22.5">
      <c r="A76" s="127" t="s">
        <v>356</v>
      </c>
      <c r="B76" s="127" t="s">
        <v>239</v>
      </c>
      <c r="C76" s="127" t="s">
        <v>704</v>
      </c>
      <c r="D76" s="128" t="s">
        <v>357</v>
      </c>
      <c r="E76" s="127" t="s">
        <v>232</v>
      </c>
      <c r="F76" s="129">
        <v>25.03</v>
      </c>
      <c r="G76" s="66"/>
      <c r="H76" s="66"/>
    </row>
    <row r="77" spans="1:8" ht="22.5">
      <c r="A77" s="127" t="s">
        <v>863</v>
      </c>
      <c r="B77" s="127" t="s">
        <v>239</v>
      </c>
      <c r="C77" s="127" t="s">
        <v>704</v>
      </c>
      <c r="D77" s="128" t="s">
        <v>864</v>
      </c>
      <c r="E77" s="127" t="s">
        <v>241</v>
      </c>
      <c r="F77" s="129">
        <v>417.58</v>
      </c>
      <c r="G77" s="66" t="s">
        <v>179</v>
      </c>
      <c r="H77" s="66" t="s">
        <v>180</v>
      </c>
    </row>
    <row r="78" spans="1:8" ht="22.5">
      <c r="A78" s="127" t="s">
        <v>753</v>
      </c>
      <c r="B78" s="127" t="s">
        <v>239</v>
      </c>
      <c r="C78" s="127" t="s">
        <v>704</v>
      </c>
      <c r="D78" s="128" t="s">
        <v>754</v>
      </c>
      <c r="E78" s="127" t="s">
        <v>241</v>
      </c>
      <c r="F78" s="129">
        <v>505.32</v>
      </c>
      <c r="G78" s="66" t="s">
        <v>179</v>
      </c>
      <c r="H78" s="66" t="s">
        <v>180</v>
      </c>
    </row>
    <row r="79" spans="1:8" ht="56.25">
      <c r="A79" s="127" t="s">
        <v>334</v>
      </c>
      <c r="B79" s="127" t="s">
        <v>239</v>
      </c>
      <c r="C79" s="127" t="s">
        <v>704</v>
      </c>
      <c r="D79" s="128" t="s">
        <v>335</v>
      </c>
      <c r="E79" s="127" t="s">
        <v>232</v>
      </c>
      <c r="F79" s="129">
        <v>31.52</v>
      </c>
      <c r="G79" s="66" t="s">
        <v>179</v>
      </c>
      <c r="H79" s="66" t="s">
        <v>180</v>
      </c>
    </row>
    <row r="80" spans="1:8" ht="33.75">
      <c r="A80" s="127" t="s">
        <v>464</v>
      </c>
      <c r="B80" s="127" t="s">
        <v>239</v>
      </c>
      <c r="C80" s="127" t="s">
        <v>704</v>
      </c>
      <c r="D80" s="128" t="s">
        <v>465</v>
      </c>
      <c r="E80" s="127" t="s">
        <v>317</v>
      </c>
      <c r="F80" s="129">
        <v>8.36</v>
      </c>
      <c r="G80" s="66"/>
      <c r="H80" s="66"/>
    </row>
    <row r="81" spans="1:8" ht="33.75">
      <c r="A81" s="127" t="s">
        <v>503</v>
      </c>
      <c r="B81" s="127" t="s">
        <v>239</v>
      </c>
      <c r="C81" s="127" t="s">
        <v>704</v>
      </c>
      <c r="D81" s="128" t="s">
        <v>504</v>
      </c>
      <c r="E81" s="127" t="s">
        <v>317</v>
      </c>
      <c r="F81" s="129">
        <v>10.3</v>
      </c>
      <c r="G81" s="66"/>
      <c r="H81" s="66"/>
    </row>
    <row r="82" spans="1:8" ht="33.75">
      <c r="A82" s="127" t="s">
        <v>527</v>
      </c>
      <c r="B82" s="127" t="s">
        <v>239</v>
      </c>
      <c r="C82" s="127" t="s">
        <v>704</v>
      </c>
      <c r="D82" s="128" t="s">
        <v>528</v>
      </c>
      <c r="E82" s="127" t="s">
        <v>317</v>
      </c>
      <c r="F82" s="129">
        <v>6.46</v>
      </c>
      <c r="G82" s="66"/>
      <c r="H82" s="66"/>
    </row>
    <row r="83" spans="1:8" ht="33.75">
      <c r="A83" s="127" t="s">
        <v>485</v>
      </c>
      <c r="B83" s="127" t="s">
        <v>239</v>
      </c>
      <c r="C83" s="127" t="s">
        <v>704</v>
      </c>
      <c r="D83" s="128" t="s">
        <v>486</v>
      </c>
      <c r="E83" s="127" t="s">
        <v>317</v>
      </c>
      <c r="F83" s="129">
        <v>12.84</v>
      </c>
      <c r="G83" s="66"/>
      <c r="H83" s="66"/>
    </row>
    <row r="84" spans="1:8" ht="22.5">
      <c r="A84" s="127" t="s">
        <v>443</v>
      </c>
      <c r="B84" s="127" t="s">
        <v>239</v>
      </c>
      <c r="C84" s="127" t="s">
        <v>704</v>
      </c>
      <c r="D84" s="128" t="s">
        <v>444</v>
      </c>
      <c r="E84" s="127" t="s">
        <v>262</v>
      </c>
      <c r="F84" s="129">
        <v>10.46</v>
      </c>
      <c r="G84" s="66"/>
      <c r="H84" s="66"/>
    </row>
    <row r="85" spans="1:8" ht="22.5">
      <c r="A85" s="127" t="s">
        <v>446</v>
      </c>
      <c r="B85" s="127" t="s">
        <v>239</v>
      </c>
      <c r="C85" s="127" t="s">
        <v>704</v>
      </c>
      <c r="D85" s="128" t="s">
        <v>447</v>
      </c>
      <c r="E85" s="127" t="s">
        <v>262</v>
      </c>
      <c r="F85" s="129">
        <v>15.04</v>
      </c>
      <c r="G85" s="66"/>
      <c r="H85" s="66"/>
    </row>
    <row r="86" spans="1:8" ht="22.5">
      <c r="A86" s="127" t="s">
        <v>449</v>
      </c>
      <c r="B86" s="127" t="s">
        <v>239</v>
      </c>
      <c r="C86" s="127" t="s">
        <v>704</v>
      </c>
      <c r="D86" s="128" t="s">
        <v>450</v>
      </c>
      <c r="E86" s="127" t="s">
        <v>262</v>
      </c>
      <c r="F86" s="129">
        <v>17.3</v>
      </c>
      <c r="G86" s="66"/>
      <c r="H86" s="66"/>
    </row>
    <row r="87" spans="1:8" ht="22.5">
      <c r="A87" s="127" t="s">
        <v>452</v>
      </c>
      <c r="B87" s="127" t="s">
        <v>239</v>
      </c>
      <c r="C87" s="127" t="s">
        <v>704</v>
      </c>
      <c r="D87" s="128" t="s">
        <v>453</v>
      </c>
      <c r="E87" s="127" t="s">
        <v>262</v>
      </c>
      <c r="F87" s="129">
        <v>28.57</v>
      </c>
      <c r="G87" s="66"/>
      <c r="H87" s="66"/>
    </row>
    <row r="88" spans="1:8" ht="22.5">
      <c r="A88" s="127" t="s">
        <v>455</v>
      </c>
      <c r="B88" s="127" t="s">
        <v>239</v>
      </c>
      <c r="C88" s="127" t="s">
        <v>704</v>
      </c>
      <c r="D88" s="128" t="s">
        <v>456</v>
      </c>
      <c r="E88" s="127" t="s">
        <v>262</v>
      </c>
      <c r="F88" s="129">
        <v>58.8</v>
      </c>
      <c r="G88" s="66"/>
      <c r="H88" s="66"/>
    </row>
    <row r="89" spans="1:8" ht="22.5">
      <c r="A89" s="127" t="s">
        <v>467</v>
      </c>
      <c r="B89" s="127" t="s">
        <v>239</v>
      </c>
      <c r="C89" s="127" t="s">
        <v>704</v>
      </c>
      <c r="D89" s="128" t="s">
        <v>468</v>
      </c>
      <c r="E89" s="127" t="s">
        <v>317</v>
      </c>
      <c r="F89" s="129">
        <v>11.3</v>
      </c>
      <c r="G89" s="66"/>
      <c r="H89" s="66"/>
    </row>
    <row r="90" spans="1:8" ht="22.5">
      <c r="A90" s="127" t="s">
        <v>470</v>
      </c>
      <c r="B90" s="127" t="s">
        <v>239</v>
      </c>
      <c r="C90" s="127" t="s">
        <v>704</v>
      </c>
      <c r="D90" s="128" t="s">
        <v>471</v>
      </c>
      <c r="E90" s="127" t="s">
        <v>317</v>
      </c>
      <c r="F90" s="129">
        <v>13.59</v>
      </c>
      <c r="G90" s="66"/>
      <c r="H90" s="66"/>
    </row>
    <row r="91" spans="1:8" ht="22.5">
      <c r="A91" s="127" t="s">
        <v>479</v>
      </c>
      <c r="B91" s="127" t="s">
        <v>239</v>
      </c>
      <c r="C91" s="127" t="s">
        <v>704</v>
      </c>
      <c r="D91" s="128" t="s">
        <v>480</v>
      </c>
      <c r="E91" s="127" t="s">
        <v>317</v>
      </c>
      <c r="F91" s="129">
        <v>15.52</v>
      </c>
      <c r="G91" s="66"/>
      <c r="H91" s="66"/>
    </row>
    <row r="92" spans="1:8" ht="22.5">
      <c r="A92" s="127" t="s">
        <v>473</v>
      </c>
      <c r="B92" s="127" t="s">
        <v>239</v>
      </c>
      <c r="C92" s="127" t="s">
        <v>704</v>
      </c>
      <c r="D92" s="128" t="s">
        <v>474</v>
      </c>
      <c r="E92" s="127" t="s">
        <v>317</v>
      </c>
      <c r="F92" s="129">
        <v>35.909999999999997</v>
      </c>
      <c r="G92" s="66"/>
      <c r="H92" s="66"/>
    </row>
    <row r="93" spans="1:8" ht="22.5">
      <c r="A93" s="127" t="s">
        <v>476</v>
      </c>
      <c r="B93" s="127" t="s">
        <v>239</v>
      </c>
      <c r="C93" s="127" t="s">
        <v>704</v>
      </c>
      <c r="D93" s="128" t="s">
        <v>477</v>
      </c>
      <c r="E93" s="127" t="s">
        <v>317</v>
      </c>
      <c r="F93" s="129">
        <v>133.32</v>
      </c>
      <c r="G93" s="66"/>
      <c r="H93" s="66"/>
    </row>
    <row r="94" spans="1:8" ht="22.5">
      <c r="A94" s="127" t="s">
        <v>506</v>
      </c>
      <c r="B94" s="127" t="s">
        <v>239</v>
      </c>
      <c r="C94" s="127" t="s">
        <v>704</v>
      </c>
      <c r="D94" s="128" t="s">
        <v>507</v>
      </c>
      <c r="E94" s="127" t="s">
        <v>317</v>
      </c>
      <c r="F94" s="129">
        <v>17.28</v>
      </c>
      <c r="G94" s="66"/>
      <c r="H94" s="66"/>
    </row>
    <row r="95" spans="1:8" ht="33.75">
      <c r="A95" s="127" t="s">
        <v>530</v>
      </c>
      <c r="B95" s="127" t="s">
        <v>239</v>
      </c>
      <c r="C95" s="127" t="s">
        <v>704</v>
      </c>
      <c r="D95" s="128" t="s">
        <v>531</v>
      </c>
      <c r="E95" s="127" t="s">
        <v>317</v>
      </c>
      <c r="F95" s="129">
        <v>12.08</v>
      </c>
      <c r="G95" s="66"/>
      <c r="H95" s="66"/>
    </row>
    <row r="96" spans="1:8" ht="33.75">
      <c r="A96" s="127" t="s">
        <v>482</v>
      </c>
      <c r="B96" s="127" t="s">
        <v>239</v>
      </c>
      <c r="C96" s="127" t="s">
        <v>704</v>
      </c>
      <c r="D96" s="128" t="s">
        <v>483</v>
      </c>
      <c r="E96" s="127" t="s">
        <v>317</v>
      </c>
      <c r="F96" s="129">
        <v>100.61</v>
      </c>
      <c r="G96" s="66"/>
      <c r="H96" s="66"/>
    </row>
    <row r="97" spans="1:8" ht="33.75">
      <c r="A97" s="127" t="s">
        <v>533</v>
      </c>
      <c r="B97" s="127" t="s">
        <v>239</v>
      </c>
      <c r="C97" s="127" t="s">
        <v>704</v>
      </c>
      <c r="D97" s="128" t="s">
        <v>534</v>
      </c>
      <c r="E97" s="127" t="s">
        <v>317</v>
      </c>
      <c r="F97" s="129">
        <v>10.8</v>
      </c>
      <c r="G97" s="66"/>
      <c r="H97" s="66"/>
    </row>
    <row r="98" spans="1:8" ht="22.5">
      <c r="A98" s="127" t="s">
        <v>509</v>
      </c>
      <c r="B98" s="127" t="s">
        <v>239</v>
      </c>
      <c r="C98" s="127" t="s">
        <v>704</v>
      </c>
      <c r="D98" s="128" t="s">
        <v>510</v>
      </c>
      <c r="E98" s="127" t="s">
        <v>317</v>
      </c>
      <c r="F98" s="129">
        <v>20.11</v>
      </c>
      <c r="G98" s="66"/>
      <c r="H98" s="66"/>
    </row>
    <row r="99" spans="1:8" ht="33.75">
      <c r="A99" s="127" t="s">
        <v>539</v>
      </c>
      <c r="B99" s="127" t="s">
        <v>239</v>
      </c>
      <c r="C99" s="127" t="s">
        <v>704</v>
      </c>
      <c r="D99" s="128" t="s">
        <v>540</v>
      </c>
      <c r="E99" s="127" t="s">
        <v>317</v>
      </c>
      <c r="F99" s="129">
        <v>20.63</v>
      </c>
      <c r="G99" s="66"/>
      <c r="H99" s="66"/>
    </row>
    <row r="100" spans="1:8" ht="33.75">
      <c r="A100" s="127" t="s">
        <v>545</v>
      </c>
      <c r="B100" s="127" t="s">
        <v>239</v>
      </c>
      <c r="C100" s="127" t="s">
        <v>704</v>
      </c>
      <c r="D100" s="128" t="s">
        <v>546</v>
      </c>
      <c r="E100" s="127" t="s">
        <v>317</v>
      </c>
      <c r="F100" s="129">
        <v>44.04</v>
      </c>
      <c r="G100" s="66"/>
      <c r="H100" s="66"/>
    </row>
    <row r="101" spans="1:8" ht="22.5">
      <c r="A101" s="127" t="s">
        <v>488</v>
      </c>
      <c r="B101" s="127" t="s">
        <v>239</v>
      </c>
      <c r="C101" s="127" t="s">
        <v>704</v>
      </c>
      <c r="D101" s="128" t="s">
        <v>489</v>
      </c>
      <c r="E101" s="127" t="s">
        <v>317</v>
      </c>
      <c r="F101" s="129">
        <v>17.73</v>
      </c>
      <c r="G101" s="66"/>
      <c r="H101" s="66"/>
    </row>
    <row r="102" spans="1:8" ht="22.5">
      <c r="A102" s="127" t="s">
        <v>491</v>
      </c>
      <c r="B102" s="127" t="s">
        <v>239</v>
      </c>
      <c r="C102" s="127" t="s">
        <v>704</v>
      </c>
      <c r="D102" s="128" t="s">
        <v>492</v>
      </c>
      <c r="E102" s="127" t="s">
        <v>317</v>
      </c>
      <c r="F102" s="129">
        <v>21.41</v>
      </c>
      <c r="G102" s="66"/>
      <c r="H102" s="66"/>
    </row>
    <row r="103" spans="1:8" ht="22.5">
      <c r="A103" s="127" t="s">
        <v>494</v>
      </c>
      <c r="B103" s="127" t="s">
        <v>239</v>
      </c>
      <c r="C103" s="127" t="s">
        <v>704</v>
      </c>
      <c r="D103" s="128" t="s">
        <v>495</v>
      </c>
      <c r="E103" s="127" t="s">
        <v>317</v>
      </c>
      <c r="F103" s="129">
        <v>45.87</v>
      </c>
      <c r="G103" s="66"/>
      <c r="H103" s="66"/>
    </row>
    <row r="104" spans="1:8" ht="33.75">
      <c r="A104" s="127" t="s">
        <v>512</v>
      </c>
      <c r="B104" s="127" t="s">
        <v>239</v>
      </c>
      <c r="C104" s="127" t="s">
        <v>704</v>
      </c>
      <c r="D104" s="128" t="s">
        <v>513</v>
      </c>
      <c r="E104" s="127" t="s">
        <v>317</v>
      </c>
      <c r="F104" s="129">
        <v>61.36</v>
      </c>
      <c r="G104" s="66"/>
      <c r="H104" s="66"/>
    </row>
    <row r="105" spans="1:8" ht="33.75">
      <c r="A105" s="127" t="s">
        <v>497</v>
      </c>
      <c r="B105" s="127" t="s">
        <v>239</v>
      </c>
      <c r="C105" s="127" t="s">
        <v>704</v>
      </c>
      <c r="D105" s="128" t="s">
        <v>498</v>
      </c>
      <c r="E105" s="127" t="s">
        <v>317</v>
      </c>
      <c r="F105" s="129">
        <v>162.69999999999999</v>
      </c>
      <c r="G105" s="66"/>
      <c r="H105" s="66"/>
    </row>
    <row r="106" spans="1:8" ht="22.5">
      <c r="A106" s="127" t="s">
        <v>618</v>
      </c>
      <c r="B106" s="127" t="s">
        <v>239</v>
      </c>
      <c r="C106" s="127" t="s">
        <v>704</v>
      </c>
      <c r="D106" s="128" t="s">
        <v>619</v>
      </c>
      <c r="E106" s="127" t="s">
        <v>317</v>
      </c>
      <c r="F106" s="129">
        <v>88.59</v>
      </c>
      <c r="G106" s="66" t="s">
        <v>179</v>
      </c>
      <c r="H106" s="66" t="s">
        <v>180</v>
      </c>
    </row>
    <row r="107" spans="1:8" ht="22.5">
      <c r="A107" s="127" t="s">
        <v>698</v>
      </c>
      <c r="B107" s="127" t="s">
        <v>239</v>
      </c>
      <c r="C107" s="127" t="s">
        <v>704</v>
      </c>
      <c r="D107" s="128" t="s">
        <v>699</v>
      </c>
      <c r="E107" s="127" t="s">
        <v>700</v>
      </c>
      <c r="F107" s="129">
        <v>105.61</v>
      </c>
      <c r="G107" s="66" t="s">
        <v>179</v>
      </c>
      <c r="H107" s="66" t="s">
        <v>180</v>
      </c>
    </row>
    <row r="108" spans="1:8" ht="45">
      <c r="A108" s="127" t="s">
        <v>5</v>
      </c>
      <c r="B108" s="127" t="s">
        <v>239</v>
      </c>
      <c r="C108" s="127" t="s">
        <v>704</v>
      </c>
      <c r="D108" s="128" t="s">
        <v>6</v>
      </c>
      <c r="E108" s="127" t="s">
        <v>262</v>
      </c>
      <c r="F108" s="129">
        <v>2.6</v>
      </c>
      <c r="G108" s="66" t="s">
        <v>179</v>
      </c>
      <c r="H108" s="66" t="s">
        <v>180</v>
      </c>
    </row>
    <row r="109" spans="1:8">
      <c r="A109" s="127" t="s">
        <v>890</v>
      </c>
      <c r="B109" s="127" t="s">
        <v>239</v>
      </c>
      <c r="C109" s="127" t="s">
        <v>704</v>
      </c>
      <c r="D109" s="128" t="s">
        <v>891</v>
      </c>
      <c r="E109" s="127" t="s">
        <v>700</v>
      </c>
      <c r="F109" s="129">
        <v>110.31</v>
      </c>
      <c r="G109" s="66" t="s">
        <v>179</v>
      </c>
      <c r="H109" s="66" t="s">
        <v>180</v>
      </c>
    </row>
    <row r="110" spans="1:8" ht="45">
      <c r="A110" s="127" t="s">
        <v>458</v>
      </c>
      <c r="B110" s="127" t="s">
        <v>239</v>
      </c>
      <c r="C110" s="127" t="s">
        <v>704</v>
      </c>
      <c r="D110" s="128" t="s">
        <v>459</v>
      </c>
      <c r="E110" s="127" t="s">
        <v>262</v>
      </c>
      <c r="F110" s="129">
        <v>89.44</v>
      </c>
      <c r="G110" s="66"/>
      <c r="H110" s="66"/>
    </row>
    <row r="111" spans="1:8" ht="33.75">
      <c r="A111" s="127" t="s">
        <v>659</v>
      </c>
      <c r="B111" s="127" t="s">
        <v>239</v>
      </c>
      <c r="C111" s="127" t="s">
        <v>704</v>
      </c>
      <c r="D111" s="128" t="s">
        <v>660</v>
      </c>
      <c r="E111" s="127" t="s">
        <v>262</v>
      </c>
      <c r="F111" s="129">
        <v>5.47</v>
      </c>
      <c r="G111" s="66"/>
      <c r="H111" s="66"/>
    </row>
    <row r="112" spans="1:8" ht="33.75">
      <c r="A112" s="127" t="s">
        <v>391</v>
      </c>
      <c r="B112" s="127" t="s">
        <v>239</v>
      </c>
      <c r="C112" s="127" t="s">
        <v>704</v>
      </c>
      <c r="D112" s="128" t="s">
        <v>392</v>
      </c>
      <c r="E112" s="127" t="s">
        <v>317</v>
      </c>
      <c r="F112" s="129">
        <v>51.02</v>
      </c>
      <c r="G112" s="66"/>
      <c r="H112" s="66"/>
    </row>
    <row r="113" spans="1:8" ht="33.75">
      <c r="A113" s="127" t="s">
        <v>403</v>
      </c>
      <c r="B113" s="127" t="s">
        <v>239</v>
      </c>
      <c r="C113" s="127" t="s">
        <v>704</v>
      </c>
      <c r="D113" s="128" t="s">
        <v>404</v>
      </c>
      <c r="E113" s="127" t="s">
        <v>317</v>
      </c>
      <c r="F113" s="129">
        <v>39.840000000000003</v>
      </c>
      <c r="G113" s="66"/>
      <c r="H113" s="66"/>
    </row>
    <row r="114" spans="1:8" ht="45">
      <c r="A114" s="127" t="s">
        <v>306</v>
      </c>
      <c r="B114" s="127" t="s">
        <v>239</v>
      </c>
      <c r="C114" s="127" t="s">
        <v>704</v>
      </c>
      <c r="D114" s="128" t="s">
        <v>307</v>
      </c>
      <c r="E114" s="127" t="s">
        <v>232</v>
      </c>
      <c r="F114" s="129">
        <v>77.180000000000007</v>
      </c>
      <c r="G114" s="66" t="s">
        <v>179</v>
      </c>
      <c r="H114" s="66" t="s">
        <v>180</v>
      </c>
    </row>
    <row r="115" spans="1:8" ht="33.75">
      <c r="A115" s="127" t="s">
        <v>312</v>
      </c>
      <c r="B115" s="127" t="s">
        <v>239</v>
      </c>
      <c r="C115" s="127" t="s">
        <v>704</v>
      </c>
      <c r="D115" s="128" t="s">
        <v>313</v>
      </c>
      <c r="E115" s="127" t="s">
        <v>232</v>
      </c>
      <c r="F115" s="129">
        <v>49.76</v>
      </c>
      <c r="G115" s="66" t="s">
        <v>179</v>
      </c>
      <c r="H115" s="66" t="s">
        <v>180</v>
      </c>
    </row>
    <row r="116" spans="1:8" ht="33.75">
      <c r="A116" s="127" t="s">
        <v>421</v>
      </c>
      <c r="B116" s="127" t="s">
        <v>239</v>
      </c>
      <c r="C116" s="127" t="s">
        <v>704</v>
      </c>
      <c r="D116" s="128" t="s">
        <v>422</v>
      </c>
      <c r="E116" s="127" t="s">
        <v>317</v>
      </c>
      <c r="F116" s="129">
        <v>20.56</v>
      </c>
      <c r="G116" s="66"/>
      <c r="H116" s="66"/>
    </row>
    <row r="117" spans="1:8" ht="33.75">
      <c r="A117" s="127" t="s">
        <v>415</v>
      </c>
      <c r="B117" s="127" t="s">
        <v>239</v>
      </c>
      <c r="C117" s="127" t="s">
        <v>704</v>
      </c>
      <c r="D117" s="128" t="s">
        <v>416</v>
      </c>
      <c r="E117" s="127" t="s">
        <v>317</v>
      </c>
      <c r="F117" s="129">
        <v>25.03</v>
      </c>
      <c r="G117" s="66"/>
      <c r="H117" s="66"/>
    </row>
    <row r="118" spans="1:8" ht="33.75">
      <c r="A118" s="127" t="s">
        <v>409</v>
      </c>
      <c r="B118" s="127" t="s">
        <v>239</v>
      </c>
      <c r="C118" s="127" t="s">
        <v>704</v>
      </c>
      <c r="D118" s="128" t="s">
        <v>410</v>
      </c>
      <c r="E118" s="127" t="s">
        <v>317</v>
      </c>
      <c r="F118" s="129">
        <v>77.77</v>
      </c>
      <c r="G118" s="66"/>
      <c r="H118" s="66"/>
    </row>
    <row r="119" spans="1:8" ht="33.75">
      <c r="A119" s="127" t="s">
        <v>271</v>
      </c>
      <c r="B119" s="127" t="s">
        <v>239</v>
      </c>
      <c r="C119" s="127" t="s">
        <v>704</v>
      </c>
      <c r="D119" s="128" t="s">
        <v>272</v>
      </c>
      <c r="E119" s="127" t="s">
        <v>273</v>
      </c>
      <c r="F119" s="129">
        <v>17.399999999999999</v>
      </c>
      <c r="G119" s="66" t="s">
        <v>179</v>
      </c>
      <c r="H119" s="66" t="s">
        <v>180</v>
      </c>
    </row>
    <row r="120" spans="1:8" ht="33.75">
      <c r="A120" s="127" t="s">
        <v>275</v>
      </c>
      <c r="B120" s="127" t="s">
        <v>239</v>
      </c>
      <c r="C120" s="127" t="s">
        <v>704</v>
      </c>
      <c r="D120" s="128" t="s">
        <v>276</v>
      </c>
      <c r="E120" s="127" t="s">
        <v>273</v>
      </c>
      <c r="F120" s="129">
        <v>16.14</v>
      </c>
      <c r="G120" s="66" t="s">
        <v>179</v>
      </c>
      <c r="H120" s="66" t="s">
        <v>180</v>
      </c>
    </row>
    <row r="121" spans="1:8" ht="33.75">
      <c r="A121" s="127" t="s">
        <v>278</v>
      </c>
      <c r="B121" s="127" t="s">
        <v>239</v>
      </c>
      <c r="C121" s="127" t="s">
        <v>704</v>
      </c>
      <c r="D121" s="128" t="s">
        <v>279</v>
      </c>
      <c r="E121" s="127" t="s">
        <v>273</v>
      </c>
      <c r="F121" s="129">
        <v>14.33</v>
      </c>
      <c r="G121" s="66" t="s">
        <v>179</v>
      </c>
      <c r="H121" s="66" t="s">
        <v>180</v>
      </c>
    </row>
    <row r="122" spans="1:8" ht="33.75">
      <c r="A122" s="127" t="s">
        <v>284</v>
      </c>
      <c r="B122" s="127" t="s">
        <v>239</v>
      </c>
      <c r="C122" s="127" t="s">
        <v>704</v>
      </c>
      <c r="D122" s="128" t="s">
        <v>285</v>
      </c>
      <c r="E122" s="127" t="s">
        <v>273</v>
      </c>
      <c r="F122" s="129">
        <v>12</v>
      </c>
      <c r="G122" s="66" t="s">
        <v>179</v>
      </c>
      <c r="H122" s="66" t="s">
        <v>180</v>
      </c>
    </row>
    <row r="123" spans="1:8" ht="33.75">
      <c r="A123" s="127" t="s">
        <v>281</v>
      </c>
      <c r="B123" s="127" t="s">
        <v>239</v>
      </c>
      <c r="C123" s="127" t="s">
        <v>704</v>
      </c>
      <c r="D123" s="128" t="s">
        <v>282</v>
      </c>
      <c r="E123" s="127" t="s">
        <v>273</v>
      </c>
      <c r="F123" s="129">
        <v>11.28</v>
      </c>
      <c r="G123" s="66" t="s">
        <v>179</v>
      </c>
      <c r="H123" s="66" t="s">
        <v>180</v>
      </c>
    </row>
    <row r="124" spans="1:8" ht="33.75">
      <c r="A124" s="127" t="s">
        <v>290</v>
      </c>
      <c r="B124" s="127" t="s">
        <v>239</v>
      </c>
      <c r="C124" s="127" t="s">
        <v>704</v>
      </c>
      <c r="D124" s="128" t="s">
        <v>291</v>
      </c>
      <c r="E124" s="127" t="s">
        <v>273</v>
      </c>
      <c r="F124" s="129">
        <v>15.73</v>
      </c>
      <c r="G124" s="66" t="s">
        <v>179</v>
      </c>
      <c r="H124" s="66" t="s">
        <v>180</v>
      </c>
    </row>
    <row r="125" spans="1:8" ht="33.75">
      <c r="A125" s="127" t="s">
        <v>296</v>
      </c>
      <c r="B125" s="127" t="s">
        <v>239</v>
      </c>
      <c r="C125" s="127" t="s">
        <v>704</v>
      </c>
      <c r="D125" s="128" t="s">
        <v>297</v>
      </c>
      <c r="E125" s="127" t="s">
        <v>273</v>
      </c>
      <c r="F125" s="129">
        <v>14.86</v>
      </c>
      <c r="G125" s="66" t="s">
        <v>179</v>
      </c>
      <c r="H125" s="66" t="s">
        <v>180</v>
      </c>
    </row>
    <row r="126" spans="1:8" ht="22.5">
      <c r="A126" s="127" t="s">
        <v>293</v>
      </c>
      <c r="B126" s="127" t="s">
        <v>239</v>
      </c>
      <c r="C126" s="127" t="s">
        <v>704</v>
      </c>
      <c r="D126" s="128" t="s">
        <v>294</v>
      </c>
      <c r="E126" s="127" t="s">
        <v>241</v>
      </c>
      <c r="F126" s="129">
        <v>30.6</v>
      </c>
      <c r="G126" s="66" t="s">
        <v>179</v>
      </c>
      <c r="H126" s="66" t="s">
        <v>180</v>
      </c>
    </row>
    <row r="127" spans="1:8" ht="33.75">
      <c r="A127" s="127" t="s">
        <v>394</v>
      </c>
      <c r="B127" s="127" t="s">
        <v>239</v>
      </c>
      <c r="C127" s="127" t="s">
        <v>704</v>
      </c>
      <c r="D127" s="128" t="s">
        <v>395</v>
      </c>
      <c r="E127" s="127" t="s">
        <v>317</v>
      </c>
      <c r="F127" s="129">
        <v>95.95</v>
      </c>
      <c r="G127" s="66"/>
      <c r="H127" s="66"/>
    </row>
    <row r="128" spans="1:8" ht="33.75">
      <c r="A128" s="127" t="s">
        <v>397</v>
      </c>
      <c r="B128" s="127" t="s">
        <v>239</v>
      </c>
      <c r="C128" s="127" t="s">
        <v>704</v>
      </c>
      <c r="D128" s="128" t="s">
        <v>398</v>
      </c>
      <c r="E128" s="127" t="s">
        <v>317</v>
      </c>
      <c r="F128" s="129">
        <v>208.12</v>
      </c>
      <c r="G128" s="66"/>
      <c r="H128" s="66"/>
    </row>
    <row r="129" spans="1:8" ht="33.75">
      <c r="A129" s="127" t="s">
        <v>412</v>
      </c>
      <c r="B129" s="127" t="s">
        <v>239</v>
      </c>
      <c r="C129" s="127" t="s">
        <v>704</v>
      </c>
      <c r="D129" s="128" t="s">
        <v>413</v>
      </c>
      <c r="E129" s="127" t="s">
        <v>317</v>
      </c>
      <c r="F129" s="129">
        <v>43.06</v>
      </c>
      <c r="G129" s="66"/>
      <c r="H129" s="66"/>
    </row>
    <row r="130" spans="1:8" ht="33.75">
      <c r="A130" s="127" t="s">
        <v>400</v>
      </c>
      <c r="B130" s="127" t="s">
        <v>239</v>
      </c>
      <c r="C130" s="127" t="s">
        <v>704</v>
      </c>
      <c r="D130" s="128" t="s">
        <v>401</v>
      </c>
      <c r="E130" s="127" t="s">
        <v>317</v>
      </c>
      <c r="F130" s="129">
        <v>71.28</v>
      </c>
      <c r="G130" s="66"/>
      <c r="H130" s="66"/>
    </row>
    <row r="131" spans="1:8" ht="33.75">
      <c r="A131" s="127" t="s">
        <v>418</v>
      </c>
      <c r="B131" s="127" t="s">
        <v>239</v>
      </c>
      <c r="C131" s="127" t="s">
        <v>704</v>
      </c>
      <c r="D131" s="128" t="s">
        <v>419</v>
      </c>
      <c r="E131" s="127" t="s">
        <v>317</v>
      </c>
      <c r="F131" s="129">
        <v>51.05</v>
      </c>
      <c r="G131" s="66"/>
      <c r="H131" s="66"/>
    </row>
    <row r="132" spans="1:8" ht="33.75">
      <c r="A132" s="127" t="s">
        <v>406</v>
      </c>
      <c r="B132" s="127" t="s">
        <v>239</v>
      </c>
      <c r="C132" s="127" t="s">
        <v>704</v>
      </c>
      <c r="D132" s="128" t="s">
        <v>407</v>
      </c>
      <c r="E132" s="127" t="s">
        <v>317</v>
      </c>
      <c r="F132" s="129">
        <v>53.61</v>
      </c>
      <c r="G132" s="66"/>
      <c r="H132" s="66"/>
    </row>
    <row r="133" spans="1:8" ht="22.5">
      <c r="A133" s="127" t="s">
        <v>326</v>
      </c>
      <c r="B133" s="127" t="s">
        <v>239</v>
      </c>
      <c r="C133" s="127" t="s">
        <v>704</v>
      </c>
      <c r="D133" s="128" t="s">
        <v>327</v>
      </c>
      <c r="E133" s="127" t="s">
        <v>262</v>
      </c>
      <c r="F133" s="129">
        <v>10.94</v>
      </c>
      <c r="G133" s="66" t="s">
        <v>179</v>
      </c>
      <c r="H133" s="66" t="s">
        <v>180</v>
      </c>
    </row>
    <row r="134" spans="1:8" ht="22.5">
      <c r="A134" s="127" t="s">
        <v>694</v>
      </c>
      <c r="B134" s="127" t="s">
        <v>239</v>
      </c>
      <c r="C134" s="127" t="s">
        <v>704</v>
      </c>
      <c r="D134" s="128" t="s">
        <v>695</v>
      </c>
      <c r="E134" s="127" t="s">
        <v>696</v>
      </c>
      <c r="F134" s="129">
        <v>3465.25</v>
      </c>
      <c r="G134" s="66" t="s">
        <v>179</v>
      </c>
      <c r="H134" s="66" t="s">
        <v>180</v>
      </c>
    </row>
    <row r="135" spans="1:8" ht="45">
      <c r="A135" s="127" t="s">
        <v>536</v>
      </c>
      <c r="B135" s="127" t="s">
        <v>239</v>
      </c>
      <c r="C135" s="127" t="s">
        <v>704</v>
      </c>
      <c r="D135" s="128" t="s">
        <v>537</v>
      </c>
      <c r="E135" s="127" t="s">
        <v>317</v>
      </c>
      <c r="F135" s="129">
        <v>57.64</v>
      </c>
      <c r="G135" s="66"/>
      <c r="H135" s="66"/>
    </row>
    <row r="136" spans="1:8" ht="45">
      <c r="A136" s="127" t="s">
        <v>542</v>
      </c>
      <c r="B136" s="127" t="s">
        <v>239</v>
      </c>
      <c r="C136" s="127" t="s">
        <v>704</v>
      </c>
      <c r="D136" s="128" t="s">
        <v>543</v>
      </c>
      <c r="E136" s="127" t="s">
        <v>317</v>
      </c>
      <c r="F136" s="129">
        <v>83.42</v>
      </c>
      <c r="G136" s="66"/>
      <c r="H136" s="66"/>
    </row>
    <row r="137" spans="1:8" ht="22.5">
      <c r="A137" s="127" t="s">
        <v>556</v>
      </c>
      <c r="B137" s="127" t="s">
        <v>239</v>
      </c>
      <c r="C137" s="127" t="s">
        <v>704</v>
      </c>
      <c r="D137" s="128" t="s">
        <v>557</v>
      </c>
      <c r="E137" s="127" t="s">
        <v>317</v>
      </c>
      <c r="F137" s="129">
        <v>92.9</v>
      </c>
      <c r="G137" s="66"/>
      <c r="H137" s="66"/>
    </row>
    <row r="138" spans="1:8" ht="33.75">
      <c r="A138" s="127" t="s">
        <v>287</v>
      </c>
      <c r="B138" s="127" t="s">
        <v>239</v>
      </c>
      <c r="C138" s="127" t="s">
        <v>704</v>
      </c>
      <c r="D138" s="128" t="s">
        <v>288</v>
      </c>
      <c r="E138" s="127" t="s">
        <v>241</v>
      </c>
      <c r="F138" s="129">
        <v>409.02</v>
      </c>
      <c r="G138" s="66" t="s">
        <v>179</v>
      </c>
      <c r="H138" s="66" t="s">
        <v>180</v>
      </c>
    </row>
    <row r="139" spans="1:8" ht="33.75">
      <c r="A139" s="127" t="s">
        <v>7</v>
      </c>
      <c r="B139" s="127" t="s">
        <v>239</v>
      </c>
      <c r="C139" s="127" t="s">
        <v>704</v>
      </c>
      <c r="D139" s="128" t="s">
        <v>8</v>
      </c>
      <c r="E139" s="127" t="s">
        <v>317</v>
      </c>
      <c r="F139" s="129">
        <v>8.07</v>
      </c>
      <c r="G139" s="66"/>
      <c r="H139" s="66"/>
    </row>
    <row r="140" spans="1:8" ht="33.75">
      <c r="A140" s="127" t="s">
        <v>648</v>
      </c>
      <c r="B140" s="127" t="s">
        <v>239</v>
      </c>
      <c r="C140" s="127" t="s">
        <v>704</v>
      </c>
      <c r="D140" s="128" t="s">
        <v>649</v>
      </c>
      <c r="E140" s="127" t="s">
        <v>317</v>
      </c>
      <c r="F140" s="129">
        <v>27.23</v>
      </c>
      <c r="G140" s="66" t="s">
        <v>179</v>
      </c>
      <c r="H140" s="66" t="s">
        <v>180</v>
      </c>
    </row>
    <row r="141" spans="1:8" ht="22.5">
      <c r="A141" s="127" t="s">
        <v>339</v>
      </c>
      <c r="B141" s="127" t="s">
        <v>239</v>
      </c>
      <c r="C141" s="127" t="s">
        <v>704</v>
      </c>
      <c r="D141" s="128" t="s">
        <v>340</v>
      </c>
      <c r="E141" s="127" t="s">
        <v>232</v>
      </c>
      <c r="F141" s="129">
        <v>59.26</v>
      </c>
      <c r="G141" s="66" t="s">
        <v>179</v>
      </c>
      <c r="H141" s="66" t="s">
        <v>180</v>
      </c>
    </row>
    <row r="142" spans="1:8" ht="33.75">
      <c r="A142" s="127" t="s">
        <v>350</v>
      </c>
      <c r="B142" s="127" t="s">
        <v>239</v>
      </c>
      <c r="C142" s="127" t="s">
        <v>704</v>
      </c>
      <c r="D142" s="128" t="s">
        <v>351</v>
      </c>
      <c r="E142" s="127" t="s">
        <v>232</v>
      </c>
      <c r="F142" s="129">
        <v>22.92</v>
      </c>
      <c r="G142" s="66"/>
      <c r="H142" s="66"/>
    </row>
    <row r="143" spans="1:8" ht="22.5">
      <c r="A143" s="127" t="s">
        <v>246</v>
      </c>
      <c r="B143" s="127" t="s">
        <v>239</v>
      </c>
      <c r="C143" s="127" t="s">
        <v>704</v>
      </c>
      <c r="D143" s="128" t="s">
        <v>247</v>
      </c>
      <c r="E143" s="127" t="s">
        <v>241</v>
      </c>
      <c r="F143" s="129">
        <v>41.02</v>
      </c>
      <c r="G143" s="66" t="s">
        <v>179</v>
      </c>
      <c r="H143" s="66" t="s">
        <v>180</v>
      </c>
    </row>
    <row r="144" spans="1:8" ht="33.75">
      <c r="A144" s="127" t="s">
        <v>726</v>
      </c>
      <c r="B144" s="127" t="s">
        <v>239</v>
      </c>
      <c r="C144" s="127" t="s">
        <v>704</v>
      </c>
      <c r="D144" s="128" t="s">
        <v>727</v>
      </c>
      <c r="E144" s="127" t="s">
        <v>241</v>
      </c>
      <c r="F144" s="129">
        <v>239.79</v>
      </c>
      <c r="G144" s="66" t="s">
        <v>179</v>
      </c>
      <c r="H144" s="66" t="s">
        <v>180</v>
      </c>
    </row>
    <row r="145" spans="1:8" ht="22.5">
      <c r="A145" s="127" t="s">
        <v>238</v>
      </c>
      <c r="B145" s="127" t="s">
        <v>239</v>
      </c>
      <c r="C145" s="127" t="s">
        <v>704</v>
      </c>
      <c r="D145" s="128" t="s">
        <v>240</v>
      </c>
      <c r="E145" s="127" t="s">
        <v>241</v>
      </c>
      <c r="F145" s="129">
        <v>106.16</v>
      </c>
      <c r="G145" s="66" t="s">
        <v>179</v>
      </c>
      <c r="H145" s="66" t="s">
        <v>180</v>
      </c>
    </row>
    <row r="146" spans="1:8" ht="22.5">
      <c r="A146" s="127" t="s">
        <v>730</v>
      </c>
      <c r="B146" s="127" t="s">
        <v>239</v>
      </c>
      <c r="C146" s="127" t="s">
        <v>704</v>
      </c>
      <c r="D146" s="128" t="s">
        <v>731</v>
      </c>
      <c r="E146" s="127" t="s">
        <v>232</v>
      </c>
      <c r="F146" s="129">
        <v>2.74</v>
      </c>
      <c r="G146" s="66" t="s">
        <v>179</v>
      </c>
      <c r="H146" s="66" t="s">
        <v>180</v>
      </c>
    </row>
    <row r="147" spans="1:8" ht="22.5">
      <c r="A147" s="127" t="s">
        <v>728</v>
      </c>
      <c r="B147" s="127" t="s">
        <v>239</v>
      </c>
      <c r="C147" s="127" t="s">
        <v>704</v>
      </c>
      <c r="D147" s="128" t="s">
        <v>729</v>
      </c>
      <c r="E147" s="127" t="s">
        <v>232</v>
      </c>
      <c r="F147" s="129">
        <v>10.26</v>
      </c>
      <c r="G147" s="66" t="s">
        <v>179</v>
      </c>
      <c r="H147" s="66" t="s">
        <v>180</v>
      </c>
    </row>
    <row r="148" spans="1:8" ht="22.5">
      <c r="A148" s="127" t="s">
        <v>255</v>
      </c>
      <c r="B148" s="127" t="s">
        <v>239</v>
      </c>
      <c r="C148" s="127" t="s">
        <v>704</v>
      </c>
      <c r="D148" s="128" t="s">
        <v>256</v>
      </c>
      <c r="E148" s="127" t="s">
        <v>232</v>
      </c>
      <c r="F148" s="129">
        <v>4.1500000000000004</v>
      </c>
      <c r="G148" s="66" t="s">
        <v>179</v>
      </c>
      <c r="H148" s="66" t="s">
        <v>180</v>
      </c>
    </row>
    <row r="149" spans="1:8" ht="22.5">
      <c r="A149" s="127" t="s">
        <v>260</v>
      </c>
      <c r="B149" s="127" t="s">
        <v>239</v>
      </c>
      <c r="C149" s="127" t="s">
        <v>704</v>
      </c>
      <c r="D149" s="128" t="s">
        <v>261</v>
      </c>
      <c r="E149" s="127" t="s">
        <v>262</v>
      </c>
      <c r="F149" s="129">
        <v>0.4</v>
      </c>
      <c r="G149" s="66" t="s">
        <v>179</v>
      </c>
      <c r="H149" s="66" t="s">
        <v>180</v>
      </c>
    </row>
    <row r="150" spans="1:8" ht="33.75">
      <c r="A150" s="127" t="s">
        <v>17</v>
      </c>
      <c r="B150" s="127" t="s">
        <v>239</v>
      </c>
      <c r="C150" s="127" t="s">
        <v>704</v>
      </c>
      <c r="D150" s="128" t="s">
        <v>18</v>
      </c>
      <c r="E150" s="127" t="s">
        <v>679</v>
      </c>
      <c r="F150" s="129">
        <v>0.81</v>
      </c>
      <c r="G150" s="66" t="s">
        <v>179</v>
      </c>
      <c r="H150" s="66" t="s">
        <v>180</v>
      </c>
    </row>
    <row r="151" spans="1:8" ht="22.5">
      <c r="A151" s="127" t="s">
        <v>565</v>
      </c>
      <c r="B151" s="127" t="s">
        <v>239</v>
      </c>
      <c r="C151" s="127" t="s">
        <v>704</v>
      </c>
      <c r="D151" s="128" t="s">
        <v>566</v>
      </c>
      <c r="E151" s="127" t="s">
        <v>317</v>
      </c>
      <c r="F151" s="129">
        <v>118.83</v>
      </c>
      <c r="G151" s="66"/>
      <c r="H151" s="66"/>
    </row>
    <row r="152" spans="1:8" ht="22.5">
      <c r="A152" s="127" t="s">
        <v>550</v>
      </c>
      <c r="B152" s="127" t="s">
        <v>239</v>
      </c>
      <c r="C152" s="127" t="s">
        <v>704</v>
      </c>
      <c r="D152" s="128" t="s">
        <v>551</v>
      </c>
      <c r="E152" s="127" t="s">
        <v>317</v>
      </c>
      <c r="F152" s="129">
        <v>131.87</v>
      </c>
      <c r="G152" s="66"/>
      <c r="H152" s="66"/>
    </row>
    <row r="153" spans="1:8">
      <c r="A153" s="127" t="s">
        <v>384</v>
      </c>
      <c r="B153" s="127" t="s">
        <v>239</v>
      </c>
      <c r="C153" s="127" t="s">
        <v>704</v>
      </c>
      <c r="D153" s="128" t="s">
        <v>385</v>
      </c>
      <c r="E153" s="127" t="s">
        <v>232</v>
      </c>
      <c r="F153" s="129">
        <v>1.57</v>
      </c>
      <c r="G153" s="66" t="s">
        <v>179</v>
      </c>
      <c r="H153" s="66" t="s">
        <v>180</v>
      </c>
    </row>
    <row r="154" spans="1:8" ht="22.5">
      <c r="A154" s="127" t="s">
        <v>677</v>
      </c>
      <c r="B154" s="127" t="s">
        <v>239</v>
      </c>
      <c r="C154" s="127" t="s">
        <v>704</v>
      </c>
      <c r="D154" s="128" t="s">
        <v>678</v>
      </c>
      <c r="E154" s="127" t="s">
        <v>679</v>
      </c>
      <c r="F154" s="129">
        <v>869.47</v>
      </c>
      <c r="G154" s="66" t="s">
        <v>179</v>
      </c>
      <c r="H154" s="66" t="s">
        <v>180</v>
      </c>
    </row>
    <row r="155" spans="1:8" ht="22.5">
      <c r="A155" s="127" t="s">
        <v>681</v>
      </c>
      <c r="B155" s="127" t="s">
        <v>239</v>
      </c>
      <c r="C155" s="127" t="s">
        <v>704</v>
      </c>
      <c r="D155" s="128" t="s">
        <v>682</v>
      </c>
      <c r="E155" s="127" t="s">
        <v>683</v>
      </c>
      <c r="F155" s="129">
        <v>1.79</v>
      </c>
      <c r="G155" s="66" t="s">
        <v>179</v>
      </c>
      <c r="H155" s="66" t="s">
        <v>180</v>
      </c>
    </row>
    <row r="156" spans="1:8" ht="33.75">
      <c r="A156" s="127" t="s">
        <v>685</v>
      </c>
      <c r="B156" s="127" t="s">
        <v>239</v>
      </c>
      <c r="C156" s="127" t="s">
        <v>704</v>
      </c>
      <c r="D156" s="128" t="s">
        <v>686</v>
      </c>
      <c r="E156" s="127" t="s">
        <v>687</v>
      </c>
      <c r="F156" s="129">
        <v>2.2799999999999998</v>
      </c>
      <c r="G156" s="66" t="s">
        <v>179</v>
      </c>
      <c r="H156" s="66" t="s">
        <v>180</v>
      </c>
    </row>
    <row r="157" spans="1:8" ht="45">
      <c r="A157" s="127" t="s">
        <v>689</v>
      </c>
      <c r="B157" s="127" t="s">
        <v>239</v>
      </c>
      <c r="C157" s="127" t="s">
        <v>704</v>
      </c>
      <c r="D157" s="128" t="s">
        <v>690</v>
      </c>
      <c r="E157" s="127" t="s">
        <v>687</v>
      </c>
      <c r="F157" s="129">
        <v>10.77</v>
      </c>
      <c r="G157" s="66" t="s">
        <v>179</v>
      </c>
      <c r="H157" s="66" t="s">
        <v>180</v>
      </c>
    </row>
    <row r="158" spans="1:8" ht="45">
      <c r="A158" s="127" t="s">
        <v>359</v>
      </c>
      <c r="B158" s="127" t="s">
        <v>239</v>
      </c>
      <c r="C158" s="127" t="s">
        <v>704</v>
      </c>
      <c r="D158" s="128" t="s">
        <v>360</v>
      </c>
      <c r="E158" s="127" t="s">
        <v>232</v>
      </c>
      <c r="F158" s="129">
        <v>41.35</v>
      </c>
      <c r="G158" s="66"/>
      <c r="H158" s="66"/>
    </row>
    <row r="159" spans="1:8" ht="33.75">
      <c r="A159" s="127" t="s">
        <v>309</v>
      </c>
      <c r="B159" s="127" t="s">
        <v>239</v>
      </c>
      <c r="C159" s="127" t="s">
        <v>704</v>
      </c>
      <c r="D159" s="128" t="s">
        <v>310</v>
      </c>
      <c r="E159" s="127" t="s">
        <v>241</v>
      </c>
      <c r="F159" s="129">
        <v>14.16</v>
      </c>
      <c r="G159" s="66" t="s">
        <v>179</v>
      </c>
      <c r="H159" s="66" t="s">
        <v>180</v>
      </c>
    </row>
    <row r="160" spans="1:8">
      <c r="A160" s="127" t="s">
        <v>828</v>
      </c>
      <c r="B160" s="127" t="s">
        <v>239</v>
      </c>
      <c r="C160" s="127" t="s">
        <v>704</v>
      </c>
      <c r="D160" s="128" t="s">
        <v>829</v>
      </c>
      <c r="E160" s="127" t="s">
        <v>317</v>
      </c>
      <c r="F160" s="129">
        <v>481.95</v>
      </c>
      <c r="G160" s="66" t="s">
        <v>179</v>
      </c>
      <c r="H160" s="66" t="s">
        <v>180</v>
      </c>
    </row>
    <row r="161" spans="1:8">
      <c r="A161" s="127" t="s">
        <v>344</v>
      </c>
      <c r="B161" s="127" t="s">
        <v>239</v>
      </c>
      <c r="C161" s="127" t="s">
        <v>704</v>
      </c>
      <c r="D161" s="128" t="s">
        <v>345</v>
      </c>
      <c r="E161" s="127" t="s">
        <v>232</v>
      </c>
      <c r="F161" s="129">
        <v>15.58</v>
      </c>
      <c r="G161" s="66"/>
      <c r="H161" s="66"/>
    </row>
    <row r="162" spans="1:8" ht="33.75">
      <c r="A162" s="127" t="s">
        <v>9</v>
      </c>
      <c r="B162" s="127" t="s">
        <v>216</v>
      </c>
      <c r="C162" s="127" t="s">
        <v>705</v>
      </c>
      <c r="D162" s="128" t="s">
        <v>10</v>
      </c>
      <c r="E162" s="127" t="s">
        <v>616</v>
      </c>
      <c r="F162" s="129">
        <v>19.27</v>
      </c>
      <c r="G162" s="66"/>
      <c r="H162" s="66"/>
    </row>
    <row r="163" spans="1:8">
      <c r="A163" s="127" t="s">
        <v>706</v>
      </c>
      <c r="B163" s="127" t="s">
        <v>216</v>
      </c>
      <c r="C163" s="127" t="s">
        <v>705</v>
      </c>
      <c r="D163" s="128" t="s">
        <v>707</v>
      </c>
      <c r="E163" s="127" t="s">
        <v>218</v>
      </c>
      <c r="F163" s="129">
        <v>233.94</v>
      </c>
      <c r="G163" s="66" t="s">
        <v>179</v>
      </c>
      <c r="H163" s="66" t="s">
        <v>180</v>
      </c>
    </row>
    <row r="164" spans="1:8" ht="33.75">
      <c r="A164" s="127" t="s">
        <v>785</v>
      </c>
      <c r="B164" s="127" t="s">
        <v>216</v>
      </c>
      <c r="C164" s="127" t="s">
        <v>705</v>
      </c>
      <c r="D164" s="128" t="s">
        <v>786</v>
      </c>
      <c r="E164" s="127" t="s">
        <v>787</v>
      </c>
      <c r="F164" s="129">
        <v>9.7200000000000006</v>
      </c>
      <c r="G164" s="66"/>
      <c r="H164" s="66"/>
    </row>
    <row r="165" spans="1:8" ht="56.25">
      <c r="A165" s="127" t="s">
        <v>834</v>
      </c>
      <c r="B165" s="127" t="s">
        <v>216</v>
      </c>
      <c r="C165" s="127" t="s">
        <v>705</v>
      </c>
      <c r="D165" s="128" t="s">
        <v>835</v>
      </c>
      <c r="E165" s="127" t="s">
        <v>439</v>
      </c>
      <c r="F165" s="129">
        <v>1786.9</v>
      </c>
      <c r="G165" s="66"/>
      <c r="H165" s="66"/>
    </row>
    <row r="166" spans="1:8">
      <c r="A166" s="127" t="s">
        <v>842</v>
      </c>
      <c r="B166" s="127" t="s">
        <v>216</v>
      </c>
      <c r="C166" s="127" t="s">
        <v>705</v>
      </c>
      <c r="D166" s="128" t="s">
        <v>843</v>
      </c>
      <c r="E166" s="127" t="s">
        <v>439</v>
      </c>
      <c r="F166" s="129">
        <v>374.15</v>
      </c>
      <c r="G166" s="66"/>
      <c r="H166" s="66"/>
    </row>
    <row r="167" spans="1:8" ht="45">
      <c r="A167" s="127" t="s">
        <v>13</v>
      </c>
      <c r="B167" s="127" t="s">
        <v>216</v>
      </c>
      <c r="C167" s="127" t="s">
        <v>705</v>
      </c>
      <c r="D167" s="128" t="s">
        <v>14</v>
      </c>
      <c r="E167" s="127" t="s">
        <v>616</v>
      </c>
      <c r="F167" s="129">
        <v>5.43</v>
      </c>
      <c r="G167" s="66"/>
      <c r="H167" s="66"/>
    </row>
    <row r="168" spans="1:8" ht="22.5">
      <c r="A168" s="127" t="s">
        <v>1</v>
      </c>
      <c r="B168" s="127" t="s">
        <v>216</v>
      </c>
      <c r="C168" s="127" t="s">
        <v>705</v>
      </c>
      <c r="D168" s="128" t="s">
        <v>2</v>
      </c>
      <c r="E168" s="127" t="s">
        <v>439</v>
      </c>
      <c r="F168" s="129">
        <v>2833.91</v>
      </c>
      <c r="G168" s="66"/>
      <c r="H168" s="66"/>
    </row>
    <row r="169" spans="1:8">
      <c r="A169" s="127" t="s">
        <v>878</v>
      </c>
      <c r="B169" s="127" t="s">
        <v>216</v>
      </c>
      <c r="C169" s="127" t="s">
        <v>705</v>
      </c>
      <c r="D169" s="128" t="s">
        <v>879</v>
      </c>
      <c r="E169" s="127" t="s">
        <v>439</v>
      </c>
      <c r="F169" s="129">
        <v>347.22</v>
      </c>
      <c r="G169" s="66"/>
      <c r="H169" s="66"/>
    </row>
    <row r="170" spans="1:8" ht="22.5">
      <c r="A170" s="127" t="s">
        <v>830</v>
      </c>
      <c r="B170" s="127" t="s">
        <v>216</v>
      </c>
      <c r="C170" s="127" t="s">
        <v>705</v>
      </c>
      <c r="D170" s="128" t="s">
        <v>831</v>
      </c>
      <c r="E170" s="127" t="s">
        <v>439</v>
      </c>
      <c r="F170" s="129">
        <v>1522.36</v>
      </c>
      <c r="G170" s="66"/>
      <c r="H170" s="66"/>
    </row>
    <row r="171" spans="1:8" ht="22.5">
      <c r="A171" s="127" t="s">
        <v>846</v>
      </c>
      <c r="B171" s="127" t="s">
        <v>216</v>
      </c>
      <c r="C171" s="127" t="s">
        <v>705</v>
      </c>
      <c r="D171" s="128" t="s">
        <v>847</v>
      </c>
      <c r="E171" s="127" t="s">
        <v>439</v>
      </c>
      <c r="F171" s="129">
        <v>54.44</v>
      </c>
      <c r="G171" s="66"/>
      <c r="H171" s="66"/>
    </row>
    <row r="172" spans="1:8" ht="22.5">
      <c r="A172" s="127" t="s">
        <v>844</v>
      </c>
      <c r="B172" s="127" t="s">
        <v>216</v>
      </c>
      <c r="C172" s="127" t="s">
        <v>705</v>
      </c>
      <c r="D172" s="128" t="s">
        <v>845</v>
      </c>
      <c r="E172" s="127" t="s">
        <v>439</v>
      </c>
      <c r="F172" s="129">
        <v>532.86</v>
      </c>
      <c r="G172" s="66"/>
      <c r="H172" s="66"/>
    </row>
    <row r="173" spans="1:8">
      <c r="A173" s="127" t="s">
        <v>852</v>
      </c>
      <c r="B173" s="127" t="s">
        <v>216</v>
      </c>
      <c r="C173" s="127" t="s">
        <v>705</v>
      </c>
      <c r="D173" s="128" t="s">
        <v>853</v>
      </c>
      <c r="E173" s="127" t="s">
        <v>439</v>
      </c>
      <c r="F173" s="129">
        <v>2771.3</v>
      </c>
      <c r="G173" s="66"/>
      <c r="H173" s="66"/>
    </row>
    <row r="174" spans="1:8">
      <c r="A174" s="127" t="s">
        <v>872</v>
      </c>
      <c r="B174" s="127" t="s">
        <v>216</v>
      </c>
      <c r="C174" s="127" t="s">
        <v>705</v>
      </c>
      <c r="D174" s="128" t="s">
        <v>873</v>
      </c>
      <c r="E174" s="127" t="s">
        <v>232</v>
      </c>
      <c r="F174" s="129">
        <v>396.41</v>
      </c>
      <c r="G174" s="66" t="s">
        <v>179</v>
      </c>
      <c r="H174" s="66" t="s">
        <v>180</v>
      </c>
    </row>
    <row r="175" spans="1:8">
      <c r="A175" s="127" t="s">
        <v>3</v>
      </c>
      <c r="B175" s="127" t="s">
        <v>216</v>
      </c>
      <c r="C175" s="127" t="s">
        <v>705</v>
      </c>
      <c r="D175" s="128" t="s">
        <v>4</v>
      </c>
      <c r="E175" s="127" t="s">
        <v>439</v>
      </c>
      <c r="F175" s="129">
        <v>5.25</v>
      </c>
      <c r="G175" s="66" t="s">
        <v>179</v>
      </c>
      <c r="H175" s="66" t="s">
        <v>180</v>
      </c>
    </row>
    <row r="176" spans="1:8" ht="22.5">
      <c r="A176" s="127" t="s">
        <v>894</v>
      </c>
      <c r="B176" s="127" t="s">
        <v>216</v>
      </c>
      <c r="C176" s="127" t="s">
        <v>705</v>
      </c>
      <c r="D176" s="128" t="s">
        <v>0</v>
      </c>
      <c r="E176" s="127" t="s">
        <v>439</v>
      </c>
      <c r="F176" s="129">
        <v>3056.8</v>
      </c>
      <c r="G176" s="66"/>
      <c r="H176" s="66"/>
    </row>
    <row r="177" spans="1:8" ht="22.5">
      <c r="A177" s="127" t="s">
        <v>794</v>
      </c>
      <c r="B177" s="127" t="s">
        <v>216</v>
      </c>
      <c r="C177" s="127" t="s">
        <v>705</v>
      </c>
      <c r="D177" s="128" t="s">
        <v>795</v>
      </c>
      <c r="E177" s="127" t="s">
        <v>439</v>
      </c>
      <c r="F177" s="129">
        <v>145.57</v>
      </c>
      <c r="G177" s="66"/>
      <c r="H177" s="66"/>
    </row>
    <row r="178" spans="1:8" ht="22.5">
      <c r="A178" s="127" t="s">
        <v>854</v>
      </c>
      <c r="B178" s="127" t="s">
        <v>216</v>
      </c>
      <c r="C178" s="127" t="s">
        <v>705</v>
      </c>
      <c r="D178" s="128" t="s">
        <v>855</v>
      </c>
      <c r="E178" s="127" t="s">
        <v>439</v>
      </c>
      <c r="F178" s="129">
        <v>1950</v>
      </c>
      <c r="G178" s="66"/>
      <c r="H178" s="66"/>
    </row>
    <row r="179" spans="1:8" ht="45">
      <c r="A179" s="127" t="s">
        <v>861</v>
      </c>
      <c r="B179" s="127" t="s">
        <v>216</v>
      </c>
      <c r="C179" s="127" t="s">
        <v>705</v>
      </c>
      <c r="D179" s="128" t="s">
        <v>862</v>
      </c>
      <c r="E179" s="127" t="s">
        <v>439</v>
      </c>
      <c r="F179" s="129">
        <v>3650</v>
      </c>
      <c r="G179" s="66"/>
      <c r="H179" s="66"/>
    </row>
    <row r="180" spans="1:8" ht="22.5">
      <c r="A180" s="127" t="s">
        <v>848</v>
      </c>
      <c r="B180" s="127" t="s">
        <v>216</v>
      </c>
      <c r="C180" s="127" t="s">
        <v>705</v>
      </c>
      <c r="D180" s="128" t="s">
        <v>849</v>
      </c>
      <c r="E180" s="127" t="s">
        <v>439</v>
      </c>
      <c r="F180" s="129">
        <v>588.39</v>
      </c>
      <c r="G180" s="66"/>
      <c r="H180" s="66"/>
    </row>
    <row r="181" spans="1:8" ht="45">
      <c r="A181" s="127" t="s">
        <v>858</v>
      </c>
      <c r="B181" s="127" t="s">
        <v>216</v>
      </c>
      <c r="C181" s="127" t="s">
        <v>705</v>
      </c>
      <c r="D181" s="128" t="s">
        <v>859</v>
      </c>
      <c r="E181" s="127" t="s">
        <v>439</v>
      </c>
      <c r="F181" s="129">
        <v>1915.3</v>
      </c>
      <c r="G181" s="66"/>
      <c r="H181" s="66"/>
    </row>
    <row r="182" spans="1:8">
      <c r="A182" s="127" t="s">
        <v>816</v>
      </c>
      <c r="B182" s="127" t="s">
        <v>216</v>
      </c>
      <c r="C182" s="127" t="s">
        <v>705</v>
      </c>
      <c r="D182" s="128" t="s">
        <v>817</v>
      </c>
      <c r="E182" s="127" t="s">
        <v>439</v>
      </c>
      <c r="F182" s="129">
        <v>77.14</v>
      </c>
      <c r="G182" s="66"/>
      <c r="H182" s="66"/>
    </row>
    <row r="183" spans="1:8" ht="22.5">
      <c r="A183" s="127" t="s">
        <v>868</v>
      </c>
      <c r="B183" s="127" t="s">
        <v>216</v>
      </c>
      <c r="C183" s="127" t="s">
        <v>705</v>
      </c>
      <c r="D183" s="128" t="s">
        <v>869</v>
      </c>
      <c r="E183" s="127" t="s">
        <v>439</v>
      </c>
      <c r="F183" s="129">
        <v>1754.91</v>
      </c>
      <c r="G183" s="66"/>
      <c r="H183" s="66"/>
    </row>
    <row r="184" spans="1:8">
      <c r="A184" s="127" t="s">
        <v>802</v>
      </c>
      <c r="B184" s="127" t="s">
        <v>216</v>
      </c>
      <c r="C184" s="127" t="s">
        <v>705</v>
      </c>
      <c r="D184" s="128" t="s">
        <v>803</v>
      </c>
      <c r="E184" s="127" t="s">
        <v>439</v>
      </c>
      <c r="F184" s="129">
        <v>480.16</v>
      </c>
      <c r="G184" s="66"/>
      <c r="H184" s="66"/>
    </row>
    <row r="185" spans="1:8">
      <c r="A185" s="127" t="s">
        <v>860</v>
      </c>
      <c r="B185" s="127" t="s">
        <v>216</v>
      </c>
      <c r="C185" s="127" t="s">
        <v>705</v>
      </c>
      <c r="D185" s="128" t="s">
        <v>592</v>
      </c>
      <c r="E185" s="127" t="s">
        <v>439</v>
      </c>
      <c r="F185" s="129">
        <v>28.92</v>
      </c>
      <c r="G185" s="66"/>
      <c r="H185" s="66"/>
    </row>
    <row r="186" spans="1:8" ht="22.5">
      <c r="A186" s="127" t="s">
        <v>867</v>
      </c>
      <c r="B186" s="127" t="s">
        <v>216</v>
      </c>
      <c r="C186" s="127" t="s">
        <v>705</v>
      </c>
      <c r="D186" s="128" t="s">
        <v>598</v>
      </c>
      <c r="E186" s="127" t="s">
        <v>439</v>
      </c>
      <c r="F186" s="129">
        <v>738.3</v>
      </c>
      <c r="G186" s="66" t="s">
        <v>179</v>
      </c>
      <c r="H186" s="66" t="s">
        <v>180</v>
      </c>
    </row>
    <row r="187" spans="1:8">
      <c r="A187" s="127" t="s">
        <v>708</v>
      </c>
      <c r="B187" s="127" t="s">
        <v>216</v>
      </c>
      <c r="C187" s="127" t="s">
        <v>705</v>
      </c>
      <c r="D187" s="128" t="s">
        <v>225</v>
      </c>
      <c r="E187" s="127" t="s">
        <v>232</v>
      </c>
      <c r="F187" s="129">
        <v>683.08</v>
      </c>
      <c r="G187" s="66" t="s">
        <v>179</v>
      </c>
      <c r="H187" s="66" t="s">
        <v>180</v>
      </c>
    </row>
    <row r="188" spans="1:8">
      <c r="A188" s="127" t="s">
        <v>755</v>
      </c>
      <c r="B188" s="127" t="s">
        <v>216</v>
      </c>
      <c r="C188" s="127" t="s">
        <v>705</v>
      </c>
      <c r="D188" s="128" t="s">
        <v>756</v>
      </c>
      <c r="E188" s="127" t="s">
        <v>439</v>
      </c>
      <c r="F188" s="129">
        <v>665</v>
      </c>
      <c r="G188" s="66" t="s">
        <v>179</v>
      </c>
      <c r="H188" s="66" t="s">
        <v>180</v>
      </c>
    </row>
    <row r="189" spans="1:8">
      <c r="A189" s="127" t="s">
        <v>870</v>
      </c>
      <c r="B189" s="127" t="s">
        <v>216</v>
      </c>
      <c r="C189" s="127" t="s">
        <v>705</v>
      </c>
      <c r="D189" s="128" t="s">
        <v>871</v>
      </c>
      <c r="E189" s="127" t="s">
        <v>439</v>
      </c>
      <c r="F189" s="129">
        <v>3369.43</v>
      </c>
      <c r="G189" s="66"/>
      <c r="H189" s="66"/>
    </row>
    <row r="190" spans="1:8">
      <c r="A190" s="127" t="s">
        <v>796</v>
      </c>
      <c r="B190" s="127" t="s">
        <v>216</v>
      </c>
      <c r="C190" s="127" t="s">
        <v>705</v>
      </c>
      <c r="D190" s="128" t="s">
        <v>797</v>
      </c>
      <c r="E190" s="127" t="s">
        <v>439</v>
      </c>
      <c r="F190" s="129">
        <v>153.41</v>
      </c>
      <c r="G190" s="66"/>
      <c r="H190" s="66"/>
    </row>
    <row r="191" spans="1:8">
      <c r="A191" s="127" t="s">
        <v>798</v>
      </c>
      <c r="B191" s="127" t="s">
        <v>216</v>
      </c>
      <c r="C191" s="127" t="s">
        <v>705</v>
      </c>
      <c r="D191" s="128" t="s">
        <v>799</v>
      </c>
      <c r="E191" s="127" t="s">
        <v>439</v>
      </c>
      <c r="F191" s="129">
        <v>52.55</v>
      </c>
      <c r="G191" s="66"/>
      <c r="H191" s="66"/>
    </row>
    <row r="192" spans="1:8">
      <c r="A192" s="127" t="s">
        <v>800</v>
      </c>
      <c r="B192" s="127" t="s">
        <v>216</v>
      </c>
      <c r="C192" s="127" t="s">
        <v>705</v>
      </c>
      <c r="D192" s="128" t="s">
        <v>801</v>
      </c>
      <c r="E192" s="127" t="s">
        <v>439</v>
      </c>
      <c r="F192" s="129">
        <v>131.83000000000001</v>
      </c>
      <c r="G192" s="66"/>
      <c r="H192" s="66"/>
    </row>
    <row r="193" spans="1:8">
      <c r="A193" s="127" t="s">
        <v>886</v>
      </c>
      <c r="B193" s="127" t="s">
        <v>216</v>
      </c>
      <c r="C193" s="127" t="s">
        <v>705</v>
      </c>
      <c r="D193" s="128" t="s">
        <v>887</v>
      </c>
      <c r="E193" s="127" t="s">
        <v>439</v>
      </c>
      <c r="F193" s="129">
        <v>28.93</v>
      </c>
      <c r="G193" s="66" t="s">
        <v>179</v>
      </c>
      <c r="H193" s="66" t="s">
        <v>180</v>
      </c>
    </row>
    <row r="194" spans="1:8">
      <c r="A194" s="127" t="s">
        <v>888</v>
      </c>
      <c r="B194" s="127" t="s">
        <v>216</v>
      </c>
      <c r="C194" s="127" t="s">
        <v>705</v>
      </c>
      <c r="D194" s="128" t="s">
        <v>889</v>
      </c>
      <c r="E194" s="127" t="s">
        <v>439</v>
      </c>
      <c r="F194" s="129">
        <v>81</v>
      </c>
      <c r="G194" s="66" t="s">
        <v>179</v>
      </c>
      <c r="H194" s="66" t="s">
        <v>180</v>
      </c>
    </row>
    <row r="195" spans="1:8" ht="45">
      <c r="A195" s="127" t="s">
        <v>15</v>
      </c>
      <c r="B195" s="127" t="s">
        <v>216</v>
      </c>
      <c r="C195" s="127" t="s">
        <v>705</v>
      </c>
      <c r="D195" s="128" t="s">
        <v>667</v>
      </c>
      <c r="E195" s="127" t="s">
        <v>301</v>
      </c>
      <c r="F195" s="129">
        <v>5509.22</v>
      </c>
      <c r="G195" s="66" t="s">
        <v>179</v>
      </c>
      <c r="H195" s="66" t="s">
        <v>180</v>
      </c>
    </row>
    <row r="196" spans="1:8" ht="33.75">
      <c r="A196" s="127" t="s">
        <v>16</v>
      </c>
      <c r="B196" s="127" t="s">
        <v>216</v>
      </c>
      <c r="C196" s="127" t="s">
        <v>705</v>
      </c>
      <c r="D196" s="128" t="s">
        <v>670</v>
      </c>
      <c r="E196" s="127" t="s">
        <v>301</v>
      </c>
      <c r="F196" s="129">
        <v>2295.5100000000002</v>
      </c>
      <c r="G196" s="66" t="s">
        <v>179</v>
      </c>
      <c r="H196" s="66" t="s">
        <v>180</v>
      </c>
    </row>
  </sheetData>
  <mergeCells count="13">
    <mergeCell ref="G1:H1"/>
    <mergeCell ref="A2:B2"/>
    <mergeCell ref="E2:F2"/>
    <mergeCell ref="G2:H2"/>
    <mergeCell ref="E4:F4"/>
    <mergeCell ref="G4:H4"/>
    <mergeCell ref="C6:D6"/>
    <mergeCell ref="E6:F6"/>
    <mergeCell ref="G6:H6"/>
    <mergeCell ref="A7:H7"/>
    <mergeCell ref="A4:B4"/>
    <mergeCell ref="C4:D4"/>
    <mergeCell ref="A6:B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Normal="100" zoomScaleSheetLayoutView="115" workbookViewId="0"/>
  </sheetViews>
  <sheetFormatPr defaultRowHeight="14.25"/>
  <cols>
    <col min="1" max="2" width="10.625" customWidth="1"/>
    <col min="3" max="3" width="58.625" customWidth="1"/>
    <col min="4" max="4" width="18.625" customWidth="1"/>
    <col min="5" max="16384" width="9" style="115"/>
  </cols>
  <sheetData>
    <row r="1" spans="1:4">
      <c r="A1" s="45" t="str">
        <f ca="1">'Orçamento Sintético'!A1</f>
        <v>P. Execução:</v>
      </c>
      <c r="B1" s="54"/>
      <c r="C1" s="56" t="str">
        <f ca="1">'Orçamento Sintético'!D1</f>
        <v>Objeto: Ampliação Reuso Edifício Paranoá</v>
      </c>
      <c r="D1" s="55" t="str">
        <f ca="1">'Orçamento Sintético'!C1</f>
        <v>Licitação:</v>
      </c>
    </row>
    <row r="2" spans="1:4">
      <c r="A2" s="168" t="str">
        <f ca="1">'Orçamento Sintético'!A2</f>
        <v>A</v>
      </c>
      <c r="B2" s="174"/>
      <c r="C2" s="47" t="str">
        <f ca="1">'Orçamento Sintético'!D2</f>
        <v>Local: Quadra 4 Conjunto B, Lote 1 Grandes Áreas, Paranoá/DF</v>
      </c>
      <c r="D2" s="48" t="str">
        <f ca="1">'Orçamento Sintético'!C2</f>
        <v>B</v>
      </c>
    </row>
    <row r="3" spans="1:4">
      <c r="A3" s="49" t="str">
        <f ca="1">'Orçamento Sintético'!A3</f>
        <v>P. Validade:</v>
      </c>
      <c r="B3" s="54"/>
      <c r="C3" s="49" t="str">
        <f ca="1">'Orçamento Sintético'!C3</f>
        <v>Razão Social:</v>
      </c>
      <c r="D3" s="55" t="str">
        <f ca="1">'Orçamento Sintético'!E1</f>
        <v>Data:</v>
      </c>
    </row>
    <row r="4" spans="1:4">
      <c r="A4" s="168" t="str">
        <f ca="1">'Orçamento Sintético'!A4</f>
        <v>C</v>
      </c>
      <c r="B4" s="174"/>
      <c r="C4" s="46" t="str">
        <f ca="1">'Orçamento Sintético'!C4</f>
        <v>D</v>
      </c>
      <c r="D4" s="77">
        <f ca="1">'Orçamento Sintético'!E2</f>
        <v>1</v>
      </c>
    </row>
    <row r="5" spans="1:4">
      <c r="A5" s="45" t="str">
        <f ca="1">'Orçamento Sintético'!A5</f>
        <v>P. Garantia:</v>
      </c>
      <c r="B5" s="54"/>
      <c r="C5" s="49" t="str">
        <f ca="1">'Orçamento Sintético'!C5</f>
        <v>CNPJ:</v>
      </c>
      <c r="D5" s="55" t="str">
        <f ca="1">'Orçamento Sintético'!E3</f>
        <v>Telefone:</v>
      </c>
    </row>
    <row r="6" spans="1:4">
      <c r="A6" s="168" t="str">
        <f ca="1">'Orçamento Sintético'!A6</f>
        <v>F</v>
      </c>
      <c r="B6" s="174"/>
      <c r="C6" s="46" t="str">
        <f ca="1">'Orçamento Sintético'!C6</f>
        <v>G</v>
      </c>
      <c r="D6" s="77" t="str">
        <f ca="1">'Orçamento Sintético'!E4</f>
        <v>E</v>
      </c>
    </row>
    <row r="7" spans="1:4" ht="15" customHeight="1">
      <c r="A7" s="194" t="s">
        <v>22</v>
      </c>
      <c r="B7" s="194"/>
      <c r="C7" s="194"/>
      <c r="D7" s="194"/>
    </row>
    <row r="8" spans="1:4">
      <c r="A8" s="3" t="s">
        <v>184</v>
      </c>
      <c r="B8" s="195" t="s">
        <v>183</v>
      </c>
      <c r="C8" s="196"/>
      <c r="D8" s="3" t="s">
        <v>23</v>
      </c>
    </row>
    <row r="9" spans="1:4">
      <c r="A9" s="141" t="s">
        <v>24</v>
      </c>
      <c r="B9" s="192" t="s">
        <v>25</v>
      </c>
      <c r="C9" s="192"/>
      <c r="D9" s="142"/>
    </row>
    <row r="10" spans="1:4">
      <c r="A10" s="143" t="s">
        <v>26</v>
      </c>
      <c r="B10" s="193" t="s">
        <v>27</v>
      </c>
      <c r="C10" s="193"/>
      <c r="D10" s="144">
        <f>ROUND(SUM(D11:D15),4)</f>
        <v>0.15740000000000001</v>
      </c>
    </row>
    <row r="11" spans="1:4">
      <c r="A11" s="4" t="s">
        <v>28</v>
      </c>
      <c r="B11" s="5" t="s">
        <v>29</v>
      </c>
      <c r="C11" s="6"/>
      <c r="D11" s="7">
        <v>0.04</v>
      </c>
    </row>
    <row r="12" spans="1:4">
      <c r="A12" s="4" t="s">
        <v>30</v>
      </c>
      <c r="B12" s="5" t="s">
        <v>31</v>
      </c>
      <c r="C12" s="6"/>
      <c r="D12" s="7">
        <v>8.0000000000000002E-3</v>
      </c>
    </row>
    <row r="13" spans="1:4">
      <c r="A13" s="4" t="s">
        <v>32</v>
      </c>
      <c r="B13" s="5" t="s">
        <v>33</v>
      </c>
      <c r="C13" s="6"/>
      <c r="D13" s="7">
        <v>1.2699999999999999E-2</v>
      </c>
    </row>
    <row r="14" spans="1:4">
      <c r="A14" s="4" t="s">
        <v>34</v>
      </c>
      <c r="B14" s="5" t="s">
        <v>35</v>
      </c>
      <c r="C14" s="6"/>
      <c r="D14" s="7">
        <v>1.23E-2</v>
      </c>
    </row>
    <row r="15" spans="1:4">
      <c r="A15" s="4" t="s">
        <v>36</v>
      </c>
      <c r="B15" s="5" t="s">
        <v>37</v>
      </c>
      <c r="C15" s="6"/>
      <c r="D15" s="7">
        <v>8.4400000000000003E-2</v>
      </c>
    </row>
    <row r="16" spans="1:4">
      <c r="A16" s="8"/>
      <c r="B16" s="5"/>
      <c r="C16" s="6"/>
      <c r="D16" s="7"/>
    </row>
    <row r="17" spans="1:4">
      <c r="A17" s="141" t="s">
        <v>38</v>
      </c>
      <c r="B17" s="192" t="s">
        <v>39</v>
      </c>
      <c r="C17" s="192"/>
      <c r="D17" s="142"/>
    </row>
    <row r="18" spans="1:4">
      <c r="A18" s="143" t="s">
        <v>40</v>
      </c>
      <c r="B18" s="193" t="s">
        <v>41</v>
      </c>
      <c r="C18" s="193"/>
      <c r="D18" s="144">
        <f>D19+D20+D21</f>
        <v>4.65E-2</v>
      </c>
    </row>
    <row r="19" spans="1:4">
      <c r="A19" s="4"/>
      <c r="B19" s="5" t="s">
        <v>42</v>
      </c>
      <c r="C19" s="6"/>
      <c r="D19" s="7">
        <v>6.5000000000000006E-3</v>
      </c>
    </row>
    <row r="20" spans="1:4">
      <c r="A20" s="4"/>
      <c r="B20" s="5" t="s">
        <v>43</v>
      </c>
      <c r="C20" s="6"/>
      <c r="D20" s="7">
        <v>0.03</v>
      </c>
    </row>
    <row r="21" spans="1:4">
      <c r="A21" s="4"/>
      <c r="B21" s="5" t="s">
        <v>182</v>
      </c>
      <c r="C21" s="6"/>
      <c r="D21" s="7">
        <f ca="1">TRUNC(2%*'Orçamento Sintético'!B186,4)</f>
        <v>0.01</v>
      </c>
    </row>
    <row r="22" spans="1:4">
      <c r="A22" s="4"/>
      <c r="B22" s="5"/>
      <c r="C22" s="6"/>
      <c r="D22" s="7"/>
    </row>
    <row r="23" spans="1:4">
      <c r="A23" s="145" t="s">
        <v>44</v>
      </c>
      <c r="B23" s="191" t="s">
        <v>45</v>
      </c>
      <c r="C23" s="191"/>
      <c r="D23" s="146">
        <f>ROUND((((1+(D11+D12+D13))*(1+D14)*(1+D15))/(1-D18)-1),4)</f>
        <v>0.22120000000000001</v>
      </c>
    </row>
  </sheetData>
  <mergeCells count="10">
    <mergeCell ref="A2:B2"/>
    <mergeCell ref="A4:B4"/>
    <mergeCell ref="A6:B6"/>
    <mergeCell ref="B23:C23"/>
    <mergeCell ref="B9:C9"/>
    <mergeCell ref="B10:C10"/>
    <mergeCell ref="B17:C17"/>
    <mergeCell ref="B18:C18"/>
    <mergeCell ref="A7:D7"/>
    <mergeCell ref="B8:C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zoomScaleNormal="100" zoomScaleSheetLayoutView="115" workbookViewId="0"/>
  </sheetViews>
  <sheetFormatPr defaultRowHeight="14.25"/>
  <cols>
    <col min="1" max="1" width="10.625" style="148" customWidth="1"/>
    <col min="2" max="2" width="10.625" style="149" customWidth="1"/>
    <col min="3" max="3" width="58.625" style="149" customWidth="1"/>
    <col min="4" max="4" width="18.625" style="150" customWidth="1"/>
    <col min="5" max="16384" width="9" style="148"/>
  </cols>
  <sheetData>
    <row r="1" spans="1:4" s="147" customFormat="1">
      <c r="A1" s="45" t="str">
        <f ca="1">'Orçamento Sintético'!A1</f>
        <v>P. Execução:</v>
      </c>
      <c r="B1" s="54"/>
      <c r="C1" s="56" t="str">
        <f ca="1">'Orçamento Sintético'!D1</f>
        <v>Objeto: Ampliação Reuso Edifício Paranoá</v>
      </c>
      <c r="D1" s="55" t="str">
        <f ca="1">'Orçamento Sintético'!C1</f>
        <v>Licitação:</v>
      </c>
    </row>
    <row r="2" spans="1:4" s="147" customFormat="1">
      <c r="A2" s="168" t="str">
        <f ca="1">'Orçamento Sintético'!A2:B2</f>
        <v>A</v>
      </c>
      <c r="B2" s="174"/>
      <c r="C2" s="47" t="str">
        <f ca="1">'Orçamento Sintético'!D2</f>
        <v>Local: Quadra 4 Conjunto B, Lote 1 Grandes Áreas, Paranoá/DF</v>
      </c>
      <c r="D2" s="48" t="str">
        <f ca="1">'Orçamento Sintético'!C2</f>
        <v>B</v>
      </c>
    </row>
    <row r="3" spans="1:4" s="147" customFormat="1">
      <c r="A3" s="49" t="str">
        <f ca="1">'Orçamento Sintético'!A3</f>
        <v>P. Validade:</v>
      </c>
      <c r="B3" s="54"/>
      <c r="C3" s="49" t="str">
        <f ca="1">'Orçamento Sintético'!C3</f>
        <v>Razão Social:</v>
      </c>
      <c r="D3" s="55" t="str">
        <f ca="1">'Orçamento Sintético'!E1</f>
        <v>Data:</v>
      </c>
    </row>
    <row r="4" spans="1:4" s="147" customFormat="1">
      <c r="A4" s="168" t="str">
        <f ca="1">'Orçamento Sintético'!A4:B4</f>
        <v>C</v>
      </c>
      <c r="B4" s="174"/>
      <c r="C4" s="46" t="str">
        <f ca="1">'Orçamento Sintético'!C4</f>
        <v>D</v>
      </c>
      <c r="D4" s="77">
        <f ca="1">'Orçamento Sintético'!E2</f>
        <v>1</v>
      </c>
    </row>
    <row r="5" spans="1:4" s="147" customFormat="1">
      <c r="A5" s="45" t="str">
        <f ca="1">'Orçamento Sintético'!A5</f>
        <v>P. Garantia:</v>
      </c>
      <c r="B5" s="54"/>
      <c r="C5" s="49" t="str">
        <f ca="1">'Orçamento Sintético'!C5</f>
        <v>CNPJ:</v>
      </c>
      <c r="D5" s="55" t="str">
        <f ca="1">'Orçamento Sintético'!E3</f>
        <v>Telefone:</v>
      </c>
    </row>
    <row r="6" spans="1:4">
      <c r="A6" s="168" t="str">
        <f ca="1">'Orçamento Sintético'!A6:B6</f>
        <v>F</v>
      </c>
      <c r="B6" s="174"/>
      <c r="C6" s="46" t="str">
        <f ca="1">'Orçamento Sintético'!C6</f>
        <v>G</v>
      </c>
      <c r="D6" s="77" t="str">
        <f ca="1">'Orçamento Sintético'!E4</f>
        <v>E</v>
      </c>
    </row>
    <row r="7" spans="1:4" s="78" customFormat="1" ht="15">
      <c r="A7" s="199" t="s">
        <v>46</v>
      </c>
      <c r="B7" s="199"/>
      <c r="C7" s="199"/>
      <c r="D7" s="199"/>
    </row>
    <row r="8" spans="1:4">
      <c r="A8" s="3" t="s">
        <v>184</v>
      </c>
      <c r="B8" s="195" t="s">
        <v>183</v>
      </c>
      <c r="C8" s="196"/>
      <c r="D8" s="3" t="s">
        <v>23</v>
      </c>
    </row>
    <row r="9" spans="1:4">
      <c r="A9" s="200" t="s">
        <v>47</v>
      </c>
      <c r="B9" s="201"/>
      <c r="C9" s="201"/>
      <c r="D9" s="202"/>
    </row>
    <row r="10" spans="1:4">
      <c r="A10" s="9" t="s">
        <v>26</v>
      </c>
      <c r="B10" s="10" t="s">
        <v>48</v>
      </c>
      <c r="C10" s="11"/>
      <c r="D10" s="12">
        <v>0.2</v>
      </c>
    </row>
    <row r="11" spans="1:4">
      <c r="A11" s="9" t="s">
        <v>49</v>
      </c>
      <c r="B11" s="10" t="s">
        <v>50</v>
      </c>
      <c r="C11" s="11"/>
      <c r="D11" s="12">
        <v>1.4999999999999999E-2</v>
      </c>
    </row>
    <row r="12" spans="1:4">
      <c r="A12" s="9" t="s">
        <v>51</v>
      </c>
      <c r="B12" s="10" t="s">
        <v>52</v>
      </c>
      <c r="C12" s="11"/>
      <c r="D12" s="12">
        <v>0.01</v>
      </c>
    </row>
    <row r="13" spans="1:4">
      <c r="A13" s="9" t="s">
        <v>53</v>
      </c>
      <c r="B13" s="10" t="s">
        <v>54</v>
      </c>
      <c r="C13" s="11"/>
      <c r="D13" s="12">
        <v>2E-3</v>
      </c>
    </row>
    <row r="14" spans="1:4">
      <c r="A14" s="9" t="s">
        <v>55</v>
      </c>
      <c r="B14" s="10" t="s">
        <v>56</v>
      </c>
      <c r="C14" s="11"/>
      <c r="D14" s="12">
        <v>6.0000000000000001E-3</v>
      </c>
    </row>
    <row r="15" spans="1:4">
      <c r="A15" s="9" t="s">
        <v>57</v>
      </c>
      <c r="B15" s="10" t="s">
        <v>58</v>
      </c>
      <c r="C15" s="11"/>
      <c r="D15" s="12">
        <v>2.5000000000000001E-2</v>
      </c>
    </row>
    <row r="16" spans="1:4">
      <c r="A16" s="9" t="s">
        <v>59</v>
      </c>
      <c r="B16" s="10" t="s">
        <v>60</v>
      </c>
      <c r="C16" s="11"/>
      <c r="D16" s="12">
        <v>0.03</v>
      </c>
    </row>
    <row r="17" spans="1:4">
      <c r="A17" s="9" t="s">
        <v>61</v>
      </c>
      <c r="B17" s="10" t="s">
        <v>62</v>
      </c>
      <c r="C17" s="11"/>
      <c r="D17" s="12">
        <v>0.08</v>
      </c>
    </row>
    <row r="18" spans="1:4">
      <c r="A18" s="9" t="s">
        <v>63</v>
      </c>
      <c r="B18" s="10" t="s">
        <v>64</v>
      </c>
      <c r="C18" s="11"/>
      <c r="D18" s="12">
        <v>0.01</v>
      </c>
    </row>
    <row r="19" spans="1:4">
      <c r="A19" s="13" t="s">
        <v>65</v>
      </c>
      <c r="B19" s="14" t="s">
        <v>66</v>
      </c>
      <c r="C19" s="15"/>
      <c r="D19" s="16">
        <f>SUM(D10:D18)</f>
        <v>0.37800000000000006</v>
      </c>
    </row>
    <row r="20" spans="1:4">
      <c r="A20" s="200" t="s">
        <v>67</v>
      </c>
      <c r="B20" s="201"/>
      <c r="C20" s="201"/>
      <c r="D20" s="202"/>
    </row>
    <row r="21" spans="1:4">
      <c r="A21" s="9" t="s">
        <v>40</v>
      </c>
      <c r="B21" s="10" t="s">
        <v>68</v>
      </c>
      <c r="C21" s="11"/>
      <c r="D21" s="12">
        <v>0.17749999999999999</v>
      </c>
    </row>
    <row r="22" spans="1:4">
      <c r="A22" s="9" t="s">
        <v>69</v>
      </c>
      <c r="B22" s="10" t="s">
        <v>70</v>
      </c>
      <c r="C22" s="11"/>
      <c r="D22" s="12">
        <v>3.4099999999999998E-2</v>
      </c>
    </row>
    <row r="23" spans="1:4">
      <c r="A23" s="9" t="s">
        <v>71</v>
      </c>
      <c r="B23" s="10" t="s">
        <v>72</v>
      </c>
      <c r="C23" s="11"/>
      <c r="D23" s="12">
        <v>8.6E-3</v>
      </c>
    </row>
    <row r="24" spans="1:4">
      <c r="A24" s="9" t="s">
        <v>73</v>
      </c>
      <c r="B24" s="10" t="s">
        <v>74</v>
      </c>
      <c r="C24" s="11"/>
      <c r="D24" s="12">
        <v>0.1062</v>
      </c>
    </row>
    <row r="25" spans="1:4">
      <c r="A25" s="9" t="s">
        <v>75</v>
      </c>
      <c r="B25" s="10" t="s">
        <v>76</v>
      </c>
      <c r="C25" s="11"/>
      <c r="D25" s="12">
        <v>6.9999999999999999E-4</v>
      </c>
    </row>
    <row r="26" spans="1:4">
      <c r="A26" s="9" t="s">
        <v>77</v>
      </c>
      <c r="B26" s="10" t="s">
        <v>78</v>
      </c>
      <c r="C26" s="11"/>
      <c r="D26" s="12">
        <v>7.1000000000000004E-3</v>
      </c>
    </row>
    <row r="27" spans="1:4">
      <c r="A27" s="9" t="s">
        <v>79</v>
      </c>
      <c r="B27" s="10" t="s">
        <v>80</v>
      </c>
      <c r="C27" s="11"/>
      <c r="D27" s="12">
        <v>1.3100000000000001E-2</v>
      </c>
    </row>
    <row r="28" spans="1:4">
      <c r="A28" s="9" t="s">
        <v>81</v>
      </c>
      <c r="B28" s="10" t="s">
        <v>82</v>
      </c>
      <c r="C28" s="11"/>
      <c r="D28" s="12">
        <v>1.1000000000000001E-3</v>
      </c>
    </row>
    <row r="29" spans="1:4">
      <c r="A29" s="9" t="s">
        <v>83</v>
      </c>
      <c r="B29" s="10" t="s">
        <v>84</v>
      </c>
      <c r="C29" s="11"/>
      <c r="D29" s="12">
        <v>0.13550000000000001</v>
      </c>
    </row>
    <row r="30" spans="1:4">
      <c r="A30" s="9" t="s">
        <v>85</v>
      </c>
      <c r="B30" s="10" t="s">
        <v>86</v>
      </c>
      <c r="C30" s="11"/>
      <c r="D30" s="12">
        <v>2.9999999999999997E-4</v>
      </c>
    </row>
    <row r="31" spans="1:4">
      <c r="A31" s="13" t="s">
        <v>87</v>
      </c>
      <c r="B31" s="14" t="s">
        <v>88</v>
      </c>
      <c r="C31" s="15"/>
      <c r="D31" s="16">
        <f>SUM(D21:D30)</f>
        <v>0.48419999999999996</v>
      </c>
    </row>
    <row r="32" spans="1:4">
      <c r="A32" s="200" t="s">
        <v>89</v>
      </c>
      <c r="B32" s="201"/>
      <c r="C32" s="201"/>
      <c r="D32" s="202"/>
    </row>
    <row r="33" spans="1:4">
      <c r="A33" s="17" t="s">
        <v>90</v>
      </c>
      <c r="B33" s="18" t="s">
        <v>91</v>
      </c>
      <c r="C33" s="19"/>
      <c r="D33" s="12">
        <v>4.1200000000000001E-2</v>
      </c>
    </row>
    <row r="34" spans="1:4">
      <c r="A34" s="17" t="s">
        <v>92</v>
      </c>
      <c r="B34" s="18" t="s">
        <v>93</v>
      </c>
      <c r="C34" s="19"/>
      <c r="D34" s="12">
        <v>1E-3</v>
      </c>
    </row>
    <row r="35" spans="1:4">
      <c r="A35" s="17" t="s">
        <v>94</v>
      </c>
      <c r="B35" s="18" t="s">
        <v>95</v>
      </c>
      <c r="C35" s="19"/>
      <c r="D35" s="12">
        <v>4.5999999999999999E-3</v>
      </c>
    </row>
    <row r="36" spans="1:4">
      <c r="A36" s="17" t="s">
        <v>96</v>
      </c>
      <c r="B36" s="18" t="s">
        <v>97</v>
      </c>
      <c r="C36" s="19"/>
      <c r="D36" s="12">
        <v>3.7699999999999997E-2</v>
      </c>
    </row>
    <row r="37" spans="1:4">
      <c r="A37" s="17" t="s">
        <v>98</v>
      </c>
      <c r="B37" s="18" t="s">
        <v>99</v>
      </c>
      <c r="C37" s="19"/>
      <c r="D37" s="12">
        <v>3.5000000000000001E-3</v>
      </c>
    </row>
    <row r="38" spans="1:4">
      <c r="A38" s="20" t="s">
        <v>100</v>
      </c>
      <c r="B38" s="21" t="s">
        <v>88</v>
      </c>
      <c r="C38" s="22"/>
      <c r="D38" s="16">
        <f>SUM(D33:D37)</f>
        <v>8.7999999999999995E-2</v>
      </c>
    </row>
    <row r="39" spans="1:4">
      <c r="A39" s="200" t="s">
        <v>101</v>
      </c>
      <c r="B39" s="201"/>
      <c r="C39" s="201"/>
      <c r="D39" s="202"/>
    </row>
    <row r="40" spans="1:4">
      <c r="A40" s="17" t="s">
        <v>102</v>
      </c>
      <c r="B40" s="18" t="s">
        <v>103</v>
      </c>
      <c r="C40" s="19"/>
      <c r="D40" s="23">
        <f>ROUND(D19*D31,4)</f>
        <v>0.183</v>
      </c>
    </row>
    <row r="41" spans="1:4">
      <c r="A41" s="17" t="s">
        <v>104</v>
      </c>
      <c r="B41" s="18" t="s">
        <v>105</v>
      </c>
      <c r="C41" s="19"/>
      <c r="D41" s="23">
        <f>ROUND(D17*D33+D19*D34,4)</f>
        <v>3.7000000000000002E-3</v>
      </c>
    </row>
    <row r="42" spans="1:4">
      <c r="A42" s="20" t="s">
        <v>106</v>
      </c>
      <c r="B42" s="21" t="s">
        <v>107</v>
      </c>
      <c r="C42" s="22"/>
      <c r="D42" s="24">
        <f>SUM(D40:D41)</f>
        <v>0.1867</v>
      </c>
    </row>
    <row r="43" spans="1:4">
      <c r="A43" s="17"/>
      <c r="B43" s="18"/>
      <c r="C43" s="19"/>
      <c r="D43" s="23"/>
    </row>
    <row r="44" spans="1:4">
      <c r="A44" s="197" t="s">
        <v>108</v>
      </c>
      <c r="B44" s="198"/>
      <c r="C44" s="198"/>
      <c r="D44" s="146">
        <f>D19+D31+D38+D42</f>
        <v>1.1369</v>
      </c>
    </row>
  </sheetData>
  <mergeCells count="10">
    <mergeCell ref="A6:B6"/>
    <mergeCell ref="A2:B2"/>
    <mergeCell ref="A4:B4"/>
    <mergeCell ref="A44:C44"/>
    <mergeCell ref="A7:D7"/>
    <mergeCell ref="B8:C8"/>
    <mergeCell ref="A9:D9"/>
    <mergeCell ref="A20:D20"/>
    <mergeCell ref="A32:D32"/>
    <mergeCell ref="A39:D39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5"/>
  <sheetViews>
    <sheetView showGridLines="0" zoomScaleNormal="100" zoomScaleSheetLayoutView="100" workbookViewId="0"/>
  </sheetViews>
  <sheetFormatPr defaultRowHeight="14.25"/>
  <cols>
    <col min="1" max="1" width="10" style="78" customWidth="1"/>
    <col min="2" max="2" width="60" style="78" customWidth="1"/>
    <col min="3" max="3" width="15" style="78" customWidth="1"/>
    <col min="4" max="6" width="12" style="78" customWidth="1"/>
    <col min="7" max="24" width="12" style="121" bestFit="1" customWidth="1"/>
    <col min="25" max="16384" width="9" style="121"/>
  </cols>
  <sheetData>
    <row r="1" spans="1:6">
      <c r="A1" s="49" t="str">
        <f ca="1">'Orçamento Sintético'!A1</f>
        <v>P. Execução:</v>
      </c>
      <c r="B1" s="56" t="str">
        <f ca="1">'Orçamento Sintético'!D1</f>
        <v>Objeto: Ampliação Reuso Edifício Paranoá</v>
      </c>
      <c r="C1" s="55" t="str">
        <f ca="1">'Orçamento Sintético'!C1</f>
        <v>Licitação:</v>
      </c>
      <c r="D1" s="102"/>
      <c r="E1" s="103"/>
      <c r="F1" s="103"/>
    </row>
    <row r="2" spans="1:6">
      <c r="A2" s="46" t="str">
        <f ca="1">'Orçamento Sintético'!A2</f>
        <v>A</v>
      </c>
      <c r="B2" s="47" t="str">
        <f ca="1">'Orçamento Sintético'!D2</f>
        <v>Local: Quadra 4 Conjunto B, Lote 1 Grandes Áreas, Paranoá/DF</v>
      </c>
      <c r="C2" s="48" t="str">
        <f ca="1">'Orçamento Sintético'!C2</f>
        <v>B</v>
      </c>
      <c r="D2" s="104"/>
      <c r="E2"/>
      <c r="F2"/>
    </row>
    <row r="3" spans="1:6">
      <c r="A3" s="49" t="str">
        <f ca="1">'Orçamento Sintético'!A3</f>
        <v>P. Validade:</v>
      </c>
      <c r="B3" s="49" t="str">
        <f ca="1">'Orçamento Sintético'!C3</f>
        <v>Razão Social:</v>
      </c>
      <c r="C3" s="45" t="str">
        <f ca="1">'Orçamento Sintético'!E1</f>
        <v>Data:</v>
      </c>
      <c r="D3" s="104"/>
      <c r="E3"/>
      <c r="F3"/>
    </row>
    <row r="4" spans="1:6">
      <c r="A4" s="46" t="str">
        <f ca="1">'Orçamento Sintético'!A4</f>
        <v>C</v>
      </c>
      <c r="B4" s="105" t="str">
        <f ca="1">'Orçamento Sintético'!C4</f>
        <v>D</v>
      </c>
      <c r="C4" s="50">
        <f ca="1">'Orçamento Sintético'!E2</f>
        <v>1</v>
      </c>
      <c r="D4" s="104"/>
      <c r="E4"/>
      <c r="F4"/>
    </row>
    <row r="5" spans="1:6" ht="15">
      <c r="A5" s="45" t="str">
        <f ca="1">'Orçamento Sintético'!A5</f>
        <v>P. Garantia:</v>
      </c>
      <c r="B5" s="49" t="str">
        <f ca="1">'Orçamento Sintético'!C5</f>
        <v>CNPJ:</v>
      </c>
      <c r="C5" s="45" t="str">
        <f ca="1">'Orçamento Sintético'!E3</f>
        <v>Telefone:</v>
      </c>
      <c r="D5" s="106"/>
      <c r="E5" s="107"/>
      <c r="F5" s="107"/>
    </row>
    <row r="6" spans="1:6">
      <c r="A6" s="46" t="str">
        <f ca="1">'Orçamento Sintético'!A6</f>
        <v>F</v>
      </c>
      <c r="B6" s="105" t="str">
        <f ca="1">'Orçamento Sintético'!C6</f>
        <v>G</v>
      </c>
      <c r="C6" s="50" t="str">
        <f ca="1">'Orçamento Sintético'!E4</f>
        <v>E</v>
      </c>
      <c r="D6" s="108"/>
      <c r="E6" s="109"/>
      <c r="F6" s="109"/>
    </row>
    <row r="7" spans="1:6" ht="15">
      <c r="A7" s="211" t="s">
        <v>110</v>
      </c>
      <c r="B7" s="211"/>
      <c r="C7" s="211"/>
      <c r="D7" s="211"/>
      <c r="E7" s="211"/>
      <c r="F7" s="211"/>
    </row>
    <row r="8" spans="1:6" s="122" customFormat="1">
      <c r="A8" s="90" t="s">
        <v>184</v>
      </c>
      <c r="B8" s="90" t="s">
        <v>185</v>
      </c>
      <c r="C8" s="90" t="s">
        <v>111</v>
      </c>
      <c r="D8" s="90" t="s">
        <v>112</v>
      </c>
      <c r="E8" s="90" t="s">
        <v>113</v>
      </c>
      <c r="F8" s="90" t="s">
        <v>114</v>
      </c>
    </row>
    <row r="9" spans="1:6">
      <c r="A9" s="214" t="s">
        <v>188</v>
      </c>
      <c r="B9" s="213" t="str">
        <f ca="1">VLOOKUP($A9,'Orçamento Sintético'!$A:$H,4,0)</f>
        <v>SERVIÇOS TÉCNICOS-PROFISSIONAIS</v>
      </c>
      <c r="C9" s="151">
        <f ca="1">ROUND(C10/$F$364,4)</f>
        <v>1.2999999999999999E-3</v>
      </c>
      <c r="D9" s="97">
        <f>ROUND(D10/$C10,4)</f>
        <v>1</v>
      </c>
      <c r="E9" s="97">
        <f>ROUND(E10/$C10,4)</f>
        <v>0</v>
      </c>
      <c r="F9" s="97">
        <f>ROUND(F10/$C10,4)</f>
        <v>0</v>
      </c>
    </row>
    <row r="10" spans="1:6">
      <c r="A10" s="214"/>
      <c r="B10" s="213"/>
      <c r="C10" s="152">
        <f ca="1">VLOOKUP($A9,'Orçamento Sintético'!$A:$H,8,0)</f>
        <v>233.94</v>
      </c>
      <c r="D10" s="98">
        <f>D12</f>
        <v>233.94</v>
      </c>
      <c r="E10" s="98">
        <f>E12</f>
        <v>0</v>
      </c>
      <c r="F10" s="98">
        <f>F12</f>
        <v>0</v>
      </c>
    </row>
    <row r="11" spans="1:6">
      <c r="A11" s="215" t="s">
        <v>212</v>
      </c>
      <c r="B11" s="212" t="str">
        <f ca="1">VLOOKUP($A11,'Orçamento Sintético'!$A:$H,4,0)</f>
        <v>TAXAS E EMOLUMENTOS</v>
      </c>
      <c r="C11" s="153">
        <f ca="1">ROUND(C12/$F$364,4)</f>
        <v>1.2999999999999999E-3</v>
      </c>
      <c r="D11" s="95">
        <f>ROUND(D12/$C12,4)</f>
        <v>1</v>
      </c>
      <c r="E11" s="95">
        <f>ROUND(E12/$C12,4)</f>
        <v>0</v>
      </c>
      <c r="F11" s="95">
        <f>ROUND(F12/$C12,4)</f>
        <v>0</v>
      </c>
    </row>
    <row r="12" spans="1:6">
      <c r="A12" s="216"/>
      <c r="B12" s="212"/>
      <c r="C12" s="154">
        <f ca="1">VLOOKUP($A11,'Orçamento Sintético'!$A:$H,8,0)</f>
        <v>233.94</v>
      </c>
      <c r="D12" s="96">
        <f>D14</f>
        <v>233.94</v>
      </c>
      <c r="E12" s="96">
        <f>E14</f>
        <v>0</v>
      </c>
      <c r="F12" s="96">
        <f>F14</f>
        <v>0</v>
      </c>
    </row>
    <row r="13" spans="1:6">
      <c r="A13" s="209" t="s">
        <v>214</v>
      </c>
      <c r="B13" s="209" t="str">
        <f ca="1">VLOOKUP($A13,'Orçamento Sintético'!$A:$H,4,0)</f>
        <v>Registro do contrato junto ao conselho de classe (ART)</v>
      </c>
      <c r="C13" s="93">
        <f ca="1">ROUND(C14/$F$364,4)</f>
        <v>1.2999999999999999E-3</v>
      </c>
      <c r="D13" s="93">
        <v>1</v>
      </c>
      <c r="E13" s="93"/>
      <c r="F13" s="93">
        <f>ROUND(F14/$C14,4)</f>
        <v>0</v>
      </c>
    </row>
    <row r="14" spans="1:6">
      <c r="A14" s="210"/>
      <c r="B14" s="210"/>
      <c r="C14" s="94">
        <f ca="1">VLOOKUP($A13,'Orçamento Sintético'!$A:$H,8,0)</f>
        <v>233.94</v>
      </c>
      <c r="D14" s="94">
        <f>ROUND($C14*D13,2)</f>
        <v>233.94</v>
      </c>
      <c r="E14" s="94">
        <f>ROUND($C14*E13,2)</f>
        <v>0</v>
      </c>
      <c r="F14" s="94">
        <f>$C14-SUM(D14:E14)</f>
        <v>0</v>
      </c>
    </row>
    <row r="15" spans="1:6">
      <c r="A15" s="214" t="s">
        <v>190</v>
      </c>
      <c r="B15" s="213" t="str">
        <f ca="1">VLOOKUP($A15,'Orçamento Sintético'!$A:$H,4,0)</f>
        <v>SERVIÇOS PRELIMINARES</v>
      </c>
      <c r="C15" s="151">
        <f ca="1">ROUND(C16/$F$364,4)</f>
        <v>2.7300000000000001E-2</v>
      </c>
      <c r="D15" s="97">
        <f>ROUND(D16/$C16,4)</f>
        <v>0.70920000000000005</v>
      </c>
      <c r="E15" s="97">
        <f>ROUND(E16/$C16,4)</f>
        <v>0.14929999999999999</v>
      </c>
      <c r="F15" s="97">
        <f>ROUND(F16/$C16,4)</f>
        <v>0.14149999999999999</v>
      </c>
    </row>
    <row r="16" spans="1:6">
      <c r="A16" s="214"/>
      <c r="B16" s="213"/>
      <c r="C16" s="152">
        <f ca="1">VLOOKUP($A15,'Orçamento Sintético'!$A:$H,8,0)</f>
        <v>4780.7699999999995</v>
      </c>
      <c r="D16" s="98">
        <f>D18+D28</f>
        <v>3390.6199999999994</v>
      </c>
      <c r="E16" s="98">
        <f>E18+E28</f>
        <v>713.9</v>
      </c>
      <c r="F16" s="98">
        <f>F18+F28</f>
        <v>676.24999999999977</v>
      </c>
    </row>
    <row r="17" spans="1:6">
      <c r="A17" s="215" t="s">
        <v>219</v>
      </c>
      <c r="B17" s="212" t="str">
        <f ca="1">VLOOKUP($A17,'Orçamento Sintético'!$A:$H,4,0)</f>
        <v>CANTEIRO DE OBRAS</v>
      </c>
      <c r="C17" s="153">
        <f ca="1">ROUND(C18/$F$364,4)</f>
        <v>1.38E-2</v>
      </c>
      <c r="D17" s="95">
        <f>ROUND(D18/$C18,4)</f>
        <v>0.43880000000000002</v>
      </c>
      <c r="E17" s="95">
        <f>ROUND(E18/$C18,4)</f>
        <v>0.28060000000000002</v>
      </c>
      <c r="F17" s="95">
        <f>ROUND(F18/$C18,4)</f>
        <v>0.28060000000000002</v>
      </c>
    </row>
    <row r="18" spans="1:6">
      <c r="A18" s="216"/>
      <c r="B18" s="212"/>
      <c r="C18" s="154">
        <f ca="1">VLOOKUP($A17,'Orçamento Sintético'!$A:$H,8,0)</f>
        <v>2410.14</v>
      </c>
      <c r="D18" s="96">
        <f>D20+D24</f>
        <v>1057.6399999999999</v>
      </c>
      <c r="E18" s="96">
        <f>E20+E24</f>
        <v>676.25</v>
      </c>
      <c r="F18" s="96">
        <f>F20+F24</f>
        <v>676.24999999999977</v>
      </c>
    </row>
    <row r="19" spans="1:6">
      <c r="A19" s="205" t="s">
        <v>221</v>
      </c>
      <c r="B19" s="207" t="s">
        <v>222</v>
      </c>
      <c r="C19" s="155">
        <f ca="1">ROUND(C20/$F$364,4)</f>
        <v>1.17E-2</v>
      </c>
      <c r="D19" s="156">
        <f>ROUND(D20/$C20,4)</f>
        <v>0.34</v>
      </c>
      <c r="E19" s="156">
        <f>ROUND(E20/$C20,4)</f>
        <v>0.33</v>
      </c>
      <c r="F19" s="156">
        <f>ROUND(F20/$C20,4)</f>
        <v>0.33</v>
      </c>
    </row>
    <row r="20" spans="1:6">
      <c r="A20" s="206"/>
      <c r="B20" s="208"/>
      <c r="C20" s="157">
        <f ca="1">VLOOKUP($A19,'Orçamento Sintético'!$A:$H,8,0)</f>
        <v>2049.2399999999998</v>
      </c>
      <c r="D20" s="158">
        <f>D22</f>
        <v>696.74</v>
      </c>
      <c r="E20" s="158">
        <f>E22</f>
        <v>676.25</v>
      </c>
      <c r="F20" s="158">
        <f>F22</f>
        <v>676.24999999999977</v>
      </c>
    </row>
    <row r="21" spans="1:6">
      <c r="A21" s="209" t="s">
        <v>223</v>
      </c>
      <c r="B21" s="209" t="str">
        <f ca="1">VLOOKUP($A21,'Orçamento Sintético'!$A:$H,4,0)</f>
        <v>Aluguel de container - Almoxarifado</v>
      </c>
      <c r="C21" s="93">
        <f ca="1">ROUND(C22/$F$364,4)</f>
        <v>1.17E-2</v>
      </c>
      <c r="D21" s="93">
        <v>0.34</v>
      </c>
      <c r="E21" s="93">
        <v>0.33</v>
      </c>
      <c r="F21" s="93">
        <f>ROUND(F22/$C22,4)</f>
        <v>0.33</v>
      </c>
    </row>
    <row r="22" spans="1:6">
      <c r="A22" s="210"/>
      <c r="B22" s="210"/>
      <c r="C22" s="94">
        <f ca="1">VLOOKUP($A21,'Orçamento Sintético'!$A:$H,8,0)</f>
        <v>2049.2399999999998</v>
      </c>
      <c r="D22" s="94">
        <f>ROUND($C22*D21,2)</f>
        <v>696.74</v>
      </c>
      <c r="E22" s="94">
        <f>ROUND($C22*E21,2)</f>
        <v>676.25</v>
      </c>
      <c r="F22" s="94">
        <f>$C22-SUM(D22:E22)</f>
        <v>676.24999999999977</v>
      </c>
    </row>
    <row r="23" spans="1:6">
      <c r="A23" s="205" t="s">
        <v>227</v>
      </c>
      <c r="B23" s="207" t="s">
        <v>228</v>
      </c>
      <c r="C23" s="155">
        <f ca="1">ROUND(C24/$F$364,4)</f>
        <v>2.0999999999999999E-3</v>
      </c>
      <c r="D23" s="156">
        <f>ROUND(D24/$C24,4)</f>
        <v>1</v>
      </c>
      <c r="E23" s="156">
        <f>ROUND(E24/$C24,4)</f>
        <v>0</v>
      </c>
      <c r="F23" s="156">
        <f>ROUND(F24/$C24,4)</f>
        <v>0</v>
      </c>
    </row>
    <row r="24" spans="1:6">
      <c r="A24" s="206"/>
      <c r="B24" s="208"/>
      <c r="C24" s="157">
        <f ca="1">VLOOKUP($A23,'Orçamento Sintético'!$A:$H,8,0)</f>
        <v>360.9</v>
      </c>
      <c r="D24" s="158">
        <f>D26</f>
        <v>360.9</v>
      </c>
      <c r="E24" s="158">
        <f>E26</f>
        <v>0</v>
      </c>
      <c r="F24" s="158">
        <f>F26</f>
        <v>0</v>
      </c>
    </row>
    <row r="25" spans="1:6">
      <c r="A25" s="209" t="s">
        <v>229</v>
      </c>
      <c r="B25" s="209" t="str">
        <f ca="1">VLOOKUP($A25,'Orçamento Sintético'!$A:$H,4,0)</f>
        <v>Copia da SINAPI (85423) -Isolamento com tela de polietileno</v>
      </c>
      <c r="C25" s="93">
        <f ca="1">ROUND(C26/$F$364,4)</f>
        <v>2.0999999999999999E-3</v>
      </c>
      <c r="D25" s="93">
        <v>1</v>
      </c>
      <c r="E25" s="93"/>
      <c r="F25" s="93">
        <f>ROUND(F26/$C26,4)</f>
        <v>0</v>
      </c>
    </row>
    <row r="26" spans="1:6">
      <c r="A26" s="210"/>
      <c r="B26" s="210"/>
      <c r="C26" s="94">
        <f ca="1">VLOOKUP($A25,'Orçamento Sintético'!$A:$H,8,0)</f>
        <v>360.9</v>
      </c>
      <c r="D26" s="94">
        <f>ROUND($C26*D25,2)</f>
        <v>360.9</v>
      </c>
      <c r="E26" s="94">
        <f>ROUND($C26*E25,2)</f>
        <v>0</v>
      </c>
      <c r="F26" s="94">
        <f>$C26-SUM(D26:E26)</f>
        <v>0</v>
      </c>
    </row>
    <row r="27" spans="1:6">
      <c r="A27" s="215" t="s">
        <v>233</v>
      </c>
      <c r="B27" s="212" t="str">
        <f ca="1">VLOOKUP($A27,'Orçamento Sintético'!$A:$H,4,0)</f>
        <v>DEMOLIÇÃO</v>
      </c>
      <c r="C27" s="153">
        <f ca="1">ROUND(C28/$F$364,4)</f>
        <v>1.35E-2</v>
      </c>
      <c r="D27" s="95">
        <f>ROUND(D28/$C28,4)</f>
        <v>0.98409999999999997</v>
      </c>
      <c r="E27" s="95">
        <f>ROUND(E28/$C28,4)</f>
        <v>1.5900000000000001E-2</v>
      </c>
      <c r="F27" s="95">
        <f>ROUND(F28/$C28,4)</f>
        <v>0</v>
      </c>
    </row>
    <row r="28" spans="1:6">
      <c r="A28" s="216"/>
      <c r="B28" s="212"/>
      <c r="C28" s="154">
        <f ca="1">VLOOKUP($A27,'Orçamento Sintético'!$A:$H,8,0)</f>
        <v>2370.6299999999997</v>
      </c>
      <c r="D28" s="96">
        <f>D30+D44</f>
        <v>2332.9799999999996</v>
      </c>
      <c r="E28" s="96">
        <f>E30+E44</f>
        <v>37.65</v>
      </c>
      <c r="F28" s="96">
        <f>F30+F44</f>
        <v>0</v>
      </c>
    </row>
    <row r="29" spans="1:6">
      <c r="A29" s="205" t="s">
        <v>235</v>
      </c>
      <c r="B29" s="207" t="s">
        <v>236</v>
      </c>
      <c r="C29" s="155">
        <f ca="1">ROUND(C30/$F$364,4)</f>
        <v>1.3299999999999999E-2</v>
      </c>
      <c r="D29" s="156">
        <f>ROUND(D30/$C30,4)</f>
        <v>0.99470000000000003</v>
      </c>
      <c r="E29" s="156">
        <f>ROUND(E30/$C30,4)</f>
        <v>5.3E-3</v>
      </c>
      <c r="F29" s="156">
        <f>ROUND(F30/$C30,4)</f>
        <v>0</v>
      </c>
    </row>
    <row r="30" spans="1:6">
      <c r="A30" s="206"/>
      <c r="B30" s="208"/>
      <c r="C30" s="157">
        <f ca="1">VLOOKUP($A29,'Orçamento Sintético'!$A:$H,8,0)</f>
        <v>2333.0299999999997</v>
      </c>
      <c r="D30" s="158">
        <f>D32+D34+D36+D38+D40+D42</f>
        <v>2320.5799999999995</v>
      </c>
      <c r="E30" s="158">
        <f>E32+E34+E36+E38+E40+E42</f>
        <v>12.45</v>
      </c>
      <c r="F30" s="158">
        <f>F32+F34+F36+F38+F40+F42</f>
        <v>0</v>
      </c>
    </row>
    <row r="31" spans="1:6">
      <c r="A31" s="209" t="s">
        <v>237</v>
      </c>
      <c r="B31" s="209" t="str">
        <f ca="1">VLOOKUP($A31,'Orçamento Sintético'!$A:$H,4,0)</f>
        <v>DEMOLIÇÃO DE LAJES, DE FORMA MECANIZADA COM MARTELETE, SEM REAPROVEITAMENTO. AF_12/2017</v>
      </c>
      <c r="C31" s="93">
        <f ca="1">ROUND(C32/$F$364,4)</f>
        <v>1.1999999999999999E-3</v>
      </c>
      <c r="D31" s="93">
        <v>1</v>
      </c>
      <c r="E31" s="93"/>
      <c r="F31" s="93">
        <f>ROUND(F32/$C32,4)</f>
        <v>0</v>
      </c>
    </row>
    <row r="32" spans="1:6">
      <c r="A32" s="210"/>
      <c r="B32" s="210"/>
      <c r="C32" s="94">
        <f ca="1">VLOOKUP($A31,'Orçamento Sintético'!$A:$H,8,0)</f>
        <v>212.32</v>
      </c>
      <c r="D32" s="94">
        <f>ROUND($C32*D31,2)</f>
        <v>212.32</v>
      </c>
      <c r="E32" s="94">
        <f>ROUND($C32*E31,2)</f>
        <v>0</v>
      </c>
      <c r="F32" s="94">
        <f>$C32-SUM(D32:E32)</f>
        <v>0</v>
      </c>
    </row>
    <row r="33" spans="1:6">
      <c r="A33" s="209" t="s">
        <v>242</v>
      </c>
      <c r="B33" s="209" t="str">
        <f ca="1">VLOOKUP($A33,'Orçamento Sintético'!$A:$H,4,0)</f>
        <v>Escarificação de superfície de concreto, espessura até 5cm</v>
      </c>
      <c r="C33" s="93">
        <f ca="1">ROUND(C34/$F$364,4)</f>
        <v>4.0000000000000002E-4</v>
      </c>
      <c r="D33" s="93">
        <v>1</v>
      </c>
      <c r="E33" s="93"/>
      <c r="F33" s="93">
        <f>ROUND(F34/$C34,4)</f>
        <v>0</v>
      </c>
    </row>
    <row r="34" spans="1:6">
      <c r="A34" s="210"/>
      <c r="B34" s="210"/>
      <c r="C34" s="94">
        <f ca="1">VLOOKUP($A33,'Orçamento Sintético'!$A:$H,8,0)</f>
        <v>71.88</v>
      </c>
      <c r="D34" s="94">
        <f>ROUND($C34*D33,2)</f>
        <v>71.88</v>
      </c>
      <c r="E34" s="94">
        <f>ROUND($C34*E33,2)</f>
        <v>0</v>
      </c>
      <c r="F34" s="94">
        <f>$C34-SUM(D34:E34)</f>
        <v>0</v>
      </c>
    </row>
    <row r="35" spans="1:6">
      <c r="A35" s="209" t="s">
        <v>245</v>
      </c>
      <c r="B35" s="209" t="str">
        <f ca="1">VLOOKUP($A35,'Orçamento Sintético'!$A:$H,4,0)</f>
        <v>DEMOLIÇÃO DE ALVENARIA PARA QUALQUER TIPO DE BLOCO, DE FORMA MECANIZADA, SEM REAPROVEITAMENTO. AF_12/2017</v>
      </c>
      <c r="C35" s="93">
        <f ca="1">ROUND(C36/$F$364,4)</f>
        <v>5.0000000000000001E-4</v>
      </c>
      <c r="D35" s="93">
        <v>1</v>
      </c>
      <c r="E35" s="93"/>
      <c r="F35" s="93">
        <f>ROUND(F36/$C36,4)</f>
        <v>0</v>
      </c>
    </row>
    <row r="36" spans="1:6">
      <c r="A36" s="210"/>
      <c r="B36" s="210"/>
      <c r="C36" s="94">
        <f ca="1">VLOOKUP($A35,'Orçamento Sintético'!$A:$H,8,0)</f>
        <v>82.04</v>
      </c>
      <c r="D36" s="94">
        <f>ROUND($C36*D35,2)</f>
        <v>82.04</v>
      </c>
      <c r="E36" s="94">
        <f>ROUND($C36*E35,2)</f>
        <v>0</v>
      </c>
      <c r="F36" s="94">
        <f>$C36-SUM(D36:E36)</f>
        <v>0</v>
      </c>
    </row>
    <row r="37" spans="1:6">
      <c r="A37" s="209" t="s">
        <v>248</v>
      </c>
      <c r="B37" s="209" t="str">
        <f ca="1">VLOOKUP($A37,'Orçamento Sintético'!$A:$H,4,0)</f>
        <v>Demolição de camada de proteção mecânica, impermeabilização e regularização de base</v>
      </c>
      <c r="C37" s="93">
        <f ca="1">ROUND(C38/$F$364,4)</f>
        <v>1.04E-2</v>
      </c>
      <c r="D37" s="93">
        <v>1</v>
      </c>
      <c r="E37" s="93"/>
      <c r="F37" s="93">
        <f>ROUND(F38/$C38,4)</f>
        <v>0</v>
      </c>
    </row>
    <row r="38" spans="1:6">
      <c r="A38" s="210"/>
      <c r="B38" s="210"/>
      <c r="C38" s="94">
        <f ca="1">VLOOKUP($A37,'Orçamento Sintético'!$A:$H,8,0)</f>
        <v>1820</v>
      </c>
      <c r="D38" s="94">
        <f>ROUND($C38*D37,2)</f>
        <v>1820</v>
      </c>
      <c r="E38" s="94">
        <f>ROUND($C38*E37,2)</f>
        <v>0</v>
      </c>
      <c r="F38" s="94">
        <f>$C38-SUM(D38:E38)</f>
        <v>0</v>
      </c>
    </row>
    <row r="39" spans="1:6">
      <c r="A39" s="209" t="s">
        <v>251</v>
      </c>
      <c r="B39" s="209" t="str">
        <f ca="1">VLOOKUP($A39,'Orçamento Sintético'!$A:$H,4,0)</f>
        <v>Copia da FDE (15.50.001) - RASPAGEM DE IMPERMEABILIZAÇÃO</v>
      </c>
      <c r="C39" s="93">
        <f ca="1">ROUND(C40/$F$364,4)</f>
        <v>6.9999999999999999E-4</v>
      </c>
      <c r="D39" s="93">
        <v>1</v>
      </c>
      <c r="E39" s="93"/>
      <c r="F39" s="93">
        <f>ROUND(F40/$C40,4)</f>
        <v>0</v>
      </c>
    </row>
    <row r="40" spans="1:6">
      <c r="A40" s="210"/>
      <c r="B40" s="210"/>
      <c r="C40" s="94">
        <f ca="1">VLOOKUP($A39,'Orçamento Sintético'!$A:$H,8,0)</f>
        <v>121.89</v>
      </c>
      <c r="D40" s="94">
        <f>ROUND($C40*D39,2)</f>
        <v>121.89</v>
      </c>
      <c r="E40" s="94">
        <f>ROUND($C40*E39,2)</f>
        <v>0</v>
      </c>
      <c r="F40" s="94">
        <f>$C40-SUM(D40:E40)</f>
        <v>0</v>
      </c>
    </row>
    <row r="41" spans="1:6">
      <c r="A41" s="209" t="s">
        <v>254</v>
      </c>
      <c r="B41" s="209" t="str">
        <f ca="1">VLOOKUP($A41,'Orçamento Sintético'!$A:$H,4,0)</f>
        <v>REMOÇÃO DE FORRO DE GESSO, DE FORMA MANUAL, SEM REAPROVEITAMENTO. AF_12/2017</v>
      </c>
      <c r="C41" s="93">
        <f ca="1">ROUND(C42/$F$364,4)</f>
        <v>1E-4</v>
      </c>
      <c r="D41" s="93">
        <v>0.5</v>
      </c>
      <c r="E41" s="93">
        <v>0.5</v>
      </c>
      <c r="F41" s="93">
        <f>ROUND(F42/$C42,4)</f>
        <v>0</v>
      </c>
    </row>
    <row r="42" spans="1:6">
      <c r="A42" s="210"/>
      <c r="B42" s="210"/>
      <c r="C42" s="94">
        <f ca="1">VLOOKUP($A41,'Orçamento Sintético'!$A:$H,8,0)</f>
        <v>24.9</v>
      </c>
      <c r="D42" s="94">
        <f>ROUND($C42*D41,2)</f>
        <v>12.45</v>
      </c>
      <c r="E42" s="94">
        <f>ROUND($C42*E41,2)</f>
        <v>12.45</v>
      </c>
      <c r="F42" s="94">
        <f>$C42-SUM(D42:E42)</f>
        <v>0</v>
      </c>
    </row>
    <row r="43" spans="1:6">
      <c r="A43" s="205" t="s">
        <v>257</v>
      </c>
      <c r="B43" s="207" t="s">
        <v>258</v>
      </c>
      <c r="C43" s="155">
        <f ca="1">ROUND(C44/$F$364,4)</f>
        <v>2.0000000000000001E-4</v>
      </c>
      <c r="D43" s="156">
        <f>ROUND(D44/$C44,4)</f>
        <v>0.32979999999999998</v>
      </c>
      <c r="E43" s="156">
        <f>ROUND(E44/$C44,4)</f>
        <v>0.67020000000000002</v>
      </c>
      <c r="F43" s="156">
        <f>ROUND(F44/$C44,4)</f>
        <v>0</v>
      </c>
    </row>
    <row r="44" spans="1:6">
      <c r="A44" s="206"/>
      <c r="B44" s="208"/>
      <c r="C44" s="157">
        <f ca="1">VLOOKUP($A43,'Orçamento Sintético'!$A:$H,8,0)</f>
        <v>37.6</v>
      </c>
      <c r="D44" s="158">
        <f>D46+D48</f>
        <v>12.4</v>
      </c>
      <c r="E44" s="158">
        <f>E46+E48</f>
        <v>25.2</v>
      </c>
      <c r="F44" s="158">
        <f>F46+F48</f>
        <v>0</v>
      </c>
    </row>
    <row r="45" spans="1:6">
      <c r="A45" s="209" t="s">
        <v>259</v>
      </c>
      <c r="B45" s="209" t="str">
        <f ca="1">VLOOKUP($A45,'Orçamento Sintético'!$A:$H,4,0)</f>
        <v>REMOÇÃO DE TUBULAÇÕES (TUBOS E CONEXÕES) DE ÁGUA FRIA, DE FORMA MANUAL, SEM REAPROVEITAMENTO. AF_12/2017</v>
      </c>
      <c r="C45" s="93">
        <f ca="1">ROUND(C46/$F$364,4)</f>
        <v>1E-4</v>
      </c>
      <c r="D45" s="93">
        <v>1</v>
      </c>
      <c r="E45" s="93"/>
      <c r="F45" s="93">
        <f>ROUND(F46/$C46,4)</f>
        <v>0</v>
      </c>
    </row>
    <row r="46" spans="1:6">
      <c r="A46" s="210"/>
      <c r="B46" s="210"/>
      <c r="C46" s="94">
        <f ca="1">VLOOKUP($A45,'Orçamento Sintético'!$A:$H,8,0)</f>
        <v>12.4</v>
      </c>
      <c r="D46" s="94">
        <f>ROUND($C46*D45,2)</f>
        <v>12.4</v>
      </c>
      <c r="E46" s="94">
        <f>ROUND($C46*E45,2)</f>
        <v>0</v>
      </c>
      <c r="F46" s="94">
        <f>$C46-SUM(D46:E46)</f>
        <v>0</v>
      </c>
    </row>
    <row r="47" spans="1:6">
      <c r="A47" s="209" t="s">
        <v>263</v>
      </c>
      <c r="B47" s="209" t="str">
        <f ca="1">VLOOKUP($A47,'Orçamento Sintético'!$A:$H,4,0)</f>
        <v>Baseada da ORSE (8344) - Desmontagem de Estrutura Metálica com retirada de solda e corte de peças por meio de lixadeira</v>
      </c>
      <c r="C47" s="93">
        <f ca="1">ROUND(C48/$F$364,4)</f>
        <v>1E-4</v>
      </c>
      <c r="D47" s="93"/>
      <c r="E47" s="93">
        <v>1</v>
      </c>
      <c r="F47" s="93">
        <f>ROUND(F48/$C48,4)</f>
        <v>0</v>
      </c>
    </row>
    <row r="48" spans="1:6">
      <c r="A48" s="210"/>
      <c r="B48" s="210"/>
      <c r="C48" s="94">
        <f ca="1">VLOOKUP($A47,'Orçamento Sintético'!$A:$H,8,0)</f>
        <v>25.2</v>
      </c>
      <c r="D48" s="94">
        <f>ROUND($C48*D47,2)</f>
        <v>0</v>
      </c>
      <c r="E48" s="94">
        <f>ROUND($C48*E47,2)</f>
        <v>25.2</v>
      </c>
      <c r="F48" s="94">
        <f>$C48-SUM(D48:E48)</f>
        <v>0</v>
      </c>
    </row>
    <row r="49" spans="1:6">
      <c r="A49" s="214" t="s">
        <v>192</v>
      </c>
      <c r="B49" s="213" t="str">
        <f ca="1">VLOOKUP($A49,'Orçamento Sintético'!$A:$H,4,0)</f>
        <v>FUNDAÇÕES E ESTRUTURAS</v>
      </c>
      <c r="C49" s="151">
        <f ca="1">ROUND(C50/$F$364,4)</f>
        <v>7.4099999999999999E-2</v>
      </c>
      <c r="D49" s="97">
        <f>ROUND(D50/$C50,4)</f>
        <v>0.87480000000000002</v>
      </c>
      <c r="E49" s="97">
        <f>ROUND(E50/$C50,4)</f>
        <v>0.12520000000000001</v>
      </c>
      <c r="F49" s="97">
        <f>ROUND(F50/$C50,4)</f>
        <v>0</v>
      </c>
    </row>
    <row r="50" spans="1:6">
      <c r="A50" s="214"/>
      <c r="B50" s="213"/>
      <c r="C50" s="152">
        <f ca="1">VLOOKUP($A49,'Orçamento Sintético'!$A:$H,8,0)</f>
        <v>12972.599999999999</v>
      </c>
      <c r="D50" s="98">
        <f>D52</f>
        <v>11348.14</v>
      </c>
      <c r="E50" s="98">
        <f>E52</f>
        <v>1624.46</v>
      </c>
      <c r="F50" s="98">
        <f>F52</f>
        <v>0</v>
      </c>
    </row>
    <row r="51" spans="1:6">
      <c r="A51" s="215" t="s">
        <v>266</v>
      </c>
      <c r="B51" s="212" t="str">
        <f ca="1">VLOOKUP($A51,'Orçamento Sintético'!$A:$H,4,0)</f>
        <v>ESTRUTURAS DE CONCRETO</v>
      </c>
      <c r="C51" s="153">
        <f ca="1">ROUND(C52/$F$364,4)</f>
        <v>7.4099999999999999E-2</v>
      </c>
      <c r="D51" s="95">
        <f>ROUND(D52/$C52,4)</f>
        <v>0.87480000000000002</v>
      </c>
      <c r="E51" s="95">
        <f>ROUND(E52/$C52,4)</f>
        <v>0.12520000000000001</v>
      </c>
      <c r="F51" s="95">
        <f>ROUND(F52/$C52,4)</f>
        <v>0</v>
      </c>
    </row>
    <row r="52" spans="1:6">
      <c r="A52" s="216"/>
      <c r="B52" s="212"/>
      <c r="C52" s="154">
        <f ca="1">VLOOKUP($A51,'Orçamento Sintético'!$A:$H,8,0)</f>
        <v>12972.599999999999</v>
      </c>
      <c r="D52" s="96">
        <f>D54</f>
        <v>11348.14</v>
      </c>
      <c r="E52" s="96">
        <f>E54</f>
        <v>1624.46</v>
      </c>
      <c r="F52" s="96">
        <f>F54</f>
        <v>0</v>
      </c>
    </row>
    <row r="53" spans="1:6">
      <c r="A53" s="205" t="s">
        <v>268</v>
      </c>
      <c r="B53" s="207" t="s">
        <v>269</v>
      </c>
      <c r="C53" s="155">
        <f ca="1">ROUND(C54/$F$364,4)</f>
        <v>7.4099999999999999E-2</v>
      </c>
      <c r="D53" s="156">
        <f>ROUND(D54/$C54,4)</f>
        <v>0.87480000000000002</v>
      </c>
      <c r="E53" s="156">
        <f>ROUND(E54/$C54,4)</f>
        <v>0.12520000000000001</v>
      </c>
      <c r="F53" s="156">
        <f>ROUND(F54/$C54,4)</f>
        <v>0</v>
      </c>
    </row>
    <row r="54" spans="1:6">
      <c r="A54" s="206"/>
      <c r="B54" s="208"/>
      <c r="C54" s="157">
        <f ca="1">VLOOKUP($A53,'Orçamento Sintético'!$A:$H,8,0)</f>
        <v>12972.599999999999</v>
      </c>
      <c r="D54" s="158">
        <f>D56+D58+D60+D62+D64+D66+D68+D70+D72+D74+D76+D78+D80+D82+D84</f>
        <v>11348.14</v>
      </c>
      <c r="E54" s="158">
        <f>E56+E58+E60+E62+E64+E66+E68+E70+E72+E74+E76+E78+E80+E82+E84</f>
        <v>1624.46</v>
      </c>
      <c r="F54" s="158">
        <f>F56+F58+F60+F62+F64+F66+F68+F70+F72+F74+F76+F78+F80+F82+F84</f>
        <v>0</v>
      </c>
    </row>
    <row r="55" spans="1:6">
      <c r="A55" s="209" t="s">
        <v>270</v>
      </c>
      <c r="B55" s="209" t="str">
        <f ca="1">VLOOKUP($A55,'Orçamento Sintético'!$A:$H,4,0)</f>
        <v>ARMAÇÃO DE PILAR OU VIGA DE UMA ESTRUTURA CONVENCIONAL DE CONCRETO ARMADO EM UMA EDIFICAÇÃO TÉRREA OU SOBRADO UTILIZANDO AÇO CA-50 DE 6,3 MM - MONTAGEM. AF_12/2015</v>
      </c>
      <c r="C55" s="93">
        <f ca="1">ROUND(C56/$F$364,4)</f>
        <v>2.8E-3</v>
      </c>
      <c r="D55" s="93">
        <v>1</v>
      </c>
      <c r="E55" s="93"/>
      <c r="F55" s="93">
        <f>ROUND(F56/$C56,4)</f>
        <v>0</v>
      </c>
    </row>
    <row r="56" spans="1:6">
      <c r="A56" s="210"/>
      <c r="B56" s="210"/>
      <c r="C56" s="94">
        <f ca="1">VLOOKUP($A55,'Orçamento Sintético'!$A:$H,8,0)</f>
        <v>487.2</v>
      </c>
      <c r="D56" s="94">
        <f>ROUND($C56*D55,2)</f>
        <v>487.2</v>
      </c>
      <c r="E56" s="94">
        <f>ROUND($C56*E55,2)</f>
        <v>0</v>
      </c>
      <c r="F56" s="94">
        <f>$C56-SUM(D56:E56)</f>
        <v>0</v>
      </c>
    </row>
    <row r="57" spans="1:6">
      <c r="A57" s="209" t="s">
        <v>274</v>
      </c>
      <c r="B57" s="209" t="str">
        <f ca="1">VLOOKUP($A57,'Orçamento Sintético'!$A:$H,4,0)</f>
        <v>ARMAÇÃO DE PILAR OU VIGA DE UMA ESTRUTURA CONVENCIONAL DE CONCRETO ARMADO EM UMA EDIFICAÇÃO TÉRREA OU SOBRADO UTILIZANDO AÇO CA-50 DE 8,0 MM - MONTAGEM. AF_12/2015</v>
      </c>
      <c r="C57" s="93">
        <f ca="1">ROUND(C58/$F$364,4)</f>
        <v>6.7999999999999996E-3</v>
      </c>
      <c r="D57" s="93">
        <v>1</v>
      </c>
      <c r="E57" s="93"/>
      <c r="F57" s="93">
        <f>ROUND(F58/$C58,4)</f>
        <v>0</v>
      </c>
    </row>
    <row r="58" spans="1:6">
      <c r="A58" s="210"/>
      <c r="B58" s="210"/>
      <c r="C58" s="94">
        <f ca="1">VLOOKUP($A57,'Orçamento Sintético'!$A:$H,8,0)</f>
        <v>1194.3599999999999</v>
      </c>
      <c r="D58" s="94">
        <f>ROUND($C58*D57,2)</f>
        <v>1194.3599999999999</v>
      </c>
      <c r="E58" s="94">
        <f>ROUND($C58*E57,2)</f>
        <v>0</v>
      </c>
      <c r="F58" s="94">
        <f>$C58-SUM(D58:E58)</f>
        <v>0</v>
      </c>
    </row>
    <row r="59" spans="1:6">
      <c r="A59" s="209" t="s">
        <v>277</v>
      </c>
      <c r="B59" s="209" t="str">
        <f ca="1">VLOOKUP($A59,'Orçamento Sintético'!$A:$H,4,0)</f>
        <v>ARMAÇÃO DE PILAR OU VIGA DE UMA ESTRUTURA CONVENCIONAL DE CONCRETO ARMADO EM UMA EDIFICAÇÃO TÉRREA OU SOBRADO UTILIZANDO AÇO CA-50 DE 10,0 MM - MONTAGEM. AF_12/2015</v>
      </c>
      <c r="C59" s="93">
        <f ca="1">ROUND(C60/$F$364,4)</f>
        <v>8.8999999999999999E-3</v>
      </c>
      <c r="D59" s="93">
        <v>1</v>
      </c>
      <c r="E59" s="93"/>
      <c r="F59" s="93">
        <f>ROUND(F60/$C60,4)</f>
        <v>0</v>
      </c>
    </row>
    <row r="60" spans="1:6">
      <c r="A60" s="210"/>
      <c r="B60" s="210"/>
      <c r="C60" s="94">
        <f ca="1">VLOOKUP($A59,'Orçamento Sintético'!$A:$H,8,0)</f>
        <v>1561.97</v>
      </c>
      <c r="D60" s="94">
        <f>ROUND($C60*D59,2)</f>
        <v>1561.97</v>
      </c>
      <c r="E60" s="94">
        <f>ROUND($C60*E59,2)</f>
        <v>0</v>
      </c>
      <c r="F60" s="94">
        <f>$C60-SUM(D60:E60)</f>
        <v>0</v>
      </c>
    </row>
    <row r="61" spans="1:6">
      <c r="A61" s="209" t="s">
        <v>280</v>
      </c>
      <c r="B61" s="209" t="str">
        <f ca="1">VLOOKUP($A61,'Orçamento Sintético'!$A:$H,4,0)</f>
        <v>ARMAÇÃO DE PILAR OU VIGA DE UMA ESTRUTURA CONVENCIONAL DE CONCRETO ARMADO EM UMA EDIFICAÇÃO TÉRREA OU SOBRADO UTILIZANDO AÇO CA-50 DE 16,0 MM - MONTAGEM. AF_12/2015</v>
      </c>
      <c r="C61" s="93">
        <f ca="1">ROUND(C62/$F$364,4)</f>
        <v>3.7000000000000002E-3</v>
      </c>
      <c r="D61" s="93">
        <v>1</v>
      </c>
      <c r="E61" s="93"/>
      <c r="F61" s="93">
        <f>ROUND(F62/$C62,4)</f>
        <v>0</v>
      </c>
    </row>
    <row r="62" spans="1:6">
      <c r="A62" s="210"/>
      <c r="B62" s="210"/>
      <c r="C62" s="94">
        <f ca="1">VLOOKUP($A61,'Orçamento Sintético'!$A:$H,8,0)</f>
        <v>654.24</v>
      </c>
      <c r="D62" s="94">
        <f>ROUND($C62*D61,2)</f>
        <v>654.24</v>
      </c>
      <c r="E62" s="94">
        <f>ROUND($C62*E61,2)</f>
        <v>0</v>
      </c>
      <c r="F62" s="94">
        <f>$C62-SUM(D62:E62)</f>
        <v>0</v>
      </c>
    </row>
    <row r="63" spans="1:6">
      <c r="A63" s="209" t="s">
        <v>283</v>
      </c>
      <c r="B63" s="209" t="str">
        <f ca="1">VLOOKUP($A63,'Orçamento Sintético'!$A:$H,4,0)</f>
        <v>ARMAÇÃO DE PILAR OU VIGA DE UMA ESTRUTURA CONVENCIONAL DE CONCRETO ARMADO EM UMA EDIFICAÇÃO TÉRREA OU SOBRADO UTILIZANDO AÇO CA-50 DE 12,5 MM - MONTAGEM. AF_12/2015</v>
      </c>
      <c r="C63" s="93">
        <f ca="1">ROUND(C64/$F$364,4)</f>
        <v>1E-3</v>
      </c>
      <c r="D63" s="93">
        <v>1</v>
      </c>
      <c r="E63" s="93"/>
      <c r="F63" s="93">
        <f>ROUND(F64/$C64,4)</f>
        <v>0</v>
      </c>
    </row>
    <row r="64" spans="1:6">
      <c r="A64" s="210"/>
      <c r="B64" s="210"/>
      <c r="C64" s="94">
        <f ca="1">VLOOKUP($A63,'Orçamento Sintético'!$A:$H,8,0)</f>
        <v>180</v>
      </c>
      <c r="D64" s="94">
        <f>ROUND($C64*D63,2)</f>
        <v>180</v>
      </c>
      <c r="E64" s="94">
        <f>ROUND($C64*E63,2)</f>
        <v>0</v>
      </c>
      <c r="F64" s="94">
        <f>$C64-SUM(D64:E64)</f>
        <v>0</v>
      </c>
    </row>
    <row r="65" spans="1:6">
      <c r="A65" s="209" t="s">
        <v>286</v>
      </c>
      <c r="B65" s="209" t="str">
        <f ca="1">VLOOKUP($A65,'Orçamento Sintético'!$A:$H,4,0)</f>
        <v>CONCRETO FCK = 30MPA, TRAÇO 1:2,1:2,5 (EM MASSA SECA DE CIMENTO/ AREIA MÉDIA/ BRITA 1) - PREPARO MECÂNICO COM BETONEIRA 600 L. AF_05/2021</v>
      </c>
      <c r="C65" s="93">
        <f ca="1">ROUND(C66/$F$364,4)</f>
        <v>9.2999999999999992E-3</v>
      </c>
      <c r="D65" s="93">
        <v>1</v>
      </c>
      <c r="E65" s="93"/>
      <c r="F65" s="93">
        <f>ROUND(F66/$C66,4)</f>
        <v>0</v>
      </c>
    </row>
    <row r="66" spans="1:6">
      <c r="A66" s="210"/>
      <c r="B66" s="210"/>
      <c r="C66" s="94">
        <f ca="1">VLOOKUP($A65,'Orçamento Sintético'!$A:$H,8,0)</f>
        <v>1636.08</v>
      </c>
      <c r="D66" s="94">
        <f>ROUND($C66*D65,2)</f>
        <v>1636.08</v>
      </c>
      <c r="E66" s="94">
        <f>ROUND($C66*E65,2)</f>
        <v>0</v>
      </c>
      <c r="F66" s="94">
        <f>$C66-SUM(D66:E66)</f>
        <v>0</v>
      </c>
    </row>
    <row r="67" spans="1:6">
      <c r="A67" s="209" t="s">
        <v>289</v>
      </c>
      <c r="B67" s="209" t="str">
        <f ca="1">VLOOKUP($A67,'Orçamento Sintético'!$A:$H,4,0)</f>
        <v>ARMAÇÃO DE LAJE DE UMA ESTRUTURA CONVENCIONAL DE CONCRETO ARMADO EM UMA EDIFICAÇÃO TÉRREA OU SOBRADO UTILIZANDO AÇO CA-50 DE 6,3 MM - MONTAGEM. AF_12/2015</v>
      </c>
      <c r="C67" s="93">
        <f ca="1">ROUND(C68/$F$364,4)</f>
        <v>4.4000000000000003E-3</v>
      </c>
      <c r="D67" s="93">
        <v>1</v>
      </c>
      <c r="E67" s="93"/>
      <c r="F67" s="93">
        <f>ROUND(F68/$C68,4)</f>
        <v>0</v>
      </c>
    </row>
    <row r="68" spans="1:6">
      <c r="A68" s="210"/>
      <c r="B68" s="210"/>
      <c r="C68" s="94">
        <f ca="1">VLOOKUP($A67,'Orçamento Sintético'!$A:$H,8,0)</f>
        <v>770.77</v>
      </c>
      <c r="D68" s="94">
        <f>ROUND($C68*D67,2)</f>
        <v>770.77</v>
      </c>
      <c r="E68" s="94">
        <f>ROUND($C68*E67,2)</f>
        <v>0</v>
      </c>
      <c r="F68" s="94">
        <f>$C68-SUM(D68:E68)</f>
        <v>0</v>
      </c>
    </row>
    <row r="69" spans="1:6">
      <c r="A69" s="209" t="s">
        <v>292</v>
      </c>
      <c r="B69" s="209" t="str">
        <f ca="1">VLOOKUP($A69,'Orçamento Sintético'!$A:$H,4,0)</f>
        <v>LANÇAMENTO COM USO DE BOMBA, ADENSAMENTO E ACABAMENTO DE CONCRETO EM ESTRUTURAS. AF_12/2015</v>
      </c>
      <c r="C69" s="93">
        <f ca="1">ROUND(C70/$F$364,4)</f>
        <v>6.9999999999999999E-4</v>
      </c>
      <c r="D69" s="93">
        <v>1</v>
      </c>
      <c r="E69" s="93"/>
      <c r="F69" s="93">
        <f>ROUND(F70/$C70,4)</f>
        <v>0</v>
      </c>
    </row>
    <row r="70" spans="1:6">
      <c r="A70" s="210"/>
      <c r="B70" s="210"/>
      <c r="C70" s="94">
        <f ca="1">VLOOKUP($A69,'Orçamento Sintético'!$A:$H,8,0)</f>
        <v>122.4</v>
      </c>
      <c r="D70" s="94">
        <f>ROUND($C70*D69,2)</f>
        <v>122.4</v>
      </c>
      <c r="E70" s="94">
        <f>ROUND($C70*E69,2)</f>
        <v>0</v>
      </c>
      <c r="F70" s="94">
        <f>$C70-SUM(D70:E70)</f>
        <v>0</v>
      </c>
    </row>
    <row r="71" spans="1:6">
      <c r="A71" s="209" t="s">
        <v>295</v>
      </c>
      <c r="B71" s="209" t="str">
        <f ca="1">VLOOKUP($A71,'Orçamento Sintético'!$A:$H,4,0)</f>
        <v>ARMAÇÃO DE LAJE DE UMA ESTRUTURA CONVENCIONAL DE CONCRETO ARMADO EM UMA EDIFICAÇÃO TÉRREA OU SOBRADO UTILIZANDO AÇO CA-50 DE 8,0 MM - MONTAGEM. AF_12/2015</v>
      </c>
      <c r="C71" s="93">
        <f ca="1">ROUND(C72/$F$364,4)</f>
        <v>3.5000000000000001E-3</v>
      </c>
      <c r="D71" s="93">
        <v>1</v>
      </c>
      <c r="E71" s="93"/>
      <c r="F71" s="93">
        <f>ROUND(F72/$C72,4)</f>
        <v>0</v>
      </c>
    </row>
    <row r="72" spans="1:6">
      <c r="A72" s="210"/>
      <c r="B72" s="210"/>
      <c r="C72" s="94">
        <f ca="1">VLOOKUP($A71,'Orçamento Sintético'!$A:$H,8,0)</f>
        <v>609.26</v>
      </c>
      <c r="D72" s="94">
        <f>ROUND($C72*D71,2)</f>
        <v>609.26</v>
      </c>
      <c r="E72" s="94">
        <f>ROUND($C72*E71,2)</f>
        <v>0</v>
      </c>
      <c r="F72" s="94">
        <f>$C72-SUM(D72:E72)</f>
        <v>0</v>
      </c>
    </row>
    <row r="73" spans="1:6">
      <c r="A73" s="209" t="s">
        <v>298</v>
      </c>
      <c r="B73" s="209" t="str">
        <f ca="1">VLOOKUP($A73,'Orçamento Sintético'!$A:$H,4,0)</f>
        <v>Recomposição de laje, utilizando graute (Sikagrout-250) e colagem de ferragem com Sikadur-32</v>
      </c>
      <c r="C73" s="93">
        <f ca="1">ROUND(C74/$F$364,4)</f>
        <v>9.2999999999999992E-3</v>
      </c>
      <c r="D73" s="93"/>
      <c r="E73" s="93">
        <v>1</v>
      </c>
      <c r="F73" s="93">
        <f>ROUND(F74/$C74,4)</f>
        <v>0</v>
      </c>
    </row>
    <row r="74" spans="1:6">
      <c r="A74" s="210"/>
      <c r="B74" s="210"/>
      <c r="C74" s="94">
        <f ca="1">VLOOKUP($A73,'Orçamento Sintético'!$A:$H,8,0)</f>
        <v>1624.46</v>
      </c>
      <c r="D74" s="94">
        <f>ROUND($C74*D73,2)</f>
        <v>0</v>
      </c>
      <c r="E74" s="94">
        <f>ROUND($C74*E73,2)</f>
        <v>1624.46</v>
      </c>
      <c r="F74" s="94">
        <f>$C74-SUM(D74:E74)</f>
        <v>0</v>
      </c>
    </row>
    <row r="75" spans="1:6">
      <c r="A75" s="209" t="s">
        <v>302</v>
      </c>
      <c r="B75" s="209" t="str">
        <f ca="1">VLOOKUP($A75,'Orçamento Sintético'!$A:$H,4,0)</f>
        <v>ESCORAMENTO FORMAS ATE H = 3,30M, COM MADEIRA DE 3A QUALIDADE, NAO APARELHADA, APROVEITAMENTO TABUAS 3X E PRUMOS 4X.</v>
      </c>
      <c r="C75" s="93">
        <f ca="1">ROUND(C76/$F$364,4)</f>
        <v>1.9E-3</v>
      </c>
      <c r="D75" s="93">
        <v>1</v>
      </c>
      <c r="E75" s="93"/>
      <c r="F75" s="93">
        <f>ROUND(F76/$C76,4)</f>
        <v>0</v>
      </c>
    </row>
    <row r="76" spans="1:6">
      <c r="A76" s="210"/>
      <c r="B76" s="210"/>
      <c r="C76" s="94">
        <f ca="1">VLOOKUP($A75,'Orçamento Sintético'!$A:$H,8,0)</f>
        <v>337.4</v>
      </c>
      <c r="D76" s="94">
        <f>ROUND($C76*D75,2)</f>
        <v>337.4</v>
      </c>
      <c r="E76" s="94">
        <f>ROUND($C76*E75,2)</f>
        <v>0</v>
      </c>
      <c r="F76" s="94">
        <f>$C76-SUM(D76:E76)</f>
        <v>0</v>
      </c>
    </row>
    <row r="77" spans="1:6">
      <c r="A77" s="209" t="s">
        <v>305</v>
      </c>
      <c r="B77" s="209" t="str">
        <f ca="1">VLOOKUP($A77,'Orçamento Sintético'!$A:$H,4,0)</f>
        <v>MONTAGEM E DESMONTAGEM DE FÔRMA DE PILARES RETANGULARES E ESTRUTURAS SIMILARES COM ÁREA MÉDIA DAS SEÇÕES MENOR OU IGUAL A 0,25 M², PÉ-DIREITO SIMPLES, EM CHAPA DE MADEIRA COMPENSADA RESINADA, 4 UTILIZAÇÕES. AF_12/2015</v>
      </c>
      <c r="C77" s="93">
        <f ca="1">ROUND(C78/$F$364,4)</f>
        <v>1.0999999999999999E-2</v>
      </c>
      <c r="D77" s="93">
        <v>1</v>
      </c>
      <c r="E77" s="93"/>
      <c r="F77" s="93">
        <f>ROUND(F78/$C78,4)</f>
        <v>0</v>
      </c>
    </row>
    <row r="78" spans="1:6">
      <c r="A78" s="210"/>
      <c r="B78" s="210"/>
      <c r="C78" s="94">
        <f ca="1">VLOOKUP($A77,'Orçamento Sintético'!$A:$H,8,0)</f>
        <v>1929.5</v>
      </c>
      <c r="D78" s="94">
        <f>ROUND($C78*D77,2)</f>
        <v>1929.5</v>
      </c>
      <c r="E78" s="94">
        <f>ROUND($C78*E77,2)</f>
        <v>0</v>
      </c>
      <c r="F78" s="94">
        <f>$C78-SUM(D78:E78)</f>
        <v>0</v>
      </c>
    </row>
    <row r="79" spans="1:6">
      <c r="A79" s="209" t="s">
        <v>308</v>
      </c>
      <c r="B79" s="209" t="str">
        <f ca="1">VLOOKUP($A79,'Orçamento Sintético'!$A:$H,4,0)</f>
        <v>ESCORAMENTO DE FÔRMAS DE LAJE EM MADEIRA NÃO APARELHADA, PÉ-DIREITO SIMPLES, INCLUSO TRAVAMENTO, 4 UTILIZAÇÕES. AF_09/2020</v>
      </c>
      <c r="C79" s="93">
        <f ca="1">ROUND(C80/$F$364,4)</f>
        <v>2.0000000000000001E-4</v>
      </c>
      <c r="D79" s="93">
        <v>1</v>
      </c>
      <c r="E79" s="93"/>
      <c r="F79" s="93">
        <f>ROUND(F80/$C80,4)</f>
        <v>0</v>
      </c>
    </row>
    <row r="80" spans="1:6">
      <c r="A80" s="210"/>
      <c r="B80" s="210"/>
      <c r="C80" s="94">
        <f ca="1">VLOOKUP($A79,'Orçamento Sintético'!$A:$H,8,0)</f>
        <v>28.32</v>
      </c>
      <c r="D80" s="94">
        <f>ROUND($C80*D79,2)</f>
        <v>28.32</v>
      </c>
      <c r="E80" s="94">
        <f>ROUND($C80*E79,2)</f>
        <v>0</v>
      </c>
      <c r="F80" s="94">
        <f>$C80-SUM(D80:E80)</f>
        <v>0</v>
      </c>
    </row>
    <row r="81" spans="1:6">
      <c r="A81" s="209" t="s">
        <v>311</v>
      </c>
      <c r="B81" s="209" t="str">
        <f ca="1">VLOOKUP($A81,'Orçamento Sintético'!$A:$H,4,0)</f>
        <v>MONTAGEM E DESMONTAGEM DE FÔRMA DE LAJE MACIÇA, PÉ-DIREITO SIMPLES, EM CHAPA DE MADEIRA COMPENSADA RESINADA, 2 UTILIZAÇÕES. AF_09/2020</v>
      </c>
      <c r="C81" s="93">
        <f ca="1">ROUND(C82/$F$364,4)</f>
        <v>2.8E-3</v>
      </c>
      <c r="D81" s="93">
        <v>1</v>
      </c>
      <c r="E81" s="93"/>
      <c r="F81" s="93">
        <f>ROUND(F82/$C82,4)</f>
        <v>0</v>
      </c>
    </row>
    <row r="82" spans="1:6">
      <c r="A82" s="210"/>
      <c r="B82" s="210"/>
      <c r="C82" s="94">
        <f ca="1">VLOOKUP($A81,'Orçamento Sintético'!$A:$H,8,0)</f>
        <v>497.6</v>
      </c>
      <c r="D82" s="94">
        <f>ROUND($C82*D81,2)</f>
        <v>497.6</v>
      </c>
      <c r="E82" s="94">
        <f>ROUND($C82*E81,2)</f>
        <v>0</v>
      </c>
      <c r="F82" s="94">
        <f>$C82-SUM(D82:E82)</f>
        <v>0</v>
      </c>
    </row>
    <row r="83" spans="1:6">
      <c r="A83" s="209" t="s">
        <v>314</v>
      </c>
      <c r="B83" s="209" t="str">
        <f ca="1">VLOOKUP($A83,'Orçamento Sintético'!$A:$H,4,0)</f>
        <v>Copia da SINAPI (91190) - CHUMBAMENTO PARA  OLHAL DE ANCORAGEM PARA BALANCIM EM AÇO INOX, RESISTÊNCIADE 1500 KGF</v>
      </c>
      <c r="C83" s="93">
        <f ca="1">ROUND(C84/$F$364,4)</f>
        <v>7.6E-3</v>
      </c>
      <c r="D83" s="93">
        <v>1</v>
      </c>
      <c r="E83" s="93"/>
      <c r="F83" s="93">
        <f>ROUND(F84/$C84,4)</f>
        <v>0</v>
      </c>
    </row>
    <row r="84" spans="1:6">
      <c r="A84" s="210"/>
      <c r="B84" s="210"/>
      <c r="C84" s="94">
        <f ca="1">VLOOKUP($A83,'Orçamento Sintético'!$A:$H,8,0)</f>
        <v>1339.04</v>
      </c>
      <c r="D84" s="94">
        <f>ROUND($C84*D83,2)</f>
        <v>1339.04</v>
      </c>
      <c r="E84" s="94">
        <f>ROUND($C84*E83,2)</f>
        <v>0</v>
      </c>
      <c r="F84" s="94">
        <f>$C84-SUM(D84:E84)</f>
        <v>0</v>
      </c>
    </row>
    <row r="85" spans="1:6">
      <c r="A85" s="214" t="s">
        <v>194</v>
      </c>
      <c r="B85" s="213" t="str">
        <f ca="1">VLOOKUP($A85,'Orçamento Sintético'!$A:$H,4,0)</f>
        <v>ARQUITETURA E ELEMENTOS DE URBANISMO</v>
      </c>
      <c r="C85" s="151">
        <f ca="1">ROUND(C86/$F$364,4)</f>
        <v>0.21260000000000001</v>
      </c>
      <c r="D85" s="97">
        <f>ROUND(D86/$C86,4)</f>
        <v>4.4699999999999997E-2</v>
      </c>
      <c r="E85" s="97">
        <f>ROUND(E86/$C86,4)</f>
        <v>0.157</v>
      </c>
      <c r="F85" s="97">
        <f>ROUND(F86/$C86,4)</f>
        <v>0.79830000000000001</v>
      </c>
    </row>
    <row r="86" spans="1:6">
      <c r="A86" s="214"/>
      <c r="B86" s="213"/>
      <c r="C86" s="152">
        <f ca="1">VLOOKUP($A85,'Orçamento Sintético'!$A:$H,8,0)</f>
        <v>37215.810000000005</v>
      </c>
      <c r="D86" s="98">
        <f>D88</f>
        <v>1662.63</v>
      </c>
      <c r="E86" s="98">
        <f>E88</f>
        <v>5842.7699999999995</v>
      </c>
      <c r="F86" s="98">
        <f>F88</f>
        <v>29710.409999999996</v>
      </c>
    </row>
    <row r="87" spans="1:6">
      <c r="A87" s="215" t="s">
        <v>318</v>
      </c>
      <c r="B87" s="212" t="str">
        <f ca="1">VLOOKUP($A87,'Orçamento Sintético'!$A:$H,4,0)</f>
        <v>ARQUITETURA</v>
      </c>
      <c r="C87" s="153">
        <f ca="1">ROUND(C88/$F$364,4)</f>
        <v>0.21260000000000001</v>
      </c>
      <c r="D87" s="95">
        <f>ROUND(D88/$C88,4)</f>
        <v>4.4699999999999997E-2</v>
      </c>
      <c r="E87" s="95">
        <f>ROUND(E88/$C88,4)</f>
        <v>0.157</v>
      </c>
      <c r="F87" s="95">
        <f>ROUND(F88/$C88,4)</f>
        <v>0.79830000000000001</v>
      </c>
    </row>
    <row r="88" spans="1:6">
      <c r="A88" s="216"/>
      <c r="B88" s="212"/>
      <c r="C88" s="154">
        <f ca="1">VLOOKUP($A87,'Orçamento Sintético'!$A:$H,8,0)</f>
        <v>37215.810000000005</v>
      </c>
      <c r="D88" s="96">
        <f>D90+D96+D102+D106+D124</f>
        <v>1662.63</v>
      </c>
      <c r="E88" s="96">
        <f>E90+E96+E102+E106+E124</f>
        <v>5842.7699999999995</v>
      </c>
      <c r="F88" s="96">
        <f>F90+F96+F102+F106+F124</f>
        <v>29710.409999999996</v>
      </c>
    </row>
    <row r="89" spans="1:6">
      <c r="A89" s="205" t="s">
        <v>320</v>
      </c>
      <c r="B89" s="207" t="s">
        <v>321</v>
      </c>
      <c r="C89" s="155">
        <f ca="1">ROUND(C90/$F$364,4)</f>
        <v>5.1999999999999998E-3</v>
      </c>
      <c r="D89" s="156">
        <f>ROUND(D90/$C90,4)</f>
        <v>1</v>
      </c>
      <c r="E89" s="156">
        <f>ROUND(E90/$C90,4)</f>
        <v>0</v>
      </c>
      <c r="F89" s="156">
        <f>ROUND(F90/$C90,4)</f>
        <v>0</v>
      </c>
    </row>
    <row r="90" spans="1:6">
      <c r="A90" s="206"/>
      <c r="B90" s="208"/>
      <c r="C90" s="157">
        <f ca="1">VLOOKUP($A89,'Orçamento Sintético'!$A:$H,8,0)</f>
        <v>915.36</v>
      </c>
      <c r="D90" s="158">
        <f>D92+D94</f>
        <v>915.36</v>
      </c>
      <c r="E90" s="158">
        <f>E92+E94</f>
        <v>0</v>
      </c>
      <c r="F90" s="158">
        <f>F92+F94</f>
        <v>0</v>
      </c>
    </row>
    <row r="91" spans="1:6">
      <c r="A91" s="209" t="s">
        <v>322</v>
      </c>
      <c r="B91" s="209" t="str">
        <f ca="1">VLOOKUP($A91,'Orçamento Sintético'!$A:$H,4,0)</f>
        <v>ALVENARIA DE VEDAÇÃO DE BLOCOS CERÂMICOS FURADOS NA HORIZONTAL DE 11,5X19X19CM (ESPESSURA 11,5CM) DE PAREDES COM ÁREA LÍQUIDA MENOR QUE 6M² COM VÃOS E ARGAMASSA DE ASSENTAMENTO COM PREPARO EM BETONEIRA. AF_06/2014</v>
      </c>
      <c r="C91" s="93">
        <f ca="1">ROUND(C92/$F$364,4)</f>
        <v>5.0000000000000001E-3</v>
      </c>
      <c r="D91" s="93">
        <v>1</v>
      </c>
      <c r="E91" s="93"/>
      <c r="F91" s="93">
        <f>ROUND(F92/$C92,4)</f>
        <v>0</v>
      </c>
    </row>
    <row r="92" spans="1:6">
      <c r="A92" s="210"/>
      <c r="B92" s="210"/>
      <c r="C92" s="94">
        <f ca="1">VLOOKUP($A91,'Orçamento Sintético'!$A:$H,8,0)</f>
        <v>882.54</v>
      </c>
      <c r="D92" s="94">
        <f>ROUND($C92*D91,2)</f>
        <v>882.54</v>
      </c>
      <c r="E92" s="94">
        <f>ROUND($C92*E91,2)</f>
        <v>0</v>
      </c>
      <c r="F92" s="94">
        <f>$C92-SUM(D92:E92)</f>
        <v>0</v>
      </c>
    </row>
    <row r="93" spans="1:6">
      <c r="A93" s="209" t="s">
        <v>325</v>
      </c>
      <c r="B93" s="209" t="str">
        <f ca="1">VLOOKUP($A93,'Orçamento Sintético'!$A:$H,4,0)</f>
        <v>FIXAÇÃO (ENCUNHAMENTO) DE ALVENARIA DE VEDAÇÃO COM ESPUMA DE POLIURETANO EXPANSIVA. AF_03/2016</v>
      </c>
      <c r="C93" s="93">
        <f ca="1">ROUND(C94/$F$364,4)</f>
        <v>2.0000000000000001E-4</v>
      </c>
      <c r="D93" s="93">
        <v>1</v>
      </c>
      <c r="E93" s="93"/>
      <c r="F93" s="93">
        <f>ROUND(F94/$C94,4)</f>
        <v>0</v>
      </c>
    </row>
    <row r="94" spans="1:6">
      <c r="A94" s="210"/>
      <c r="B94" s="210"/>
      <c r="C94" s="94">
        <f ca="1">VLOOKUP($A93,'Orçamento Sintético'!$A:$H,8,0)</f>
        <v>32.82</v>
      </c>
      <c r="D94" s="94">
        <f>ROUND($C94*D93,2)</f>
        <v>32.82</v>
      </c>
      <c r="E94" s="94">
        <f>ROUND($C94*E93,2)</f>
        <v>0</v>
      </c>
      <c r="F94" s="94">
        <f>$C94-SUM(D94:E94)</f>
        <v>0</v>
      </c>
    </row>
    <row r="95" spans="1:6">
      <c r="A95" s="205" t="s">
        <v>328</v>
      </c>
      <c r="B95" s="207" t="s">
        <v>329</v>
      </c>
      <c r="C95" s="155">
        <f ca="1">ROUND(C96/$F$364,4)</f>
        <v>4.3E-3</v>
      </c>
      <c r="D95" s="156">
        <f>ROUND(D96/$C96,4)</f>
        <v>1</v>
      </c>
      <c r="E95" s="156">
        <f>ROUND(E96/$C96,4)</f>
        <v>0</v>
      </c>
      <c r="F95" s="156">
        <f>ROUND(F96/$C96,4)</f>
        <v>0</v>
      </c>
    </row>
    <row r="96" spans="1:6">
      <c r="A96" s="206"/>
      <c r="B96" s="208"/>
      <c r="C96" s="157">
        <f ca="1">VLOOKUP($A95,'Orçamento Sintético'!$A:$H,8,0)</f>
        <v>747.27</v>
      </c>
      <c r="D96" s="158">
        <f>D98+D100</f>
        <v>747.27</v>
      </c>
      <c r="E96" s="158">
        <f>E98+E100</f>
        <v>0</v>
      </c>
      <c r="F96" s="158">
        <f>F98+F100</f>
        <v>0</v>
      </c>
    </row>
    <row r="97" spans="1:6">
      <c r="A97" s="209" t="s">
        <v>330</v>
      </c>
      <c r="B97" s="209" t="str">
        <f ca="1">VLOOKUP($A97,'Orçamento Sintético'!$A:$H,4,0)</f>
        <v>CHAPISCO APLICADO EM ALVENARIA (COM PRESENÇA DE VÃOS) E ESTRUTURAS DE CONCRETO DE FACHADA, COM COLHER DE PEDREIRO.  ARGAMASSA TRAÇO 1:3 COM PREPARO EM BETONEIRA 400L. AF_06/2014</v>
      </c>
      <c r="C97" s="93">
        <f ca="1">ROUND(C98/$F$364,4)</f>
        <v>8.0000000000000004E-4</v>
      </c>
      <c r="D97" s="93">
        <v>1</v>
      </c>
      <c r="E97" s="93"/>
      <c r="F97" s="93">
        <f>ROUND(F98/$C98,4)</f>
        <v>0</v>
      </c>
    </row>
    <row r="98" spans="1:6">
      <c r="A98" s="210"/>
      <c r="B98" s="210"/>
      <c r="C98" s="94">
        <f ca="1">VLOOKUP($A97,'Orçamento Sintético'!$A:$H,8,0)</f>
        <v>148.38999999999999</v>
      </c>
      <c r="D98" s="94">
        <f>ROUND($C98*D97,2)</f>
        <v>148.38999999999999</v>
      </c>
      <c r="E98" s="94">
        <f>ROUND($C98*E97,2)</f>
        <v>0</v>
      </c>
      <c r="F98" s="94">
        <f>$C98-SUM(D98:E98)</f>
        <v>0</v>
      </c>
    </row>
    <row r="99" spans="1:6">
      <c r="A99" s="209" t="s">
        <v>333</v>
      </c>
      <c r="B99" s="209" t="str">
        <f ca="1">VLOOKUP($A99,'Orçamento Sintético'!$A:$H,4,0)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99" s="93">
        <f ca="1">ROUND(C100/$F$364,4)</f>
        <v>3.3999999999999998E-3</v>
      </c>
      <c r="D99" s="93">
        <v>1</v>
      </c>
      <c r="E99" s="93"/>
      <c r="F99" s="93">
        <f>ROUND(F100/$C100,4)</f>
        <v>0</v>
      </c>
    </row>
    <row r="100" spans="1:6">
      <c r="A100" s="210"/>
      <c r="B100" s="210"/>
      <c r="C100" s="94">
        <f ca="1">VLOOKUP($A99,'Orçamento Sintético'!$A:$H,8,0)</f>
        <v>598.88</v>
      </c>
      <c r="D100" s="94">
        <f>ROUND($C100*D99,2)</f>
        <v>598.88</v>
      </c>
      <c r="E100" s="94">
        <f>ROUND($C100*E99,2)</f>
        <v>0</v>
      </c>
      <c r="F100" s="94">
        <f>$C100-SUM(D100:E100)</f>
        <v>0</v>
      </c>
    </row>
    <row r="101" spans="1:6">
      <c r="A101" s="205" t="s">
        <v>336</v>
      </c>
      <c r="B101" s="207" t="s">
        <v>337</v>
      </c>
      <c r="C101" s="155">
        <f ca="1">ROUND(C102/$F$364,4)</f>
        <v>2E-3</v>
      </c>
      <c r="D101" s="156">
        <f>ROUND(D102/$C102,4)</f>
        <v>0</v>
      </c>
      <c r="E101" s="156">
        <f>ROUND(E102/$C102,4)</f>
        <v>0.5</v>
      </c>
      <c r="F101" s="156">
        <f>ROUND(F102/$C102,4)</f>
        <v>0.5</v>
      </c>
    </row>
    <row r="102" spans="1:6">
      <c r="A102" s="206"/>
      <c r="B102" s="208"/>
      <c r="C102" s="157">
        <f ca="1">VLOOKUP($A101,'Orçamento Sintético'!$A:$H,8,0)</f>
        <v>355.56</v>
      </c>
      <c r="D102" s="158">
        <f>D104</f>
        <v>0</v>
      </c>
      <c r="E102" s="158">
        <f>E104</f>
        <v>177.78</v>
      </c>
      <c r="F102" s="158">
        <f>F104</f>
        <v>177.78</v>
      </c>
    </row>
    <row r="103" spans="1:6">
      <c r="A103" s="209" t="s">
        <v>338</v>
      </c>
      <c r="B103" s="209" t="str">
        <f ca="1">VLOOKUP($A103,'Orçamento Sintético'!$A:$H,4,0)</f>
        <v>FORRO EM DRYWALL, PARA AMBIENTES COMERCIAIS, INCLUSIVE ESTRUTURA DE FIXAÇÃO. AF_05/2017_P</v>
      </c>
      <c r="C103" s="93">
        <f ca="1">ROUND(C104/$F$364,4)</f>
        <v>2E-3</v>
      </c>
      <c r="D103" s="93"/>
      <c r="E103" s="93">
        <v>0.5</v>
      </c>
      <c r="F103" s="93">
        <f>ROUND(F104/$C104,4)</f>
        <v>0.5</v>
      </c>
    </row>
    <row r="104" spans="1:6">
      <c r="A104" s="210"/>
      <c r="B104" s="210"/>
      <c r="C104" s="94">
        <f ca="1">VLOOKUP($A103,'Orçamento Sintético'!$A:$H,8,0)</f>
        <v>355.56</v>
      </c>
      <c r="D104" s="94">
        <f>ROUND($C104*D103,2)</f>
        <v>0</v>
      </c>
      <c r="E104" s="94">
        <f>ROUND($C104*E103,2)</f>
        <v>177.78</v>
      </c>
      <c r="F104" s="94">
        <f>$C104-SUM(D104:E104)</f>
        <v>177.78</v>
      </c>
    </row>
    <row r="105" spans="1:6">
      <c r="A105" s="205" t="s">
        <v>341</v>
      </c>
      <c r="B105" s="207" t="s">
        <v>342</v>
      </c>
      <c r="C105" s="155">
        <f ca="1">ROUND(C106/$F$364,4)</f>
        <v>2.63E-2</v>
      </c>
      <c r="D105" s="156">
        <f>ROUND(D106/$C106,4)</f>
        <v>0</v>
      </c>
      <c r="E105" s="156">
        <f>ROUND(E106/$C106,4)</f>
        <v>0</v>
      </c>
      <c r="F105" s="156">
        <f>ROUND(F106/$C106,4)</f>
        <v>1</v>
      </c>
    </row>
    <row r="106" spans="1:6">
      <c r="A106" s="206"/>
      <c r="B106" s="208"/>
      <c r="C106" s="157">
        <f ca="1">VLOOKUP($A105,'Orçamento Sintético'!$A:$H,8,0)</f>
        <v>4595.1100000000006</v>
      </c>
      <c r="D106" s="158">
        <f>D108+D110+D112+D114+D116+D118+D120+D122</f>
        <v>0</v>
      </c>
      <c r="E106" s="158">
        <f>E108+E110+E112+E114+E116+E118+E120+E122</f>
        <v>0</v>
      </c>
      <c r="F106" s="158">
        <f>F108+F110+F112+F114+F116+F118+F120+F122</f>
        <v>4595.1100000000006</v>
      </c>
    </row>
    <row r="107" spans="1:6">
      <c r="A107" s="209" t="s">
        <v>343</v>
      </c>
      <c r="B107" s="209" t="str">
        <f ca="1">VLOOKUP($A107,'Orçamento Sintético'!$A:$H,4,0)</f>
        <v>PINTURA ACRILICA EM PISO CIMENTADO DUAS DEMAOS</v>
      </c>
      <c r="C107" s="93">
        <f ca="1">ROUND(C108/$F$364,4)</f>
        <v>4.4999999999999997E-3</v>
      </c>
      <c r="D107" s="93"/>
      <c r="E107" s="93"/>
      <c r="F107" s="93">
        <f>ROUND(F108/$C108,4)</f>
        <v>1</v>
      </c>
    </row>
    <row r="108" spans="1:6">
      <c r="A108" s="210"/>
      <c r="B108" s="210"/>
      <c r="C108" s="94">
        <f ca="1">VLOOKUP($A107,'Orçamento Sintético'!$A:$H,8,0)</f>
        <v>794.58</v>
      </c>
      <c r="D108" s="94">
        <f>ROUND($C108*D107,2)</f>
        <v>0</v>
      </c>
      <c r="E108" s="94">
        <f>ROUND($C108*E107,2)</f>
        <v>0</v>
      </c>
      <c r="F108" s="94">
        <f>$C108-SUM(D108:E108)</f>
        <v>794.58</v>
      </c>
    </row>
    <row r="109" spans="1:6">
      <c r="A109" s="209" t="s">
        <v>346</v>
      </c>
      <c r="B109" s="209" t="str">
        <f ca="1">VLOOKUP($A109,'Orçamento Sintético'!$A:$H,4,0)</f>
        <v>APLICAÇÃO MANUAL DE PINTURA COM TINTA LÁTEX ACRÍLICA EM PAREDES, DUAS DEMÃOS. AF_06/2014</v>
      </c>
      <c r="C109" s="93">
        <f ca="1">ROUND(C110/$F$364,4)</f>
        <v>4.4000000000000003E-3</v>
      </c>
      <c r="D109" s="93"/>
      <c r="E109" s="93"/>
      <c r="F109" s="93">
        <f>ROUND(F110/$C110,4)</f>
        <v>1</v>
      </c>
    </row>
    <row r="110" spans="1:6">
      <c r="A110" s="210"/>
      <c r="B110" s="210"/>
      <c r="C110" s="94">
        <f ca="1">VLOOKUP($A109,'Orçamento Sintético'!$A:$H,8,0)</f>
        <v>770.54</v>
      </c>
      <c r="D110" s="94">
        <f>ROUND($C110*D109,2)</f>
        <v>0</v>
      </c>
      <c r="E110" s="94">
        <f>ROUND($C110*E109,2)</f>
        <v>0</v>
      </c>
      <c r="F110" s="94">
        <f>$C110-SUM(D110:E110)</f>
        <v>770.54</v>
      </c>
    </row>
    <row r="111" spans="1:6">
      <c r="A111" s="209" t="s">
        <v>349</v>
      </c>
      <c r="B111" s="209" t="str">
        <f ca="1">VLOOKUP($A111,'Orçamento Sintético'!$A:$H,4,0)</f>
        <v>APLICAÇÃO MANUAL DE MASSA ACRÍLICA EM PANOS DE FACHADA COM PRESENÇA DE VÃOS, DE EDIFÍCIOS DE MÚLTIPLOS PAVIMENTOS, DUAS DEMÃOS. AF_05/2017</v>
      </c>
      <c r="C111" s="93">
        <f ca="1">ROUND(C112/$F$364,4)</f>
        <v>2.5000000000000001E-3</v>
      </c>
      <c r="D111" s="93"/>
      <c r="E111" s="93"/>
      <c r="F111" s="93">
        <f>ROUND(F112/$C112,4)</f>
        <v>1</v>
      </c>
    </row>
    <row r="112" spans="1:6">
      <c r="A112" s="210"/>
      <c r="B112" s="210"/>
      <c r="C112" s="94">
        <f ca="1">VLOOKUP($A111,'Orçamento Sintético'!$A:$H,8,0)</f>
        <v>435.48</v>
      </c>
      <c r="D112" s="94">
        <f>ROUND($C112*D111,2)</f>
        <v>0</v>
      </c>
      <c r="E112" s="94">
        <f>ROUND($C112*E111,2)</f>
        <v>0</v>
      </c>
      <c r="F112" s="94">
        <f>$C112-SUM(D112:E112)</f>
        <v>435.48</v>
      </c>
    </row>
    <row r="113" spans="1:6">
      <c r="A113" s="209" t="s">
        <v>352</v>
      </c>
      <c r="B113" s="209" t="str">
        <f ca="1">VLOOKUP($A113,'Orçamento Sintético'!$A:$H,4,0)</f>
        <v>APLICAÇÃO MANUAL DE PINTURA COM TINTA LÁTEX ACRÍLICA EM TETO, DUAS DEMÃOS. AF_06/2014</v>
      </c>
      <c r="C113" s="93">
        <f ca="1">ROUND(C114/$F$364,4)</f>
        <v>3.0000000000000001E-3</v>
      </c>
      <c r="D113" s="93"/>
      <c r="E113" s="93"/>
      <c r="F113" s="93">
        <f>ROUND(F114/$C114,4)</f>
        <v>1</v>
      </c>
    </row>
    <row r="114" spans="1:6">
      <c r="A114" s="210"/>
      <c r="B114" s="210"/>
      <c r="C114" s="94">
        <f ca="1">VLOOKUP($A113,'Orçamento Sintético'!$A:$H,8,0)</f>
        <v>519.04999999999995</v>
      </c>
      <c r="D114" s="94">
        <f>ROUND($C114*D113,2)</f>
        <v>0</v>
      </c>
      <c r="E114" s="94">
        <f>ROUND($C114*E113,2)</f>
        <v>0</v>
      </c>
      <c r="F114" s="94">
        <f>$C114-SUM(D114:E114)</f>
        <v>519.04999999999995</v>
      </c>
    </row>
    <row r="115" spans="1:6">
      <c r="A115" s="209" t="s">
        <v>355</v>
      </c>
      <c r="B115" s="209" t="str">
        <f ca="1">VLOOKUP($A115,'Orçamento Sintético'!$A:$H,4,0)</f>
        <v>APLICAÇÃO E LIXAMENTO DE MASSA LÁTEX EM TETO, DUAS DEMÃOS. AF_06/2014</v>
      </c>
      <c r="C115" s="93">
        <f ca="1">ROUND(C116/$F$364,4)</f>
        <v>8.9999999999999998E-4</v>
      </c>
      <c r="D115" s="93"/>
      <c r="E115" s="93"/>
      <c r="F115" s="93">
        <f>ROUND(F116/$C116,4)</f>
        <v>1</v>
      </c>
    </row>
    <row r="116" spans="1:6">
      <c r="A116" s="210"/>
      <c r="B116" s="210"/>
      <c r="C116" s="94">
        <f ca="1">VLOOKUP($A115,'Orçamento Sintético'!$A:$H,8,0)</f>
        <v>150.18</v>
      </c>
      <c r="D116" s="94">
        <f>ROUND($C116*D115,2)</f>
        <v>0</v>
      </c>
      <c r="E116" s="94">
        <f>ROUND($C116*E115,2)</f>
        <v>0</v>
      </c>
      <c r="F116" s="94">
        <f>$C116-SUM(D116:E116)</f>
        <v>150.18</v>
      </c>
    </row>
    <row r="117" spans="1:6">
      <c r="A117" s="209" t="s">
        <v>358</v>
      </c>
      <c r="B117" s="209" t="str">
        <f ca="1">VLOOKUP($A117,'Orçamento Sintético'!$A:$H,4,0)</f>
        <v>PINTURA COM TINTA ALQUÍDICA DE ACABAMENTO (ESMALTE SINTÉTICO FOSCO) APLICADA A ROLO OU PINCEL SOBRE SUPERFÍCIES METÁLICAS (EXCETO PERFIL) EXECUTADO EM OBRA (02 DEMÃOS). AF_01/2020</v>
      </c>
      <c r="C117" s="93">
        <f ca="1">ROUND(C118/$F$364,4)</f>
        <v>1.06E-2</v>
      </c>
      <c r="D117" s="93"/>
      <c r="E117" s="93"/>
      <c r="F117" s="93">
        <f>ROUND(F118/$C118,4)</f>
        <v>1</v>
      </c>
    </row>
    <row r="118" spans="1:6">
      <c r="A118" s="210"/>
      <c r="B118" s="210"/>
      <c r="C118" s="94">
        <f ca="1">VLOOKUP($A117,'Orçamento Sintético'!$A:$H,8,0)</f>
        <v>1860.75</v>
      </c>
      <c r="D118" s="94">
        <f>ROUND($C118*D117,2)</f>
        <v>0</v>
      </c>
      <c r="E118" s="94">
        <f>ROUND($C118*E117,2)</f>
        <v>0</v>
      </c>
      <c r="F118" s="94">
        <f>$C118-SUM(D118:E118)</f>
        <v>1860.75</v>
      </c>
    </row>
    <row r="119" spans="1:6">
      <c r="A119" s="209" t="s">
        <v>361</v>
      </c>
      <c r="B119" s="209" t="str">
        <f ca="1">VLOOKUP($A119,'Orçamento Sintético'!$A:$H,4,0)</f>
        <v>APLICAÇÃO DE FUNDO SELADOR ACRÍLICO EM PAREDES, UMA DEMÃO. AF_06/2014</v>
      </c>
      <c r="C119" s="93">
        <f ca="1">ROUND(C120/$F$364,4)</f>
        <v>2.9999999999999997E-4</v>
      </c>
      <c r="D119" s="93"/>
      <c r="E119" s="93"/>
      <c r="F119" s="93">
        <f>ROUND(F120/$C120,4)</f>
        <v>1</v>
      </c>
    </row>
    <row r="120" spans="1:6">
      <c r="A120" s="210"/>
      <c r="B120" s="210"/>
      <c r="C120" s="94">
        <f ca="1">VLOOKUP($A119,'Orçamento Sintético'!$A:$H,8,0)</f>
        <v>47.31</v>
      </c>
      <c r="D120" s="94">
        <f>ROUND($C120*D119,2)</f>
        <v>0</v>
      </c>
      <c r="E120" s="94">
        <f>ROUND($C120*E119,2)</f>
        <v>0</v>
      </c>
      <c r="F120" s="94">
        <f>$C120-SUM(D120:E120)</f>
        <v>47.31</v>
      </c>
    </row>
    <row r="121" spans="1:6">
      <c r="A121" s="209" t="s">
        <v>364</v>
      </c>
      <c r="B121" s="209" t="str">
        <f ca="1">VLOOKUP($A121,'Orçamento Sintético'!$A:$H,4,0)</f>
        <v>APLICAÇÃO DE FUNDO SELADOR ACRÍLICO EM TETO, UMA DEMÃO. AF_06/2014</v>
      </c>
      <c r="C121" s="93">
        <f ca="1">ROUND(C122/$F$364,4)</f>
        <v>1E-4</v>
      </c>
      <c r="D121" s="93"/>
      <c r="E121" s="93"/>
      <c r="F121" s="93">
        <f>ROUND(F122/$C122,4)</f>
        <v>1</v>
      </c>
    </row>
    <row r="122" spans="1:6">
      <c r="A122" s="210"/>
      <c r="B122" s="210"/>
      <c r="C122" s="94">
        <f ca="1">VLOOKUP($A121,'Orçamento Sintético'!$A:$H,8,0)</f>
        <v>17.22</v>
      </c>
      <c r="D122" s="94">
        <f>ROUND($C122*D121,2)</f>
        <v>0</v>
      </c>
      <c r="E122" s="94">
        <f>ROUND($C122*E121,2)</f>
        <v>0</v>
      </c>
      <c r="F122" s="94">
        <f>$C122-SUM(D122:E122)</f>
        <v>17.22</v>
      </c>
    </row>
    <row r="123" spans="1:6">
      <c r="A123" s="205" t="s">
        <v>366</v>
      </c>
      <c r="B123" s="207" t="s">
        <v>367</v>
      </c>
      <c r="C123" s="155">
        <f ca="1">ROUND(C124/$F$364,4)</f>
        <v>0.17480000000000001</v>
      </c>
      <c r="D123" s="156">
        <f>ROUND(D124/$C124,4)</f>
        <v>0</v>
      </c>
      <c r="E123" s="156">
        <f>ROUND(E124/$C124,4)</f>
        <v>0.18509999999999999</v>
      </c>
      <c r="F123" s="156">
        <f>ROUND(F124/$C124,4)</f>
        <v>0.81489999999999996</v>
      </c>
    </row>
    <row r="124" spans="1:6">
      <c r="A124" s="206"/>
      <c r="B124" s="208"/>
      <c r="C124" s="157">
        <f ca="1">VLOOKUP($A123,'Orçamento Sintético'!$A:$H,8,0)</f>
        <v>30602.510000000002</v>
      </c>
      <c r="D124" s="158">
        <f>D126+D128+D130+D132+D134+D136</f>
        <v>0</v>
      </c>
      <c r="E124" s="158">
        <f>E126+E128+E130+E132+E134+E136</f>
        <v>5664.99</v>
      </c>
      <c r="F124" s="158">
        <f>F126+F128+F130+F132+F134+F136</f>
        <v>24937.519999999997</v>
      </c>
    </row>
    <row r="125" spans="1:6">
      <c r="A125" s="209" t="s">
        <v>368</v>
      </c>
      <c r="B125" s="209" t="str">
        <f ca="1">VLOOKUP($A125,'Orçamento Sintético'!$A:$H,4,0)</f>
        <v>Copia da SINAPI (87747) - REGULARIZAÇÃO EM ARGAMASSA TRAÇO 1:4 (CIMENTO E AREIA), PREPARO MANUAL, ADERIDO, ESPESSURA 3CM.</v>
      </c>
      <c r="C125" s="93">
        <f ca="1">ROUND(C126/$F$364,4)</f>
        <v>6.1199999999999997E-2</v>
      </c>
      <c r="D125" s="93"/>
      <c r="E125" s="93">
        <v>0.5</v>
      </c>
      <c r="F125" s="93">
        <f>ROUND(F126/$C126,4)</f>
        <v>0.5</v>
      </c>
    </row>
    <row r="126" spans="1:6">
      <c r="A126" s="210"/>
      <c r="B126" s="210"/>
      <c r="C126" s="94">
        <f ca="1">VLOOKUP($A125,'Orçamento Sintético'!$A:$H,8,0)</f>
        <v>10708.25</v>
      </c>
      <c r="D126" s="94">
        <f>ROUND($C126*D125,2)</f>
        <v>0</v>
      </c>
      <c r="E126" s="94">
        <f>ROUND($C126*E125,2)</f>
        <v>5354.13</v>
      </c>
      <c r="F126" s="94">
        <f>$C126-SUM(D126:E126)</f>
        <v>5354.12</v>
      </c>
    </row>
    <row r="127" spans="1:6">
      <c r="A127" s="209" t="s">
        <v>371</v>
      </c>
      <c r="B127" s="209" t="str">
        <f ca="1">VLOOKUP($A127,'Orçamento Sintético'!$A:$H,4,0)</f>
        <v>Copia da SINAPI (98546) - Impermeabilização de superfície com manta asfáltica (com polímeros elastoméricos), e=4mm, ref. Torodin Extra, colada com asfalto derretido</v>
      </c>
      <c r="C127" s="93">
        <f ca="1">ROUND(C128/$F$364,4)</f>
        <v>3.1600000000000003E-2</v>
      </c>
      <c r="D127" s="93"/>
      <c r="E127" s="93"/>
      <c r="F127" s="93">
        <f>ROUND(F128/$C128,4)</f>
        <v>1</v>
      </c>
    </row>
    <row r="128" spans="1:6">
      <c r="A128" s="210"/>
      <c r="B128" s="210"/>
      <c r="C128" s="94">
        <f ca="1">VLOOKUP($A127,'Orçamento Sintético'!$A:$H,8,0)</f>
        <v>5532.48</v>
      </c>
      <c r="D128" s="94">
        <f>ROUND($C128*D127,2)</f>
        <v>0</v>
      </c>
      <c r="E128" s="94">
        <f>ROUND($C128*E127,2)</f>
        <v>0</v>
      </c>
      <c r="F128" s="94">
        <f>$C128-SUM(D128:E128)</f>
        <v>5532.48</v>
      </c>
    </row>
    <row r="129" spans="1:6">
      <c r="A129" s="209" t="s">
        <v>374</v>
      </c>
      <c r="B129" s="209" t="str">
        <f ca="1">VLOOKUP($A129,'Orçamento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C129" s="93">
        <f ca="1">ROUND(C130/$F$364,4)</f>
        <v>1.8499999999999999E-2</v>
      </c>
      <c r="D129" s="93"/>
      <c r="E129" s="93"/>
      <c r="F129" s="93">
        <f>ROUND(F130/$C130,4)</f>
        <v>1</v>
      </c>
    </row>
    <row r="130" spans="1:6">
      <c r="A130" s="210"/>
      <c r="B130" s="210"/>
      <c r="C130" s="94">
        <f ca="1">VLOOKUP($A129,'Orçamento Sintético'!$A:$H,8,0)</f>
        <v>3229.83</v>
      </c>
      <c r="D130" s="94">
        <f>ROUND($C130*D129,2)</f>
        <v>0</v>
      </c>
      <c r="E130" s="94">
        <f>ROUND($C130*E129,2)</f>
        <v>0</v>
      </c>
      <c r="F130" s="94">
        <f>$C130-SUM(D130:E130)</f>
        <v>3229.83</v>
      </c>
    </row>
    <row r="131" spans="1:6">
      <c r="A131" s="209" t="s">
        <v>377</v>
      </c>
      <c r="B131" s="209" t="str">
        <f ca="1">VLOOKUP($A131,'Orçamento Sintético'!$A:$H,4,0)</f>
        <v>Cópia SINAPI (98556) - Impermeabilização com revestimento impermeabilizante flexível e tela de poliéster com malha 2x2mm, ref. Viaplus 7000  (4 demãos)</v>
      </c>
      <c r="C131" s="93">
        <f ca="1">ROUND(C132/$F$364,4)</f>
        <v>3.7900000000000003E-2</v>
      </c>
      <c r="D131" s="93"/>
      <c r="E131" s="93"/>
      <c r="F131" s="93">
        <f>ROUND(F132/$C132,4)</f>
        <v>1</v>
      </c>
    </row>
    <row r="132" spans="1:6">
      <c r="A132" s="210"/>
      <c r="B132" s="210"/>
      <c r="C132" s="94">
        <f ca="1">VLOOKUP($A131,'Orçamento Sintético'!$A:$H,8,0)</f>
        <v>6630.26</v>
      </c>
      <c r="D132" s="94">
        <f>ROUND($C132*D131,2)</f>
        <v>0</v>
      </c>
      <c r="E132" s="94">
        <f>ROUND($C132*E131,2)</f>
        <v>0</v>
      </c>
      <c r="F132" s="94">
        <f>$C132-SUM(D132:E132)</f>
        <v>6630.26</v>
      </c>
    </row>
    <row r="133" spans="1:6">
      <c r="A133" s="209" t="s">
        <v>380</v>
      </c>
      <c r="B133" s="209" t="str">
        <f ca="1">VLOOKUP($A133,'Orçamento Sintético'!$A:$H,4,0)</f>
        <v>Cópia SINAPI (98556) - Impermeabilização com revestimento impermeabilizante semi-flexível e tela de poliéster com malha 2x2mm, ref. Viaplus 1000 (2 demãos)</v>
      </c>
      <c r="C133" s="93">
        <f ca="1">ROUND(C134/$F$364,4)</f>
        <v>2.3900000000000001E-2</v>
      </c>
      <c r="D133" s="93"/>
      <c r="E133" s="93"/>
      <c r="F133" s="93">
        <f>ROUND(F134/$C134,4)</f>
        <v>1</v>
      </c>
    </row>
    <row r="134" spans="1:6">
      <c r="A134" s="210"/>
      <c r="B134" s="210"/>
      <c r="C134" s="94">
        <f ca="1">VLOOKUP($A133,'Orçamento Sintético'!$A:$H,8,0)</f>
        <v>4190.83</v>
      </c>
      <c r="D134" s="94">
        <f>ROUND($C134*D133,2)</f>
        <v>0</v>
      </c>
      <c r="E134" s="94">
        <f>ROUND($C134*E133,2)</f>
        <v>0</v>
      </c>
      <c r="F134" s="94">
        <f>$C134-SUM(D134:E134)</f>
        <v>4190.83</v>
      </c>
    </row>
    <row r="135" spans="1:6">
      <c r="A135" s="209" t="s">
        <v>383</v>
      </c>
      <c r="B135" s="209" t="str">
        <f ca="1">VLOOKUP($A135,'Orçamento Sintético'!$A:$H,4,0)</f>
        <v>LIMPEZA DE SUPERFÍCIE COM JATO DE ALTA PRESSÃO. AF_04/2019</v>
      </c>
      <c r="C135" s="93">
        <f ca="1">ROUND(C136/$F$364,4)</f>
        <v>1.8E-3</v>
      </c>
      <c r="D135" s="93"/>
      <c r="E135" s="93">
        <v>1</v>
      </c>
      <c r="F135" s="93">
        <f>ROUND(F136/$C136,4)</f>
        <v>0</v>
      </c>
    </row>
    <row r="136" spans="1:6">
      <c r="A136" s="210"/>
      <c r="B136" s="210"/>
      <c r="C136" s="94">
        <f ca="1">VLOOKUP($A135,'Orçamento Sintético'!$A:$H,8,0)</f>
        <v>310.86</v>
      </c>
      <c r="D136" s="94">
        <f>ROUND($C136*D135,2)</f>
        <v>0</v>
      </c>
      <c r="E136" s="94">
        <f>ROUND($C136*E135,2)</f>
        <v>310.86</v>
      </c>
      <c r="F136" s="94">
        <f>$C136-SUM(D136:E136)</f>
        <v>0</v>
      </c>
    </row>
    <row r="137" spans="1:6">
      <c r="A137" s="214" t="s">
        <v>196</v>
      </c>
      <c r="B137" s="213" t="str">
        <f ca="1">VLOOKUP($A137,'Orçamento Sintético'!$A:$H,4,0)</f>
        <v>INSTALAÇÕES HIDRÁULICAS E SANITÁRIAS</v>
      </c>
      <c r="C137" s="151">
        <f ca="1">ROUND(C138/$F$364,4)</f>
        <v>0.42070000000000002</v>
      </c>
      <c r="D137" s="97">
        <f>ROUND(D138/$C138,4)</f>
        <v>0.1229</v>
      </c>
      <c r="E137" s="97">
        <f>ROUND(E138/$C138,4)</f>
        <v>0.62309999999999999</v>
      </c>
      <c r="F137" s="97">
        <f>ROUND(F138/$C138,4)</f>
        <v>0.25409999999999999</v>
      </c>
    </row>
    <row r="138" spans="1:6">
      <c r="A138" s="214"/>
      <c r="B138" s="213"/>
      <c r="C138" s="152">
        <f ca="1">VLOOKUP($A137,'Orçamento Sintético'!$A:$H,8,0)</f>
        <v>73636.7</v>
      </c>
      <c r="D138" s="98">
        <f>D140+D292</f>
        <v>9046.9199999999983</v>
      </c>
      <c r="E138" s="98">
        <f>E140+E292</f>
        <v>45880.82</v>
      </c>
      <c r="F138" s="98">
        <f>F140+F292</f>
        <v>18708.960000000006</v>
      </c>
    </row>
    <row r="139" spans="1:6">
      <c r="A139" s="215" t="s">
        <v>386</v>
      </c>
      <c r="B139" s="212" t="str">
        <f ca="1">VLOOKUP($A139,'Orçamento Sintético'!$A:$H,4,0)</f>
        <v>DRENAGEM DE ÁGUAS PLUVIAIS</v>
      </c>
      <c r="C139" s="153">
        <f ca="1">ROUND(C140/$F$364,4)</f>
        <v>0.3725</v>
      </c>
      <c r="D139" s="95">
        <f>ROUND(D140/$C140,4)</f>
        <v>5.4199999999999998E-2</v>
      </c>
      <c r="E139" s="95">
        <f>ROUND(E140/$C140,4)</f>
        <v>0.7036</v>
      </c>
      <c r="F139" s="95">
        <f>ROUND(F140/$C140,4)</f>
        <v>0.2422</v>
      </c>
    </row>
    <row r="140" spans="1:6">
      <c r="A140" s="216"/>
      <c r="B140" s="212"/>
      <c r="C140" s="154">
        <f ca="1">VLOOKUP($A139,'Orçamento Sintético'!$A:$H,8,0)</f>
        <v>65209.17</v>
      </c>
      <c r="D140" s="96">
        <f>D142+D176+D248+D264</f>
        <v>3535.99</v>
      </c>
      <c r="E140" s="96">
        <f>E142+E176+E248+E264</f>
        <v>45880.82</v>
      </c>
      <c r="F140" s="96">
        <f>F142+F176+F248+F264</f>
        <v>15792.360000000004</v>
      </c>
    </row>
    <row r="141" spans="1:6">
      <c r="A141" s="205" t="s">
        <v>388</v>
      </c>
      <c r="B141" s="207" t="s">
        <v>389</v>
      </c>
      <c r="C141" s="155">
        <f ca="1">ROUND(C142/$F$364,4)</f>
        <v>6.2399999999999997E-2</v>
      </c>
      <c r="D141" s="156">
        <f>ROUND(D142/$C142,4)</f>
        <v>0</v>
      </c>
      <c r="E141" s="156">
        <f>ROUND(E142/$C142,4)</f>
        <v>0.5</v>
      </c>
      <c r="F141" s="156">
        <f>ROUND(F142/$C142,4)</f>
        <v>0.5</v>
      </c>
    </row>
    <row r="142" spans="1:6">
      <c r="A142" s="206"/>
      <c r="B142" s="208"/>
      <c r="C142" s="157">
        <f ca="1">VLOOKUP($A141,'Orçamento Sintético'!$A:$H,8,0)</f>
        <v>10931.090000000002</v>
      </c>
      <c r="D142" s="158">
        <f>D144+D146+D148+D150+D152+D154+D156+D158+D160+D162+D164+D166+D168+D170+D172+D174</f>
        <v>0</v>
      </c>
      <c r="E142" s="158">
        <f>E144+E146+E148+E150+E152+E154+E156+E158+E160+E162+E164+E166+E168+E170+E172+E174</f>
        <v>5465.56</v>
      </c>
      <c r="F142" s="158">
        <f>F144+F146+F148+F150+F152+F154+F156+F158+F160+F162+F164+F166+F168+F170+F172+F174</f>
        <v>5465.5300000000007</v>
      </c>
    </row>
    <row r="143" spans="1:6">
      <c r="A143" s="209" t="s">
        <v>390</v>
      </c>
      <c r="B143" s="209" t="str">
        <f ca="1">VLOOKUP($A143,'Orçamento Sintético'!$A:$H,4,0)</f>
        <v>NIPLE, EM FERRO GALVANIZADO, DN 50 (2"), CONEXÃO ROSQUEADA, INSTALADO EM PRUMADAS - FORNECIMENTO E INSTALAÇÃO. AF_10/2020</v>
      </c>
      <c r="C143" s="93">
        <f ca="1">ROUND(C144/$F$364,4)</f>
        <v>1.1999999999999999E-3</v>
      </c>
      <c r="D143" s="93"/>
      <c r="E143" s="93">
        <v>0.5</v>
      </c>
      <c r="F143" s="93">
        <f>ROUND(F144/$C144,4)</f>
        <v>0.5</v>
      </c>
    </row>
    <row r="144" spans="1:6">
      <c r="A144" s="210"/>
      <c r="B144" s="210"/>
      <c r="C144" s="94">
        <f ca="1">VLOOKUP($A143,'Orçamento Sintético'!$A:$H,8,0)</f>
        <v>204.08</v>
      </c>
      <c r="D144" s="94">
        <f>ROUND($C144*D143,2)</f>
        <v>0</v>
      </c>
      <c r="E144" s="94">
        <f>ROUND($C144*E143,2)</f>
        <v>102.04</v>
      </c>
      <c r="F144" s="94">
        <f>$C144-SUM(D144:E144)</f>
        <v>102.04</v>
      </c>
    </row>
    <row r="145" spans="1:6">
      <c r="A145" s="209" t="s">
        <v>393</v>
      </c>
      <c r="B145" s="209" t="str">
        <f ca="1">VLOOKUP($A145,'Orçamento Sintético'!$A:$H,4,0)</f>
        <v>UNIÃO, EM FERRO GALVANIZADO, DN 50 (2"), CONEXÃO ROSQUEADA, INSTALADO EM PRUMADAS - FORNECIMENTO E INSTALAÇÃO. AF_10/2020</v>
      </c>
      <c r="C145" s="93">
        <f ca="1">ROUND(C146/$F$364,4)</f>
        <v>2.2000000000000001E-3</v>
      </c>
      <c r="D145" s="93"/>
      <c r="E145" s="93">
        <v>0.5</v>
      </c>
      <c r="F145" s="93">
        <f>ROUND(F146/$C146,4)</f>
        <v>0.5</v>
      </c>
    </row>
    <row r="146" spans="1:6">
      <c r="A146" s="210"/>
      <c r="B146" s="210"/>
      <c r="C146" s="94">
        <f ca="1">VLOOKUP($A145,'Orçamento Sintético'!$A:$H,8,0)</f>
        <v>383.8</v>
      </c>
      <c r="D146" s="94">
        <f>ROUND($C146*D145,2)</f>
        <v>0</v>
      </c>
      <c r="E146" s="94">
        <f>ROUND($C146*E145,2)</f>
        <v>191.9</v>
      </c>
      <c r="F146" s="94">
        <f>$C146-SUM(D146:E146)</f>
        <v>191.9</v>
      </c>
    </row>
    <row r="147" spans="1:6">
      <c r="A147" s="209" t="s">
        <v>396</v>
      </c>
      <c r="B147" s="209" t="str">
        <f ca="1">VLOOKUP($A147,'Orçamento Sintético'!$A:$H,4,0)</f>
        <v>UNIÃO, EM FERRO GALVANIZADO, DN 80 (3"), CONEXÃO ROSQUEADA, INSTALADO EM PRUMADAS - FORNECIMENTO E INSTALAÇÃO. AF_10/2020</v>
      </c>
      <c r="C147" s="93">
        <f ca="1">ROUND(C148/$F$364,4)</f>
        <v>1.1999999999999999E-3</v>
      </c>
      <c r="D147" s="93"/>
      <c r="E147" s="93">
        <v>0.5</v>
      </c>
      <c r="F147" s="93">
        <f>ROUND(F148/$C148,4)</f>
        <v>0.5</v>
      </c>
    </row>
    <row r="148" spans="1:6">
      <c r="A148" s="210"/>
      <c r="B148" s="210"/>
      <c r="C148" s="94">
        <f ca="1">VLOOKUP($A147,'Orçamento Sintético'!$A:$H,8,0)</f>
        <v>208.12</v>
      </c>
      <c r="D148" s="94">
        <f>ROUND($C148*D147,2)</f>
        <v>0</v>
      </c>
      <c r="E148" s="94">
        <f>ROUND($C148*E147,2)</f>
        <v>104.06</v>
      </c>
      <c r="F148" s="94">
        <f>$C148-SUM(D148:E148)</f>
        <v>104.06</v>
      </c>
    </row>
    <row r="149" spans="1:6">
      <c r="A149" s="209" t="s">
        <v>399</v>
      </c>
      <c r="B149" s="209" t="str">
        <f ca="1">VLOOKUP($A149,'Orçamento Sintético'!$A:$H,4,0)</f>
        <v>UNIÃO, EM FERRO GALVANIZADO, DN 40 (1 1/2"), CONEXÃO ROSQUEADA, INSTALADO EM REDE DE ALIMENTAÇÃO PARA HIDRANTE - FORNECIMENTO E INSTALAÇÃO. AF_10/2020</v>
      </c>
      <c r="C149" s="93">
        <f ca="1">ROUND(C150/$F$364,4)</f>
        <v>3.3E-3</v>
      </c>
      <c r="D149" s="93"/>
      <c r="E149" s="93">
        <v>0.5</v>
      </c>
      <c r="F149" s="93">
        <f>ROUND(F150/$C150,4)</f>
        <v>0.5</v>
      </c>
    </row>
    <row r="150" spans="1:6">
      <c r="A150" s="210"/>
      <c r="B150" s="210"/>
      <c r="C150" s="94">
        <f ca="1">VLOOKUP($A149,'Orçamento Sintético'!$A:$H,8,0)</f>
        <v>570.24</v>
      </c>
      <c r="D150" s="94">
        <f>ROUND($C150*D149,2)</f>
        <v>0</v>
      </c>
      <c r="E150" s="94">
        <f>ROUND($C150*E149,2)</f>
        <v>285.12</v>
      </c>
      <c r="F150" s="94">
        <f>$C150-SUM(D150:E150)</f>
        <v>285.12</v>
      </c>
    </row>
    <row r="151" spans="1:6">
      <c r="A151" s="209" t="s">
        <v>402</v>
      </c>
      <c r="B151" s="209" t="str">
        <f ca="1">VLOOKUP($A151,'Orçamento Sintético'!$A:$H,4,0)</f>
        <v>NIPLE, EM FERRO GALVANIZADO, DN 40 (1 1/2"), CONEXÃO ROSQUEADA, INSTALADO EM REDE DE ALIMENTAÇÃO PARA HIDRANTE - FORNECIMENTO E INSTALAÇÃO. AF_10/2020</v>
      </c>
      <c r="C151" s="93">
        <f ca="1">ROUND(C152/$F$364,4)</f>
        <v>2E-3</v>
      </c>
      <c r="D151" s="93"/>
      <c r="E151" s="93">
        <v>0.5</v>
      </c>
      <c r="F151" s="93">
        <f>ROUND(F152/$C152,4)</f>
        <v>0.5</v>
      </c>
    </row>
    <row r="152" spans="1:6">
      <c r="A152" s="210"/>
      <c r="B152" s="210"/>
      <c r="C152" s="94">
        <f ca="1">VLOOKUP($A151,'Orçamento Sintético'!$A:$H,8,0)</f>
        <v>358.56</v>
      </c>
      <c r="D152" s="94">
        <f>ROUND($C152*D151,2)</f>
        <v>0</v>
      </c>
      <c r="E152" s="94">
        <f>ROUND($C152*E151,2)</f>
        <v>179.28</v>
      </c>
      <c r="F152" s="94">
        <f>$C152-SUM(D152:E152)</f>
        <v>179.28</v>
      </c>
    </row>
    <row r="153" spans="1:6">
      <c r="A153" s="209" t="s">
        <v>405</v>
      </c>
      <c r="B153" s="209" t="str">
        <f ca="1">VLOOKUP($A153,'Orçamento Sintético'!$A:$H,4,0)</f>
        <v>LUVA DE REDUÇÃO, EM FERRO GALVANIZADO, 2" X 1 1/2", CONEXÃO ROSQUEADA, INSTALADO EM PRUMADAS - FORNECIMENTO E INSTALAÇÃO. AF_10/2020</v>
      </c>
      <c r="C153" s="93">
        <f ca="1">ROUND(C154/$F$364,4)</f>
        <v>2.9999999999999997E-4</v>
      </c>
      <c r="D153" s="93"/>
      <c r="E153" s="93">
        <v>0.5</v>
      </c>
      <c r="F153" s="93">
        <f>ROUND(F154/$C154,4)</f>
        <v>0.49990000000000001</v>
      </c>
    </row>
    <row r="154" spans="1:6">
      <c r="A154" s="210"/>
      <c r="B154" s="210"/>
      <c r="C154" s="94">
        <f ca="1">VLOOKUP($A153,'Orçamento Sintético'!$A:$H,8,0)</f>
        <v>53.61</v>
      </c>
      <c r="D154" s="94">
        <f>ROUND($C154*D153,2)</f>
        <v>0</v>
      </c>
      <c r="E154" s="94">
        <f>ROUND($C154*E153,2)</f>
        <v>26.81</v>
      </c>
      <c r="F154" s="94">
        <f>$C154-SUM(D154:E154)</f>
        <v>26.8</v>
      </c>
    </row>
    <row r="155" spans="1:6">
      <c r="A155" s="209" t="s">
        <v>408</v>
      </c>
      <c r="B155" s="209" t="str">
        <f ca="1">VLOOKUP($A155,'Orçamento Sintético'!$A:$H,4,0)</f>
        <v>NIPLE, EM FERRO GALVANIZADO, CONEXÃO ROSQUEADA, DN 80 (3"), INSTALADO EM REDE DE ALIMENTAÇÃO PARA SPRINKLER - FORNECIMENTO E INSTALAÇÃO. AF_10/2020</v>
      </c>
      <c r="C155" s="93">
        <f ca="1">ROUND(C156/$F$364,4)</f>
        <v>4.0000000000000002E-4</v>
      </c>
      <c r="D155" s="93"/>
      <c r="E155" s="93">
        <v>0.5</v>
      </c>
      <c r="F155" s="93">
        <f>ROUND(F156/$C156,4)</f>
        <v>0.49990000000000001</v>
      </c>
    </row>
    <row r="156" spans="1:6">
      <c r="A156" s="210"/>
      <c r="B156" s="210"/>
      <c r="C156" s="94">
        <f ca="1">VLOOKUP($A155,'Orçamento Sintético'!$A:$H,8,0)</f>
        <v>77.77</v>
      </c>
      <c r="D156" s="94">
        <f>ROUND($C156*D155,2)</f>
        <v>0</v>
      </c>
      <c r="E156" s="94">
        <f>ROUND($C156*E155,2)</f>
        <v>38.89</v>
      </c>
      <c r="F156" s="94">
        <f>$C156-SUM(D156:E156)</f>
        <v>38.879999999999995</v>
      </c>
    </row>
    <row r="157" spans="1:6">
      <c r="A157" s="209" t="s">
        <v>411</v>
      </c>
      <c r="B157" s="209" t="str">
        <f ca="1">VLOOKUP($A157,'Orçamento Sintético'!$A:$H,4,0)</f>
        <v>UNIÃO, EM FERRO GALVANIZADO, DN 25 (1"), CONEXÃO ROSQUEADA, INSTALADO EM REDE DE ALIMENTAÇÃO PARA HIDRANTE - FORNECIMENTO E INSTALAÇÃO. AF_10/2020</v>
      </c>
      <c r="C157" s="93">
        <f ca="1">ROUND(C158/$F$364,4)</f>
        <v>1.6999999999999999E-3</v>
      </c>
      <c r="D157" s="93"/>
      <c r="E157" s="93">
        <v>0.5</v>
      </c>
      <c r="F157" s="93">
        <f>ROUND(F158/$C158,4)</f>
        <v>0.5</v>
      </c>
    </row>
    <row r="158" spans="1:6">
      <c r="A158" s="210"/>
      <c r="B158" s="210"/>
      <c r="C158" s="94">
        <f ca="1">VLOOKUP($A157,'Orçamento Sintético'!$A:$H,8,0)</f>
        <v>301.42</v>
      </c>
      <c r="D158" s="94">
        <f>ROUND($C158*D157,2)</f>
        <v>0</v>
      </c>
      <c r="E158" s="94">
        <f>ROUND($C158*E157,2)</f>
        <v>150.71</v>
      </c>
      <c r="F158" s="94">
        <f>$C158-SUM(D158:E158)</f>
        <v>150.71</v>
      </c>
    </row>
    <row r="159" spans="1:6">
      <c r="A159" s="209" t="s">
        <v>414</v>
      </c>
      <c r="B159" s="209" t="str">
        <f ca="1">VLOOKUP($A159,'Orçamento Sintético'!$A:$H,4,0)</f>
        <v>NIPLE, EM FERRO GALVANIZADO, CONEXÃO ROSQUEADA, DN 32 (1 1/4"), INSTALADO EM REDE DE ALIMENTAÇÃO PARA SPRINKLER - FORNECIMENTO E INSTALAÇÃO. AF_10/2020</v>
      </c>
      <c r="C159" s="93">
        <f ca="1">ROUND(C160/$F$364,4)</f>
        <v>2E-3</v>
      </c>
      <c r="D159" s="93"/>
      <c r="E159" s="93">
        <v>0.5</v>
      </c>
      <c r="F159" s="93">
        <f>ROUND(F160/$C160,4)</f>
        <v>0.5</v>
      </c>
    </row>
    <row r="160" spans="1:6">
      <c r="A160" s="210"/>
      <c r="B160" s="210"/>
      <c r="C160" s="94">
        <f ca="1">VLOOKUP($A159,'Orçamento Sintético'!$A:$H,8,0)</f>
        <v>350.42</v>
      </c>
      <c r="D160" s="94">
        <f>ROUND($C160*D159,2)</f>
        <v>0</v>
      </c>
      <c r="E160" s="94">
        <f>ROUND($C160*E159,2)</f>
        <v>175.21</v>
      </c>
      <c r="F160" s="94">
        <f>$C160-SUM(D160:E160)</f>
        <v>175.21</v>
      </c>
    </row>
    <row r="161" spans="1:6">
      <c r="A161" s="209" t="s">
        <v>417</v>
      </c>
      <c r="B161" s="209" t="str">
        <f ca="1">VLOOKUP($A161,'Orçamento Sintético'!$A:$H,4,0)</f>
        <v>UNIÃO, EM FERRO GALVANIZADO, CONEXÃO ROSQUEADA, DN 32 (1 1/4"), INSTALADO EM REDE DE ALIMENTAÇÃO PARA SPRINKLER - FORNECIMENTO E INSTALAÇÃO. AF_10/2020</v>
      </c>
      <c r="C161" s="93">
        <f ca="1">ROUND(C162/$F$364,4)</f>
        <v>1.6999999999999999E-3</v>
      </c>
      <c r="D161" s="93"/>
      <c r="E161" s="93">
        <v>0.5</v>
      </c>
      <c r="F161" s="93">
        <f>ROUND(F162/$C162,4)</f>
        <v>0.5</v>
      </c>
    </row>
    <row r="162" spans="1:6">
      <c r="A162" s="210"/>
      <c r="B162" s="210"/>
      <c r="C162" s="94">
        <f ca="1">VLOOKUP($A161,'Orçamento Sintético'!$A:$H,8,0)</f>
        <v>306.3</v>
      </c>
      <c r="D162" s="94">
        <f>ROUND($C162*D161,2)</f>
        <v>0</v>
      </c>
      <c r="E162" s="94">
        <f>ROUND($C162*E161,2)</f>
        <v>153.15</v>
      </c>
      <c r="F162" s="94">
        <f>$C162-SUM(D162:E162)</f>
        <v>153.15</v>
      </c>
    </row>
    <row r="163" spans="1:6">
      <c r="A163" s="209" t="s">
        <v>420</v>
      </c>
      <c r="B163" s="209" t="str">
        <f ca="1">VLOOKUP($A163,'Orçamento Sintético'!$A:$H,4,0)</f>
        <v>NIPLE, EM FERRO GALVANIZADO, CONEXÃO ROSQUEADA, DN 25 (1"), INSTALADO EM REDE DE ALIMENTAÇÃO PARA SPRINKLER - FORNECIMENTO E INSTALAÇÃO. AF_10/2020</v>
      </c>
      <c r="C163" s="93">
        <f ca="1">ROUND(C164/$F$364,4)</f>
        <v>6.9999999999999999E-4</v>
      </c>
      <c r="D163" s="93"/>
      <c r="E163" s="93">
        <v>0.5</v>
      </c>
      <c r="F163" s="93">
        <f>ROUND(F164/$C164,4)</f>
        <v>0.5</v>
      </c>
    </row>
    <row r="164" spans="1:6">
      <c r="A164" s="210"/>
      <c r="B164" s="210"/>
      <c r="C164" s="94">
        <f ca="1">VLOOKUP($A163,'Orçamento Sintético'!$A:$H,8,0)</f>
        <v>123.36</v>
      </c>
      <c r="D164" s="94">
        <f>ROUND($C164*D163,2)</f>
        <v>0</v>
      </c>
      <c r="E164" s="94">
        <f>ROUND($C164*E163,2)</f>
        <v>61.68</v>
      </c>
      <c r="F164" s="94">
        <f>$C164-SUM(D164:E164)</f>
        <v>61.68</v>
      </c>
    </row>
    <row r="165" spans="1:6">
      <c r="A165" s="209" t="s">
        <v>423</v>
      </c>
      <c r="B165" s="209" t="str">
        <f ca="1">VLOOKUP($A165,'Orçamento Sintético'!$A:$H,4,0)</f>
        <v>Copia da AGETOP CIVIL (080981) - REGISTRO DE ESFERA DIAMETRO 2" (DN50)</v>
      </c>
      <c r="C165" s="93">
        <f ca="1">ROUND(C166/$F$364,4)</f>
        <v>8.8999999999999999E-3</v>
      </c>
      <c r="D165" s="93"/>
      <c r="E165" s="93">
        <v>0.5</v>
      </c>
      <c r="F165" s="93">
        <f>ROUND(F166/$C166,4)</f>
        <v>0.5</v>
      </c>
    </row>
    <row r="166" spans="1:6">
      <c r="A166" s="210"/>
      <c r="B166" s="210"/>
      <c r="C166" s="94">
        <f ca="1">VLOOKUP($A165,'Orçamento Sintético'!$A:$H,8,0)</f>
        <v>1555.84</v>
      </c>
      <c r="D166" s="94">
        <f>ROUND($C166*D165,2)</f>
        <v>0</v>
      </c>
      <c r="E166" s="94">
        <f>ROUND($C166*E165,2)</f>
        <v>777.92</v>
      </c>
      <c r="F166" s="94">
        <f>$C166-SUM(D166:E166)</f>
        <v>777.92</v>
      </c>
    </row>
    <row r="167" spans="1:6">
      <c r="A167" s="209" t="s">
        <v>427</v>
      </c>
      <c r="B167" s="209" t="str">
        <f ca="1">VLOOKUP($A167,'Orçamento Sintético'!$A:$H,4,0)</f>
        <v>Copia da AGETOP CIVIL (080981) - Registro de esfera bruto - liga cobre - rosca BSP - 1.1/2"</v>
      </c>
      <c r="C167" s="93">
        <f ca="1">ROUND(C168/$F$364,4)</f>
        <v>1.3899999999999999E-2</v>
      </c>
      <c r="D167" s="93"/>
      <c r="E167" s="93">
        <v>0.5</v>
      </c>
      <c r="F167" s="93">
        <f>ROUND(F168/$C168,4)</f>
        <v>0.5</v>
      </c>
    </row>
    <row r="168" spans="1:6">
      <c r="A168" s="210"/>
      <c r="B168" s="210"/>
      <c r="C168" s="94">
        <f ca="1">VLOOKUP($A167,'Orçamento Sintético'!$A:$H,8,0)</f>
        <v>2427.84</v>
      </c>
      <c r="D168" s="94">
        <f>ROUND($C168*D167,2)</f>
        <v>0</v>
      </c>
      <c r="E168" s="94">
        <f>ROUND($C168*E167,2)</f>
        <v>1213.92</v>
      </c>
      <c r="F168" s="94">
        <f>$C168-SUM(D168:E168)</f>
        <v>1213.92</v>
      </c>
    </row>
    <row r="169" spans="1:6">
      <c r="A169" s="209" t="s">
        <v>430</v>
      </c>
      <c r="B169" s="209" t="str">
        <f ca="1">VLOOKUP($A169,'Orçamento Sintético'!$A:$H,4,0)</f>
        <v>Copia da AGETOP CIVIL (080981) - REGISTRO DE ESFERA BRUTO - LIGA COBRE  - ROSCA BSP - Ø 1"</v>
      </c>
      <c r="C169" s="93">
        <f ca="1">ROUND(C170/$F$364,4)</f>
        <v>7.4999999999999997E-3</v>
      </c>
      <c r="D169" s="93"/>
      <c r="E169" s="93">
        <v>0.5</v>
      </c>
      <c r="F169" s="93">
        <f>ROUND(F170/$C170,4)</f>
        <v>0.5</v>
      </c>
    </row>
    <row r="170" spans="1:6">
      <c r="A170" s="210"/>
      <c r="B170" s="210"/>
      <c r="C170" s="94">
        <f ca="1">VLOOKUP($A169,'Orçamento Sintético'!$A:$H,8,0)</f>
        <v>1318.98</v>
      </c>
      <c r="D170" s="94">
        <f>ROUND($C170*D169,2)</f>
        <v>0</v>
      </c>
      <c r="E170" s="94">
        <f>ROUND($C170*E169,2)</f>
        <v>659.49</v>
      </c>
      <c r="F170" s="94">
        <f>$C170-SUM(D170:E170)</f>
        <v>659.49</v>
      </c>
    </row>
    <row r="171" spans="1:6">
      <c r="A171" s="209" t="s">
        <v>433</v>
      </c>
      <c r="B171" s="209" t="str">
        <f ca="1">VLOOKUP($A171,'Orçamento Sintético'!$A:$H,4,0)</f>
        <v>Copia da AGETOP CIVIL (080981) - Registro de esfera bruto de cobre - liga cobre - rosca BSP - 1.1/4"</v>
      </c>
      <c r="C171" s="93">
        <f ca="1">ROUND(C172/$F$364,4)</f>
        <v>1.24E-2</v>
      </c>
      <c r="D171" s="93"/>
      <c r="E171" s="93">
        <v>0.5</v>
      </c>
      <c r="F171" s="93">
        <f>ROUND(F172/$C172,4)</f>
        <v>0.5</v>
      </c>
    </row>
    <row r="172" spans="1:6">
      <c r="A172" s="210"/>
      <c r="B172" s="210"/>
      <c r="C172" s="94">
        <f ca="1">VLOOKUP($A171,'Orçamento Sintético'!$A:$H,8,0)</f>
        <v>2168.88</v>
      </c>
      <c r="D172" s="94">
        <f>ROUND($C172*D171,2)</f>
        <v>0</v>
      </c>
      <c r="E172" s="94">
        <f>ROUND($C172*E171,2)</f>
        <v>1084.44</v>
      </c>
      <c r="F172" s="94">
        <f>$C172-SUM(D172:E172)</f>
        <v>1084.44</v>
      </c>
    </row>
    <row r="173" spans="1:6">
      <c r="A173" s="209" t="s">
        <v>436</v>
      </c>
      <c r="B173" s="209" t="str">
        <f ca="1">VLOOKUP($A173,'Orçamento Sintético'!$A:$H,4,0)</f>
        <v>Cópia da Agetop Civil ( 080982) - Registro esfera bruto, liga cobre, rosca BSP 3"</v>
      </c>
      <c r="C173" s="93">
        <f ca="1">ROUND(C174/$F$364,4)</f>
        <v>3.0000000000000001E-3</v>
      </c>
      <c r="D173" s="93"/>
      <c r="E173" s="93">
        <v>0.5</v>
      </c>
      <c r="F173" s="93">
        <f>ROUND(F174/$C174,4)</f>
        <v>0.5</v>
      </c>
    </row>
    <row r="174" spans="1:6">
      <c r="A174" s="210"/>
      <c r="B174" s="210"/>
      <c r="C174" s="94">
        <f ca="1">VLOOKUP($A173,'Orçamento Sintético'!$A:$H,8,0)</f>
        <v>521.87</v>
      </c>
      <c r="D174" s="94">
        <f>ROUND($C174*D173,2)</f>
        <v>0</v>
      </c>
      <c r="E174" s="94">
        <f>ROUND($C174*E173,2)</f>
        <v>260.94</v>
      </c>
      <c r="F174" s="94">
        <f>$C174-SUM(D174:E174)</f>
        <v>260.93</v>
      </c>
    </row>
    <row r="175" spans="1:6">
      <c r="A175" s="205" t="s">
        <v>440</v>
      </c>
      <c r="B175" s="207" t="s">
        <v>441</v>
      </c>
      <c r="C175" s="155">
        <f ca="1">ROUND(C176/$F$364,4)</f>
        <v>0.11799999999999999</v>
      </c>
      <c r="D175" s="156">
        <f>ROUND(D176/$C176,4)</f>
        <v>0</v>
      </c>
      <c r="E175" s="156">
        <f>ROUND(E176/$C176,4)</f>
        <v>0.5</v>
      </c>
      <c r="F175" s="156">
        <f>ROUND(F176/$C176,4)</f>
        <v>0.5</v>
      </c>
    </row>
    <row r="176" spans="1:6">
      <c r="A176" s="206"/>
      <c r="B176" s="208"/>
      <c r="C176" s="157">
        <f ca="1">VLOOKUP($A175,'Orçamento Sintético'!$A:$H,8,0)</f>
        <v>20653.740000000002</v>
      </c>
      <c r="D176" s="158">
        <f>D178+D180+D182+D184+D186+D188+D190+D192+D194+D196+D198+D200+D202+D204+D206+D208+D210+D212+D214+D216+D218+D220+D222+D224+D226+D228+D230+D232+D234+D236+D238+D240+D242+D244+D246</f>
        <v>0</v>
      </c>
      <c r="E176" s="158">
        <f>E178+E180+E182+E184+E186+E188+E190+E192+E194+E196+E198+E200+E202+E204+E206+E208+E210+E212+E214+E216+E218+E220+E222+E224+E226+E228+E230+E232+E234+E236+E238+E240+E242+E244+E246</f>
        <v>10326.910000000002</v>
      </c>
      <c r="F176" s="158">
        <f>F178+F180+F182+F184+F186+F188+F190+F192+F194+F196+F198+F200+F202+F204+F206+F208+F210+F212+F214+F216+F218+F220+F222+F224+F226+F228+F230+F232+F234+F236+F238+F240+F242+F244+F246</f>
        <v>10326.830000000004</v>
      </c>
    </row>
    <row r="177" spans="1:6">
      <c r="A177" s="209" t="s">
        <v>442</v>
      </c>
      <c r="B177" s="209" t="str">
        <f ca="1">VLOOKUP($A177,'Orçamento Sintético'!$A:$H,4,0)</f>
        <v>TUBO, PVC, SOLDÁVEL, DN 32MM, INSTALADO EM PRUMADA DE ÁGUA - FORNECIMENTO E INSTALAÇÃO. AF_12/2014</v>
      </c>
      <c r="C177" s="93">
        <f ca="1">ROUND(C178/$F$364,4)</f>
        <v>5.5999999999999999E-3</v>
      </c>
      <c r="D177" s="93"/>
      <c r="E177" s="93">
        <v>0.5</v>
      </c>
      <c r="F177" s="93">
        <f>ROUND(F178/$C178,4)</f>
        <v>0.5</v>
      </c>
    </row>
    <row r="178" spans="1:6">
      <c r="A178" s="210"/>
      <c r="B178" s="210"/>
      <c r="C178" s="94">
        <f ca="1">VLOOKUP($A177,'Orçamento Sintético'!$A:$H,8,0)</f>
        <v>983.24</v>
      </c>
      <c r="D178" s="94">
        <f>ROUND($C178*D177,2)</f>
        <v>0</v>
      </c>
      <c r="E178" s="94">
        <f>ROUND($C178*E177,2)</f>
        <v>491.62</v>
      </c>
      <c r="F178" s="94">
        <f>$C178-SUM(D178:E178)</f>
        <v>491.62</v>
      </c>
    </row>
    <row r="179" spans="1:6">
      <c r="A179" s="209" t="s">
        <v>445</v>
      </c>
      <c r="B179" s="209" t="str">
        <f ca="1">VLOOKUP($A179,'Orçamento Sintético'!$A:$H,4,0)</f>
        <v>TUBO, PVC, SOLDÁVEL, DN 40MM, INSTALADO EM PRUMADA DE ÁGUA - FORNECIMENTO E INSTALAÇÃO. AF_12/2014</v>
      </c>
      <c r="C179" s="93">
        <f ca="1">ROUND(C180/$F$364,4)</f>
        <v>5.7999999999999996E-3</v>
      </c>
      <c r="D179" s="93"/>
      <c r="E179" s="93">
        <v>0.5</v>
      </c>
      <c r="F179" s="93">
        <f>ROUND(F180/$C180,4)</f>
        <v>0.5</v>
      </c>
    </row>
    <row r="180" spans="1:6">
      <c r="A180" s="210"/>
      <c r="B180" s="210"/>
      <c r="C180" s="94">
        <f ca="1">VLOOKUP($A179,'Orçamento Sintético'!$A:$H,8,0)</f>
        <v>1007.68</v>
      </c>
      <c r="D180" s="94">
        <f>ROUND($C180*D179,2)</f>
        <v>0</v>
      </c>
      <c r="E180" s="94">
        <f>ROUND($C180*E179,2)</f>
        <v>503.84</v>
      </c>
      <c r="F180" s="94">
        <f>$C180-SUM(D180:E180)</f>
        <v>503.84</v>
      </c>
    </row>
    <row r="181" spans="1:6">
      <c r="A181" s="209" t="s">
        <v>448</v>
      </c>
      <c r="B181" s="209" t="str">
        <f ca="1">VLOOKUP($A181,'Orçamento Sintético'!$A:$H,4,0)</f>
        <v>TUBO, PVC, SOLDÁVEL, DN 50MM, INSTALADO EM PRUMADA DE ÁGUA - FORNECIMENTO E INSTALAÇÃO. AF_12/2014</v>
      </c>
      <c r="C181" s="93">
        <f ca="1">ROUND(C182/$F$364,4)</f>
        <v>6.1999999999999998E-3</v>
      </c>
      <c r="D181" s="93"/>
      <c r="E181" s="93">
        <v>0.5</v>
      </c>
      <c r="F181" s="93">
        <f>ROUND(F182/$C182,4)</f>
        <v>0.5</v>
      </c>
    </row>
    <row r="182" spans="1:6">
      <c r="A182" s="210"/>
      <c r="B182" s="210"/>
      <c r="C182" s="94">
        <f ca="1">VLOOKUP($A181,'Orçamento Sintético'!$A:$H,8,0)</f>
        <v>1089.9000000000001</v>
      </c>
      <c r="D182" s="94">
        <f>ROUND($C182*D181,2)</f>
        <v>0</v>
      </c>
      <c r="E182" s="94">
        <f>ROUND($C182*E181,2)</f>
        <v>544.95000000000005</v>
      </c>
      <c r="F182" s="94">
        <f>$C182-SUM(D182:E182)</f>
        <v>544.95000000000005</v>
      </c>
    </row>
    <row r="183" spans="1:6">
      <c r="A183" s="209" t="s">
        <v>451</v>
      </c>
      <c r="B183" s="209" t="str">
        <f ca="1">VLOOKUP($A183,'Orçamento Sintético'!$A:$H,4,0)</f>
        <v>TUBO, PVC, SOLDÁVEL, DN 60MM, INSTALADO EM PRUMADA DE ÁGUA - FORNECIMENTO E INSTALAÇÃO. AF_12/2014</v>
      </c>
      <c r="C183" s="93">
        <f ca="1">ROUND(C184/$F$364,4)</f>
        <v>1.4500000000000001E-2</v>
      </c>
      <c r="D183" s="93"/>
      <c r="E183" s="93">
        <v>0.5</v>
      </c>
      <c r="F183" s="93">
        <f>ROUND(F184/$C184,4)</f>
        <v>0.5</v>
      </c>
    </row>
    <row r="184" spans="1:6">
      <c r="A184" s="210"/>
      <c r="B184" s="210"/>
      <c r="C184" s="94">
        <f ca="1">VLOOKUP($A183,'Orçamento Sintético'!$A:$H,8,0)</f>
        <v>2542.73</v>
      </c>
      <c r="D184" s="94">
        <f>ROUND($C184*D183,2)</f>
        <v>0</v>
      </c>
      <c r="E184" s="94">
        <f>ROUND($C184*E183,2)</f>
        <v>1271.3699999999999</v>
      </c>
      <c r="F184" s="94">
        <f>$C184-SUM(D184:E184)</f>
        <v>1271.3600000000001</v>
      </c>
    </row>
    <row r="185" spans="1:6">
      <c r="A185" s="209" t="s">
        <v>454</v>
      </c>
      <c r="B185" s="209" t="str">
        <f ca="1">VLOOKUP($A185,'Orçamento Sintético'!$A:$H,4,0)</f>
        <v>TUBO, PVC, SOLDÁVEL, DN 85MM, INSTALADO EM PRUMADA DE ÁGUA - FORNECIMENTO E INSTALAÇÃO. AF_12/2014</v>
      </c>
      <c r="C185" s="93">
        <f ca="1">ROUND(C186/$F$364,4)</f>
        <v>2.9999999999999997E-4</v>
      </c>
      <c r="D185" s="93"/>
      <c r="E185" s="93">
        <v>0.5</v>
      </c>
      <c r="F185" s="93">
        <f>ROUND(F186/$C186,4)</f>
        <v>0.5</v>
      </c>
    </row>
    <row r="186" spans="1:6">
      <c r="A186" s="210"/>
      <c r="B186" s="210"/>
      <c r="C186" s="94">
        <f ca="1">VLOOKUP($A185,'Orçamento Sintético'!$A:$H,8,0)</f>
        <v>58.8</v>
      </c>
      <c r="D186" s="94">
        <f>ROUND($C186*D185,2)</f>
        <v>0</v>
      </c>
      <c r="E186" s="94">
        <f>ROUND($C186*E185,2)</f>
        <v>29.4</v>
      </c>
      <c r="F186" s="94">
        <f>$C186-SUM(D186:E186)</f>
        <v>29.4</v>
      </c>
    </row>
    <row r="187" spans="1:6">
      <c r="A187" s="209" t="s">
        <v>457</v>
      </c>
      <c r="B187" s="209" t="str">
        <f ca="1">VLOOKUP($A187,'Orçamento Sintético'!$A:$H,4,0)</f>
        <v>(COMPOSIÇÃO REPRESENTATIVA) DO SERVIÇO DE INSTALAÇÃO DE TUBOS DE PVC, SÉRIE R, ÁGUA PLUVIAL, DN 150 MM (INSTALADO EM CONDUTORES VERTICAIS), INCLUSIVE CONEXÕES, CORTES E FIXAÇÕES, PARA PRÉDIOS. AF_10/2015</v>
      </c>
      <c r="C187" s="93">
        <f ca="1">ROUND(C188/$F$364,4)</f>
        <v>7.7000000000000002E-3</v>
      </c>
      <c r="D187" s="93"/>
      <c r="E187" s="93">
        <v>0.5</v>
      </c>
      <c r="F187" s="93">
        <f>ROUND(F188/$C188,4)</f>
        <v>0.5</v>
      </c>
    </row>
    <row r="188" spans="1:6">
      <c r="A188" s="210"/>
      <c r="B188" s="210"/>
      <c r="C188" s="94">
        <f ca="1">VLOOKUP($A187,'Orçamento Sintético'!$A:$H,8,0)</f>
        <v>1341.6</v>
      </c>
      <c r="D188" s="94">
        <f>ROUND($C188*D187,2)</f>
        <v>0</v>
      </c>
      <c r="E188" s="94">
        <f>ROUND($C188*E187,2)</f>
        <v>670.8</v>
      </c>
      <c r="F188" s="94">
        <f>$C188-SUM(D188:E188)</f>
        <v>670.8</v>
      </c>
    </row>
    <row r="189" spans="1:6">
      <c r="A189" s="209" t="s">
        <v>460</v>
      </c>
      <c r="B189" s="209" t="str">
        <f ca="1">VLOOKUP($A189,'Orçamento Sintético'!$A:$H,4,0)</f>
        <v>Copia da SINAPI (89580) - TUBO PVC, JEI, ÁGUA PLUVIAL, DN 200 MM, FORNECIDO E INSTALADO</v>
      </c>
      <c r="C189" s="93">
        <f ca="1">ROUND(C190/$F$364,4)</f>
        <v>1.67E-2</v>
      </c>
      <c r="D189" s="93"/>
      <c r="E189" s="93">
        <v>0.5</v>
      </c>
      <c r="F189" s="93">
        <f>ROUND(F190/$C190,4)</f>
        <v>0.5</v>
      </c>
    </row>
    <row r="190" spans="1:6">
      <c r="A190" s="210"/>
      <c r="B190" s="210"/>
      <c r="C190" s="94">
        <f ca="1">VLOOKUP($A189,'Orçamento Sintético'!$A:$H,8,0)</f>
        <v>2920.5</v>
      </c>
      <c r="D190" s="94">
        <f>ROUND($C190*D189,2)</f>
        <v>0</v>
      </c>
      <c r="E190" s="94">
        <f>ROUND($C190*E189,2)</f>
        <v>1460.25</v>
      </c>
      <c r="F190" s="94">
        <f>$C190-SUM(D190:E190)</f>
        <v>1460.25</v>
      </c>
    </row>
    <row r="191" spans="1:6">
      <c r="A191" s="209" t="s">
        <v>463</v>
      </c>
      <c r="B191" s="209" t="str">
        <f ca="1">VLOOKUP($A191,'Orçamento Sintético'!$A:$H,4,0)</f>
        <v>JOELHO 90 GRAUS, PVC, SOLDÁVEL, DN 32MM, INSTALADO EM RAMAL DE DISTRIBUIÇÃO DE ÁGUA - FORNECIMENTO E INSTALAÇÃO. AF_12/2014</v>
      </c>
      <c r="C191" s="93">
        <f ca="1">ROUND(C192/$F$364,4)</f>
        <v>1.1000000000000001E-3</v>
      </c>
      <c r="D191" s="93"/>
      <c r="E191" s="93">
        <v>0.5</v>
      </c>
      <c r="F191" s="93">
        <f>ROUND(F192/$C192,4)</f>
        <v>0.5</v>
      </c>
    </row>
    <row r="192" spans="1:6">
      <c r="A192" s="210"/>
      <c r="B192" s="210"/>
      <c r="C192" s="94">
        <f ca="1">VLOOKUP($A191,'Orçamento Sintético'!$A:$H,8,0)</f>
        <v>192.28</v>
      </c>
      <c r="D192" s="94">
        <f>ROUND($C192*D191,2)</f>
        <v>0</v>
      </c>
      <c r="E192" s="94">
        <f>ROUND($C192*E191,2)</f>
        <v>96.14</v>
      </c>
      <c r="F192" s="94">
        <f>$C192-SUM(D192:E192)</f>
        <v>96.14</v>
      </c>
    </row>
    <row r="193" spans="1:6">
      <c r="A193" s="209" t="s">
        <v>466</v>
      </c>
      <c r="B193" s="209" t="str">
        <f ca="1">VLOOKUP($A193,'Orçamento Sintético'!$A:$H,4,0)</f>
        <v>JOELHO 90 GRAUS, PVC, SOLDÁVEL, DN 40MM, INSTALADO EM PRUMADA DE ÁGUA - FORNECIMENTO E INSTALAÇÃO. AF_12/2014</v>
      </c>
      <c r="C193" s="93">
        <f ca="1">ROUND(C194/$F$364,4)</f>
        <v>1.1999999999999999E-3</v>
      </c>
      <c r="D193" s="93"/>
      <c r="E193" s="93">
        <v>0.5</v>
      </c>
      <c r="F193" s="93">
        <f>ROUND(F194/$C194,4)</f>
        <v>0.5</v>
      </c>
    </row>
    <row r="194" spans="1:6">
      <c r="A194" s="210"/>
      <c r="B194" s="210"/>
      <c r="C194" s="94">
        <f ca="1">VLOOKUP($A193,'Orçamento Sintético'!$A:$H,8,0)</f>
        <v>214.7</v>
      </c>
      <c r="D194" s="94">
        <f>ROUND($C194*D193,2)</f>
        <v>0</v>
      </c>
      <c r="E194" s="94">
        <f>ROUND($C194*E193,2)</f>
        <v>107.35</v>
      </c>
      <c r="F194" s="94">
        <f>$C194-SUM(D194:E194)</f>
        <v>107.35</v>
      </c>
    </row>
    <row r="195" spans="1:6">
      <c r="A195" s="209" t="s">
        <v>469</v>
      </c>
      <c r="B195" s="209" t="str">
        <f ca="1">VLOOKUP($A195,'Orçamento Sintético'!$A:$H,4,0)</f>
        <v>JOELHO 90 GRAUS, PVC, SOLDÁVEL, DN 50MM, INSTALADO EM PRUMADA DE ÁGUA - FORNECIMENTO E INSTALAÇÃO. AF_12/2014</v>
      </c>
      <c r="C195" s="93">
        <f ca="1">ROUND(C196/$F$364,4)</f>
        <v>2.8E-3</v>
      </c>
      <c r="D195" s="93"/>
      <c r="E195" s="93">
        <v>0.5</v>
      </c>
      <c r="F195" s="93">
        <f>ROUND(F196/$C196,4)</f>
        <v>0.5</v>
      </c>
    </row>
    <row r="196" spans="1:6">
      <c r="A196" s="210"/>
      <c r="B196" s="210"/>
      <c r="C196" s="94">
        <f ca="1">VLOOKUP($A195,'Orçamento Sintético'!$A:$H,8,0)</f>
        <v>489.24</v>
      </c>
      <c r="D196" s="94">
        <f>ROUND($C196*D195,2)</f>
        <v>0</v>
      </c>
      <c r="E196" s="94">
        <f>ROUND($C196*E195,2)</f>
        <v>244.62</v>
      </c>
      <c r="F196" s="94">
        <f>$C196-SUM(D196:E196)</f>
        <v>244.62</v>
      </c>
    </row>
    <row r="197" spans="1:6">
      <c r="A197" s="209" t="s">
        <v>472</v>
      </c>
      <c r="B197" s="209" t="str">
        <f ca="1">VLOOKUP($A197,'Orçamento Sintético'!$A:$H,4,0)</f>
        <v>JOELHO 90 GRAUS, PVC, SOLDÁVEL, DN 60MM, INSTALADO EM PRUMADA DE ÁGUA - FORNECIMENTO E INSTALAÇÃO. AF_12/2014</v>
      </c>
      <c r="C197" s="93">
        <f ca="1">ROUND(C198/$F$364,4)</f>
        <v>4.0000000000000002E-4</v>
      </c>
      <c r="D197" s="93"/>
      <c r="E197" s="93">
        <v>0.5</v>
      </c>
      <c r="F197" s="93">
        <f>ROUND(F198/$C198,4)</f>
        <v>0.5</v>
      </c>
    </row>
    <row r="198" spans="1:6">
      <c r="A198" s="210"/>
      <c r="B198" s="210"/>
      <c r="C198" s="94">
        <f ca="1">VLOOKUP($A197,'Orçamento Sintético'!$A:$H,8,0)</f>
        <v>71.819999999999993</v>
      </c>
      <c r="D198" s="94">
        <f>ROUND($C198*D197,2)</f>
        <v>0</v>
      </c>
      <c r="E198" s="94">
        <f>ROUND($C198*E197,2)</f>
        <v>35.909999999999997</v>
      </c>
      <c r="F198" s="94">
        <f>$C198-SUM(D198:E198)</f>
        <v>35.909999999999997</v>
      </c>
    </row>
    <row r="199" spans="1:6">
      <c r="A199" s="209" t="s">
        <v>475</v>
      </c>
      <c r="B199" s="209" t="str">
        <f ca="1">VLOOKUP($A199,'Orçamento Sintético'!$A:$H,4,0)</f>
        <v>JOELHO 90 GRAUS, PVC, SOLDÁVEL, DN 85MM, INSTALADO EM PRUMADA DE ÁGUA - FORNECIMENTO E INSTALAÇÃO. AF_12/2014</v>
      </c>
      <c r="C199" s="93">
        <f ca="1">ROUND(C200/$F$364,4)</f>
        <v>8.0000000000000004E-4</v>
      </c>
      <c r="D199" s="93"/>
      <c r="E199" s="93">
        <v>0.5</v>
      </c>
      <c r="F199" s="93">
        <f>ROUND(F200/$C200,4)</f>
        <v>0.5</v>
      </c>
    </row>
    <row r="200" spans="1:6">
      <c r="A200" s="210"/>
      <c r="B200" s="210"/>
      <c r="C200" s="94">
        <f ca="1">VLOOKUP($A199,'Orçamento Sintético'!$A:$H,8,0)</f>
        <v>133.32</v>
      </c>
      <c r="D200" s="94">
        <f>ROUND($C200*D199,2)</f>
        <v>0</v>
      </c>
      <c r="E200" s="94">
        <f>ROUND($C200*E199,2)</f>
        <v>66.66</v>
      </c>
      <c r="F200" s="94">
        <f>$C200-SUM(D200:E200)</f>
        <v>66.66</v>
      </c>
    </row>
    <row r="201" spans="1:6">
      <c r="A201" s="209" t="s">
        <v>478</v>
      </c>
      <c r="B201" s="209" t="str">
        <f ca="1">VLOOKUP($A201,'Orçamento Sintético'!$A:$H,4,0)</f>
        <v>JOELHO 45 GRAUS, PVC, SOLDÁVEL, DN 50MM, INSTALADO EM PRUMADA DE ÁGUA - FORNECIMENTO E INSTALAÇÃO. AF_12/2014</v>
      </c>
      <c r="C201" s="93">
        <f ca="1">ROUND(C202/$F$364,4)</f>
        <v>1E-4</v>
      </c>
      <c r="D201" s="93"/>
      <c r="E201" s="93">
        <v>0.5</v>
      </c>
      <c r="F201" s="93">
        <f>ROUND(F202/$C202,4)</f>
        <v>0.5</v>
      </c>
    </row>
    <row r="202" spans="1:6">
      <c r="A202" s="210"/>
      <c r="B202" s="210"/>
      <c r="C202" s="94">
        <f ca="1">VLOOKUP($A201,'Orçamento Sintético'!$A:$H,8,0)</f>
        <v>15.52</v>
      </c>
      <c r="D202" s="94">
        <f>ROUND($C202*D201,2)</f>
        <v>0</v>
      </c>
      <c r="E202" s="94">
        <f>ROUND($C202*E201,2)</f>
        <v>7.76</v>
      </c>
      <c r="F202" s="94">
        <f>$C202-SUM(D202:E202)</f>
        <v>7.76</v>
      </c>
    </row>
    <row r="203" spans="1:6">
      <c r="A203" s="209" t="s">
        <v>481</v>
      </c>
      <c r="B203" s="209" t="str">
        <f ca="1">VLOOKUP($A203,'Orçamento Sintético'!$A:$H,4,0)</f>
        <v>JOELHO 45 GRAUS, PVC, SERIE R, ÁGUA PLUVIAL, DN 150 MM, JUNTA ELÁSTICA, FORNECIDO E INSTALADO EM CONDUTORES VERTICAIS DE ÁGUAS PLUVIAIS. AF_12/2014</v>
      </c>
      <c r="C203" s="93">
        <f ca="1">ROUND(C204/$F$364,4)</f>
        <v>3.3999999999999998E-3</v>
      </c>
      <c r="D203" s="93"/>
      <c r="E203" s="93">
        <v>0.5</v>
      </c>
      <c r="F203" s="93">
        <f>ROUND(F204/$C204,4)</f>
        <v>0.5</v>
      </c>
    </row>
    <row r="204" spans="1:6">
      <c r="A204" s="210"/>
      <c r="B204" s="210"/>
      <c r="C204" s="94">
        <f ca="1">VLOOKUP($A203,'Orçamento Sintético'!$A:$H,8,0)</f>
        <v>603.66</v>
      </c>
      <c r="D204" s="94">
        <f>ROUND($C204*D203,2)</f>
        <v>0</v>
      </c>
      <c r="E204" s="94">
        <f>ROUND($C204*E203,2)</f>
        <v>301.83</v>
      </c>
      <c r="F204" s="94">
        <f>$C204-SUM(D204:E204)</f>
        <v>301.83</v>
      </c>
    </row>
    <row r="205" spans="1:6">
      <c r="A205" s="209" t="s">
        <v>484</v>
      </c>
      <c r="B205" s="209" t="str">
        <f ca="1">VLOOKUP($A205,'Orçamento Sintético'!$A:$H,4,0)</f>
        <v>TE, PVC, SOLDÁVEL, DN 32MM, INSTALADO EM RAMAL DE DISTRIBUIÇÃO DE ÁGUA - FORNECIMENTO E INSTALAÇÃO. AF_12/2014</v>
      </c>
      <c r="C205" s="93">
        <f ca="1">ROUND(C206/$F$364,4)</f>
        <v>1.6999999999999999E-3</v>
      </c>
      <c r="D205" s="93"/>
      <c r="E205" s="93">
        <v>0.5</v>
      </c>
      <c r="F205" s="93">
        <f>ROUND(F206/$C206,4)</f>
        <v>0.5</v>
      </c>
    </row>
    <row r="206" spans="1:6">
      <c r="A206" s="210"/>
      <c r="B206" s="210"/>
      <c r="C206" s="94">
        <f ca="1">VLOOKUP($A205,'Orçamento Sintético'!$A:$H,8,0)</f>
        <v>295.32</v>
      </c>
      <c r="D206" s="94">
        <f>ROUND($C206*D205,2)</f>
        <v>0</v>
      </c>
      <c r="E206" s="94">
        <f>ROUND($C206*E205,2)</f>
        <v>147.66</v>
      </c>
      <c r="F206" s="94">
        <f>$C206-SUM(D206:E206)</f>
        <v>147.66</v>
      </c>
    </row>
    <row r="207" spans="1:6">
      <c r="A207" s="209" t="s">
        <v>487</v>
      </c>
      <c r="B207" s="209" t="str">
        <f ca="1">VLOOKUP($A207,'Orçamento Sintético'!$A:$H,4,0)</f>
        <v>TE, PVC, SOLDÁVEL, DN 40MM, INSTALADO EM PRUMADA DE ÁGUA - FORNECIMENTO E INSTALAÇÃO. AF_12/2014</v>
      </c>
      <c r="C207" s="93">
        <f ca="1">ROUND(C208/$F$364,4)</f>
        <v>2.9999999999999997E-4</v>
      </c>
      <c r="D207" s="93"/>
      <c r="E207" s="93">
        <v>0.5</v>
      </c>
      <c r="F207" s="93">
        <f>ROUND(F208/$C208,4)</f>
        <v>0.49990000000000001</v>
      </c>
    </row>
    <row r="208" spans="1:6">
      <c r="A208" s="210"/>
      <c r="B208" s="210"/>
      <c r="C208" s="94">
        <f ca="1">VLOOKUP($A207,'Orçamento Sintético'!$A:$H,8,0)</f>
        <v>53.19</v>
      </c>
      <c r="D208" s="94">
        <f>ROUND($C208*D207,2)</f>
        <v>0</v>
      </c>
      <c r="E208" s="94">
        <f>ROUND($C208*E207,2)</f>
        <v>26.6</v>
      </c>
      <c r="F208" s="94">
        <f>$C208-SUM(D208:E208)</f>
        <v>26.589999999999996</v>
      </c>
    </row>
    <row r="209" spans="1:6">
      <c r="A209" s="209" t="s">
        <v>490</v>
      </c>
      <c r="B209" s="209" t="str">
        <f ca="1">VLOOKUP($A209,'Orçamento Sintético'!$A:$H,4,0)</f>
        <v>TE, PVC, SOLDÁVEL, DN 50MM, INSTALADO EM PRUMADA DE ÁGUA - FORNECIMENTO E INSTALAÇÃO. AF_12/2014</v>
      </c>
      <c r="C209" s="93">
        <f ca="1">ROUND(C210/$F$364,4)</f>
        <v>8.9999999999999998E-4</v>
      </c>
      <c r="D209" s="93"/>
      <c r="E209" s="93">
        <v>0.5</v>
      </c>
      <c r="F209" s="93">
        <f>ROUND(F210/$C210,4)</f>
        <v>0.5</v>
      </c>
    </row>
    <row r="210" spans="1:6">
      <c r="A210" s="210"/>
      <c r="B210" s="210"/>
      <c r="C210" s="94">
        <f ca="1">VLOOKUP($A209,'Orçamento Sintético'!$A:$H,8,0)</f>
        <v>149.87</v>
      </c>
      <c r="D210" s="94">
        <f>ROUND($C210*D209,2)</f>
        <v>0</v>
      </c>
      <c r="E210" s="94">
        <f>ROUND($C210*E209,2)</f>
        <v>74.94</v>
      </c>
      <c r="F210" s="94">
        <f>$C210-SUM(D210:E210)</f>
        <v>74.930000000000007</v>
      </c>
    </row>
    <row r="211" spans="1:6">
      <c r="A211" s="209" t="s">
        <v>493</v>
      </c>
      <c r="B211" s="209" t="str">
        <f ca="1">VLOOKUP($A211,'Orçamento Sintético'!$A:$H,4,0)</f>
        <v>TE, PVC, SOLDÁVEL, DN 60MM, INSTALADO EM PRUMADA DE ÁGUA - FORNECIMENTO E INSTALAÇÃO. AF_12/2014</v>
      </c>
      <c r="C211" s="93">
        <f ca="1">ROUND(C212/$F$364,4)</f>
        <v>1.2999999999999999E-3</v>
      </c>
      <c r="D211" s="93"/>
      <c r="E211" s="93">
        <v>0.5</v>
      </c>
      <c r="F211" s="93">
        <f>ROUND(F212/$C212,4)</f>
        <v>0.5</v>
      </c>
    </row>
    <row r="212" spans="1:6">
      <c r="A212" s="210"/>
      <c r="B212" s="210"/>
      <c r="C212" s="94">
        <f ca="1">VLOOKUP($A211,'Orçamento Sintético'!$A:$H,8,0)</f>
        <v>229.35</v>
      </c>
      <c r="D212" s="94">
        <f>ROUND($C212*D211,2)</f>
        <v>0</v>
      </c>
      <c r="E212" s="94">
        <f>ROUND($C212*E211,2)</f>
        <v>114.68</v>
      </c>
      <c r="F212" s="94">
        <f>$C212-SUM(D212:E212)</f>
        <v>114.66999999999999</v>
      </c>
    </row>
    <row r="213" spans="1:6">
      <c r="A213" s="209" t="s">
        <v>496</v>
      </c>
      <c r="B213" s="209" t="str">
        <f ca="1">VLOOKUP($A213,'Orçamento Sintético'!$A:$H,4,0)</f>
        <v>TÊ, PVC, SERIE R, ÁGUA PLUVIAL, DN 150 X 150 MM, JUNTA ELÁSTICA, FORNECIDO E INSTALADO EM CONDUTORES VERTICAIS DE ÁGUAS PLUVIAIS. AF_12/2014</v>
      </c>
      <c r="C213" s="93">
        <f ca="1">ROUND(C214/$F$364,4)</f>
        <v>1.9E-3</v>
      </c>
      <c r="D213" s="93"/>
      <c r="E213" s="93">
        <v>0.5</v>
      </c>
      <c r="F213" s="93">
        <f>ROUND(F214/$C214,4)</f>
        <v>0.5</v>
      </c>
    </row>
    <row r="214" spans="1:6">
      <c r="A214" s="210"/>
      <c r="B214" s="210"/>
      <c r="C214" s="94">
        <f ca="1">VLOOKUP($A213,'Orçamento Sintético'!$A:$H,8,0)</f>
        <v>325.39999999999998</v>
      </c>
      <c r="D214" s="94">
        <f>ROUND($C214*D213,2)</f>
        <v>0</v>
      </c>
      <c r="E214" s="94">
        <f>ROUND($C214*E213,2)</f>
        <v>162.69999999999999</v>
      </c>
      <c r="F214" s="94">
        <f>$C214-SUM(D214:E214)</f>
        <v>162.69999999999999</v>
      </c>
    </row>
    <row r="215" spans="1:6">
      <c r="A215" s="209" t="s">
        <v>499</v>
      </c>
      <c r="B215" s="209" t="str">
        <f ca="1">VLOOKUP($A215,'Orçamento Sintético'!$A:$H,4,0)</f>
        <v>Copia da SINAPI (89701) - TÊ, PVC, JEI, ÁGUA PLUVIAL, DN 200 MM,  FORNECIDO E INSTALADO</v>
      </c>
      <c r="C215" s="93">
        <f ca="1">ROUND(C216/$F$364,4)</f>
        <v>6.6E-3</v>
      </c>
      <c r="D215" s="93"/>
      <c r="E215" s="93">
        <v>0.5</v>
      </c>
      <c r="F215" s="93">
        <f>ROUND(F216/$C216,4)</f>
        <v>0.5</v>
      </c>
    </row>
    <row r="216" spans="1:6">
      <c r="A216" s="210"/>
      <c r="B216" s="210"/>
      <c r="C216" s="94">
        <f ca="1">VLOOKUP($A215,'Orçamento Sintético'!$A:$H,8,0)</f>
        <v>1152.1500000000001</v>
      </c>
      <c r="D216" s="94">
        <f>ROUND($C216*D215,2)</f>
        <v>0</v>
      </c>
      <c r="E216" s="94">
        <f>ROUND($C216*E215,2)</f>
        <v>576.08000000000004</v>
      </c>
      <c r="F216" s="94">
        <f>$C216-SUM(D216:E216)</f>
        <v>576.07000000000005</v>
      </c>
    </row>
    <row r="217" spans="1:6">
      <c r="A217" s="209" t="s">
        <v>502</v>
      </c>
      <c r="B217" s="209" t="str">
        <f ca="1">VLOOKUP($A217,'Orçamento Sintético'!$A:$H,4,0)</f>
        <v>LUVA SOLDÁVEL E COM ROSCA, PVC, SOLDÁVEL, DN 32MM X 1, INSTALADO EM RAMAL DE DISTRIBUIÇÃO DE ÁGUA - FORNECIMENTO E INSTALAÇÃO. AF_12/2014</v>
      </c>
      <c r="C217" s="93">
        <f ca="1">ROUND(C218/$F$364,4)</f>
        <v>1E-4</v>
      </c>
      <c r="D217" s="93"/>
      <c r="E217" s="93">
        <v>0.5</v>
      </c>
      <c r="F217" s="93">
        <f>ROUND(F218/$C218,4)</f>
        <v>0.5</v>
      </c>
    </row>
    <row r="218" spans="1:6">
      <c r="A218" s="210"/>
      <c r="B218" s="210"/>
      <c r="C218" s="94">
        <f ca="1">VLOOKUP($A217,'Orçamento Sintético'!$A:$H,8,0)</f>
        <v>20.6</v>
      </c>
      <c r="D218" s="94">
        <f>ROUND($C218*D217,2)</f>
        <v>0</v>
      </c>
      <c r="E218" s="94">
        <f>ROUND($C218*E217,2)</f>
        <v>10.3</v>
      </c>
      <c r="F218" s="94">
        <f>$C218-SUM(D218:E218)</f>
        <v>10.3</v>
      </c>
    </row>
    <row r="219" spans="1:6">
      <c r="A219" s="209" t="s">
        <v>505</v>
      </c>
      <c r="B219" s="209" t="str">
        <f ca="1">VLOOKUP($A219,'Orçamento Sintético'!$A:$H,4,0)</f>
        <v>LUVA COM ROSCA, PVC, SOLDÁVEL, DN 40MM X 1.1/4, INSTALADO EM PRUMADA DE ÁGUA - FORNECIMENTO E INSTALAÇÃO. AF_12/2014</v>
      </c>
      <c r="C219" s="93">
        <f ca="1">ROUND(C220/$F$364,4)</f>
        <v>1E-4</v>
      </c>
      <c r="D219" s="93"/>
      <c r="E219" s="93">
        <v>0.5</v>
      </c>
      <c r="F219" s="93">
        <f>ROUND(F220/$C220,4)</f>
        <v>0.5</v>
      </c>
    </row>
    <row r="220" spans="1:6">
      <c r="A220" s="210"/>
      <c r="B220" s="210"/>
      <c r="C220" s="94">
        <f ca="1">VLOOKUP($A219,'Orçamento Sintético'!$A:$H,8,0)</f>
        <v>17.28</v>
      </c>
      <c r="D220" s="94">
        <f>ROUND($C220*D219,2)</f>
        <v>0</v>
      </c>
      <c r="E220" s="94">
        <f>ROUND($C220*E219,2)</f>
        <v>8.64</v>
      </c>
      <c r="F220" s="94">
        <f>$C220-SUM(D220:E220)</f>
        <v>8.64</v>
      </c>
    </row>
    <row r="221" spans="1:6">
      <c r="A221" s="209" t="s">
        <v>508</v>
      </c>
      <c r="B221" s="209" t="str">
        <f ca="1">VLOOKUP($A221,'Orçamento Sintético'!$A:$H,4,0)</f>
        <v>LUVA DE REDUÇÃO, PVC, SOLDÁVEL, DN 60MM X 50MM, INSTALADO EM PRUMADA DE ÁGUA - FORNECIMENTO E INSTALAÇÃO. AF_12/2014</v>
      </c>
      <c r="C221" s="93">
        <f ca="1">ROUND(C222/$F$364,4)</f>
        <v>1E-4</v>
      </c>
      <c r="D221" s="93"/>
      <c r="E221" s="93">
        <v>0.5</v>
      </c>
      <c r="F221" s="93">
        <f>ROUND(F222/$C222,4)</f>
        <v>0.49980000000000002</v>
      </c>
    </row>
    <row r="222" spans="1:6">
      <c r="A222" s="210"/>
      <c r="B222" s="210"/>
      <c r="C222" s="94">
        <f ca="1">VLOOKUP($A221,'Orçamento Sintético'!$A:$H,8,0)</f>
        <v>20.11</v>
      </c>
      <c r="D222" s="94">
        <f>ROUND($C222*D221,2)</f>
        <v>0</v>
      </c>
      <c r="E222" s="94">
        <f>ROUND($C222*E221,2)</f>
        <v>10.06</v>
      </c>
      <c r="F222" s="94">
        <f>$C222-SUM(D222:E222)</f>
        <v>10.049999999999999</v>
      </c>
    </row>
    <row r="223" spans="1:6">
      <c r="A223" s="209" t="s">
        <v>511</v>
      </c>
      <c r="B223" s="209" t="str">
        <f ca="1">VLOOKUP($A223,'Orçamento Sintético'!$A:$H,4,0)</f>
        <v>LUVA SIMPLES, PVC, SERIE R, ÁGUA PLUVIAL, DN 150 MM, JUNTA ELÁSTICA, FORNECIDO E INSTALADO EM CONDUTORES VERTICAIS DE ÁGUAS PLUVIAIS. AF_12/2014</v>
      </c>
      <c r="C223" s="93">
        <f ca="1">ROUND(C224/$F$364,4)</f>
        <v>2.5000000000000001E-3</v>
      </c>
      <c r="D223" s="93"/>
      <c r="E223" s="93">
        <v>0.5</v>
      </c>
      <c r="F223" s="93">
        <f>ROUND(F224/$C224,4)</f>
        <v>0.5</v>
      </c>
    </row>
    <row r="224" spans="1:6">
      <c r="A224" s="210"/>
      <c r="B224" s="210"/>
      <c r="C224" s="94">
        <f ca="1">VLOOKUP($A223,'Orçamento Sintético'!$A:$H,8,0)</f>
        <v>429.52</v>
      </c>
      <c r="D224" s="94">
        <f>ROUND($C224*D223,2)</f>
        <v>0</v>
      </c>
      <c r="E224" s="94">
        <f>ROUND($C224*E223,2)</f>
        <v>214.76</v>
      </c>
      <c r="F224" s="94">
        <f>$C224-SUM(D224:E224)</f>
        <v>214.76</v>
      </c>
    </row>
    <row r="225" spans="1:6">
      <c r="A225" s="209" t="s">
        <v>514</v>
      </c>
      <c r="B225" s="209" t="str">
        <f ca="1">VLOOKUP($A225,'Orçamento Sintético'!$A:$H,4,0)</f>
        <v>Copia da SINAPI (89677) - LUVA SIMPLES PVC JEI Ø 200mm</v>
      </c>
      <c r="C225" s="93">
        <f ca="1">ROUND(C226/$F$364,4)</f>
        <v>6.0000000000000001E-3</v>
      </c>
      <c r="D225" s="93"/>
      <c r="E225" s="93">
        <v>0.5</v>
      </c>
      <c r="F225" s="93">
        <f>ROUND(F226/$C226,4)</f>
        <v>0.5</v>
      </c>
    </row>
    <row r="226" spans="1:6">
      <c r="A226" s="210"/>
      <c r="B226" s="210"/>
      <c r="C226" s="94">
        <f ca="1">VLOOKUP($A225,'Orçamento Sintético'!$A:$H,8,0)</f>
        <v>1056.44</v>
      </c>
      <c r="D226" s="94">
        <f>ROUND($C226*D225,2)</f>
        <v>0</v>
      </c>
      <c r="E226" s="94">
        <f>ROUND($C226*E225,2)</f>
        <v>528.22</v>
      </c>
      <c r="F226" s="94">
        <f>$C226-SUM(D226:E226)</f>
        <v>528.22</v>
      </c>
    </row>
    <row r="227" spans="1:6">
      <c r="A227" s="209" t="s">
        <v>517</v>
      </c>
      <c r="B227" s="209" t="str">
        <f ca="1">VLOOKUP($A227,'Orçamento Sintético'!$A:$H,4,0)</f>
        <v>Copia da SINAPI (83531) - CURVA PARA REDE COLETOR ESGOTO, EB 644, 90GR, DN=200MM, COM JUNTA ELASTICA</v>
      </c>
      <c r="C227" s="93">
        <f ca="1">ROUND(C228/$F$364,4)</f>
        <v>1.5100000000000001E-2</v>
      </c>
      <c r="D227" s="93"/>
      <c r="E227" s="93">
        <v>0.5</v>
      </c>
      <c r="F227" s="93">
        <f>ROUND(F228/$C228,4)</f>
        <v>0.5</v>
      </c>
    </row>
    <row r="228" spans="1:6">
      <c r="A228" s="210"/>
      <c r="B228" s="210"/>
      <c r="C228" s="94">
        <f ca="1">VLOOKUP($A227,'Orçamento Sintético'!$A:$H,8,0)</f>
        <v>2651.76</v>
      </c>
      <c r="D228" s="94">
        <f>ROUND($C228*D227,2)</f>
        <v>0</v>
      </c>
      <c r="E228" s="94">
        <f>ROUND($C228*E227,2)</f>
        <v>1325.88</v>
      </c>
      <c r="F228" s="94">
        <f>$C228-SUM(D228:E228)</f>
        <v>1325.88</v>
      </c>
    </row>
    <row r="229" spans="1:6">
      <c r="A229" s="209" t="s">
        <v>520</v>
      </c>
      <c r="B229" s="209" t="str">
        <f ca="1">VLOOKUP($A229,'Orçamento Sintético'!$A:$H,4,0)</f>
        <v>Copia da Orse (1095) - CAP PVC SOLDAVEL 32MM</v>
      </c>
      <c r="C229" s="93">
        <f ca="1">ROUND(C230/$F$364,4)</f>
        <v>2.0000000000000001E-4</v>
      </c>
      <c r="D229" s="93"/>
      <c r="E229" s="93">
        <v>0.5</v>
      </c>
      <c r="F229" s="93">
        <f>ROUND(F230/$C230,4)</f>
        <v>0.49990000000000001</v>
      </c>
    </row>
    <row r="230" spans="1:6">
      <c r="A230" s="210"/>
      <c r="B230" s="210"/>
      <c r="C230" s="94">
        <f ca="1">VLOOKUP($A229,'Orçamento Sintético'!$A:$H,8,0)</f>
        <v>34.51</v>
      </c>
      <c r="D230" s="94">
        <f>ROUND($C230*D229,2)</f>
        <v>0</v>
      </c>
      <c r="E230" s="94">
        <f>ROUND($C230*E229,2)</f>
        <v>17.260000000000002</v>
      </c>
      <c r="F230" s="94">
        <f>$C230-SUM(D230:E230)</f>
        <v>17.249999999999996</v>
      </c>
    </row>
    <row r="231" spans="1:6">
      <c r="A231" s="209" t="s">
        <v>523</v>
      </c>
      <c r="B231" s="209" t="str">
        <f ca="1">VLOOKUP($A231,'Orçamento Sintético'!$A:$H,4,0)</f>
        <v>Copia da SINAPI (89681) - Redução excêntrica PB 150mm x 200mm - PVC JEI</v>
      </c>
      <c r="C231" s="93">
        <f ca="1">ROUND(C232/$F$364,4)</f>
        <v>4.0000000000000001E-3</v>
      </c>
      <c r="D231" s="93"/>
      <c r="E231" s="93">
        <v>0.5</v>
      </c>
      <c r="F231" s="93">
        <f>ROUND(F232/$C232,4)</f>
        <v>0.5</v>
      </c>
    </row>
    <row r="232" spans="1:6">
      <c r="A232" s="210"/>
      <c r="B232" s="210"/>
      <c r="C232" s="94">
        <f ca="1">VLOOKUP($A231,'Orçamento Sintético'!$A:$H,8,0)</f>
        <v>694.56</v>
      </c>
      <c r="D232" s="94">
        <f>ROUND($C232*D231,2)</f>
        <v>0</v>
      </c>
      <c r="E232" s="94">
        <f>ROUND($C232*E231,2)</f>
        <v>347.28</v>
      </c>
      <c r="F232" s="94">
        <f>$C232-SUM(D232:E232)</f>
        <v>347.28</v>
      </c>
    </row>
    <row r="233" spans="1:6">
      <c r="A233" s="209" t="s">
        <v>526</v>
      </c>
      <c r="B233" s="209" t="str">
        <f ca="1">VLOOKUP($A233,'Orçamento Sintético'!$A:$H,4,0)</f>
        <v>ADAPTADOR CURTO COM BOLSA E ROSCA PARA REGISTRO, PVC, SOLDÁVEL, DN 32MM X 1, INSTALADO EM RAMAL DE DISTRIBUIÇÃO DE ÁGUA - FORNECIMENTO E INSTALAÇÃO. AF_12/2014</v>
      </c>
      <c r="C233" s="93">
        <f ca="1">ROUND(C234/$F$364,4)</f>
        <v>4.0000000000000002E-4</v>
      </c>
      <c r="D233" s="93"/>
      <c r="E233" s="93">
        <v>0.5</v>
      </c>
      <c r="F233" s="93">
        <f>ROUND(F234/$C234,4)</f>
        <v>0.5</v>
      </c>
    </row>
    <row r="234" spans="1:6">
      <c r="A234" s="210"/>
      <c r="B234" s="210"/>
      <c r="C234" s="94">
        <f ca="1">VLOOKUP($A233,'Orçamento Sintético'!$A:$H,8,0)</f>
        <v>71.06</v>
      </c>
      <c r="D234" s="94">
        <f>ROUND($C234*D233,2)</f>
        <v>0</v>
      </c>
      <c r="E234" s="94">
        <f>ROUND($C234*E233,2)</f>
        <v>35.53</v>
      </c>
      <c r="F234" s="94">
        <f>$C234-SUM(D234:E234)</f>
        <v>35.53</v>
      </c>
    </row>
    <row r="235" spans="1:6">
      <c r="A235" s="209" t="s">
        <v>529</v>
      </c>
      <c r="B235" s="209" t="str">
        <f ca="1">VLOOKUP($A235,'Orçamento Sintético'!$A:$H,4,0)</f>
        <v>ADAPTADOR CURTO COM BOLSA E ROSCA PARA REGISTRO, PVC, SOLDÁVEL, DN 40MM X 1.1/2, INSTALADO EM PRUMADA DE ÁGUA - FORNECIMENTO E INSTALAÇÃO. AF_12/2014</v>
      </c>
      <c r="C235" s="93">
        <f ca="1">ROUND(C236/$F$364,4)</f>
        <v>5.9999999999999995E-4</v>
      </c>
      <c r="D235" s="93"/>
      <c r="E235" s="93">
        <v>0.5</v>
      </c>
      <c r="F235" s="93">
        <f>ROUND(F236/$C236,4)</f>
        <v>0.5</v>
      </c>
    </row>
    <row r="236" spans="1:6">
      <c r="A236" s="210"/>
      <c r="B236" s="210"/>
      <c r="C236" s="94">
        <f ca="1">VLOOKUP($A235,'Orçamento Sintético'!$A:$H,8,0)</f>
        <v>108.72</v>
      </c>
      <c r="D236" s="94">
        <f>ROUND($C236*D235,2)</f>
        <v>0</v>
      </c>
      <c r="E236" s="94">
        <f>ROUND($C236*E235,2)</f>
        <v>54.36</v>
      </c>
      <c r="F236" s="94">
        <f>$C236-SUM(D236:E236)</f>
        <v>54.36</v>
      </c>
    </row>
    <row r="237" spans="1:6">
      <c r="A237" s="209" t="s">
        <v>532</v>
      </c>
      <c r="B237" s="209" t="str">
        <f ca="1">VLOOKUP($A237,'Orçamento Sintético'!$A:$H,4,0)</f>
        <v>ADAPTADOR CURTO COM BOLSA E ROSCA PARA REGISTRO, PVC, SOLDÁVEL, DN 50MM X 1.1/2, INSTALADO EM PRUMADA DE ÁGUA - FORNECIMENTO E INSTALAÇÃO. AF_12/2014</v>
      </c>
      <c r="C237" s="93">
        <f ca="1">ROUND(C238/$F$364,4)</f>
        <v>6.9999999999999999E-4</v>
      </c>
      <c r="D237" s="93"/>
      <c r="E237" s="93">
        <v>0.5</v>
      </c>
      <c r="F237" s="93">
        <f>ROUND(F238/$C238,4)</f>
        <v>0.5</v>
      </c>
    </row>
    <row r="238" spans="1:6">
      <c r="A238" s="210"/>
      <c r="B238" s="210"/>
      <c r="C238" s="94">
        <f ca="1">VLOOKUP($A237,'Orçamento Sintético'!$A:$H,8,0)</f>
        <v>118.8</v>
      </c>
      <c r="D238" s="94">
        <f>ROUND($C238*D237,2)</f>
        <v>0</v>
      </c>
      <c r="E238" s="94">
        <f>ROUND($C238*E237,2)</f>
        <v>59.4</v>
      </c>
      <c r="F238" s="94">
        <f>$C238-SUM(D238:E238)</f>
        <v>59.4</v>
      </c>
    </row>
    <row r="239" spans="1:6">
      <c r="A239" s="209" t="s">
        <v>535</v>
      </c>
      <c r="B239" s="209" t="str">
        <f ca="1">VLOOKUP($A239,'Orçamento Sintético'!$A:$H,4,0)</f>
        <v>ADAPTADOR COM FLANGES LIVRES, PVC, SOLDÁVEL LONGO, DN 50 MM X 1 1/2 , INSTALADO EM RESERVAÇÃO DE ÁGUA DE EDIFICAÇÃO QUE POSSUA RESERVATÓRIO DE FIBRA/FIBROCIMENTO   FORNECIMENTO E INSTALAÇÃO. AF_06/2016</v>
      </c>
      <c r="C239" s="93">
        <f ca="1">ROUND(C240/$F$364,4)</f>
        <v>4.8999999999999998E-3</v>
      </c>
      <c r="D239" s="93"/>
      <c r="E239" s="93">
        <v>0.5</v>
      </c>
      <c r="F239" s="93">
        <f>ROUND(F240/$C240,4)</f>
        <v>0.5</v>
      </c>
    </row>
    <row r="240" spans="1:6">
      <c r="A240" s="210"/>
      <c r="B240" s="210"/>
      <c r="C240" s="94">
        <f ca="1">VLOOKUP($A239,'Orçamento Sintético'!$A:$H,8,0)</f>
        <v>864.6</v>
      </c>
      <c r="D240" s="94">
        <f>ROUND($C240*D239,2)</f>
        <v>0</v>
      </c>
      <c r="E240" s="94">
        <f>ROUND($C240*E239,2)</f>
        <v>432.3</v>
      </c>
      <c r="F240" s="94">
        <f>$C240-SUM(D240:E240)</f>
        <v>432.3</v>
      </c>
    </row>
    <row r="241" spans="1:6">
      <c r="A241" s="209" t="s">
        <v>538</v>
      </c>
      <c r="B241" s="209" t="str">
        <f ca="1">VLOOKUP($A241,'Orçamento Sintético'!$A:$H,4,0)</f>
        <v>ADAPTADOR CURTO COM BOLSA E ROSCA PARA REGISTRO, PVC, SOLDÁVEL, DN 60MM X 2, INSTALADO EM PRUMADA DE ÁGUA - FORNECIMENTO E INSTALAÇÃO. AF_12/2014</v>
      </c>
      <c r="C241" s="93">
        <f ca="1">ROUND(C242/$F$364,4)</f>
        <v>1.1000000000000001E-3</v>
      </c>
      <c r="D241" s="93"/>
      <c r="E241" s="93">
        <v>0.5</v>
      </c>
      <c r="F241" s="93">
        <f>ROUND(F242/$C242,4)</f>
        <v>0.5</v>
      </c>
    </row>
    <row r="242" spans="1:6">
      <c r="A242" s="210"/>
      <c r="B242" s="210"/>
      <c r="C242" s="94">
        <f ca="1">VLOOKUP($A241,'Orçamento Sintético'!$A:$H,8,0)</f>
        <v>185.67</v>
      </c>
      <c r="D242" s="94">
        <f>ROUND($C242*D241,2)</f>
        <v>0</v>
      </c>
      <c r="E242" s="94">
        <f>ROUND($C242*E241,2)</f>
        <v>92.84</v>
      </c>
      <c r="F242" s="94">
        <f>$C242-SUM(D242:E242)</f>
        <v>92.829999999999984</v>
      </c>
    </row>
    <row r="243" spans="1:6">
      <c r="A243" s="209" t="s">
        <v>541</v>
      </c>
      <c r="B243" s="209" t="str">
        <f ca="1">VLOOKUP($A243,'Orçamento Sintético'!$A:$H,4,0)</f>
        <v>ADAPTADOR COM FLANGES LIVRES, PVC, SOLDÁVEL LONGO, DN 60 MM X 2 , INSTALADO EM RESERVAÇÃO DE ÁGUA DE EDIFICAÇÃO QUE POSSUA RESERVATÓRIO DE FIBRA/FIBROCIMENTO   FORNECIMENTO E INSTALAÇÃO. AF_06/2016</v>
      </c>
      <c r="C243" s="93">
        <f ca="1">ROUND(C244/$F$364,4)</f>
        <v>1.9E-3</v>
      </c>
      <c r="D243" s="93"/>
      <c r="E243" s="93">
        <v>0.5</v>
      </c>
      <c r="F243" s="93">
        <f>ROUND(F244/$C244,4)</f>
        <v>0.5</v>
      </c>
    </row>
    <row r="244" spans="1:6">
      <c r="A244" s="210"/>
      <c r="B244" s="210"/>
      <c r="C244" s="94">
        <f ca="1">VLOOKUP($A243,'Orçamento Sintético'!$A:$H,8,0)</f>
        <v>333.68</v>
      </c>
      <c r="D244" s="94">
        <f>ROUND($C244*D243,2)</f>
        <v>0</v>
      </c>
      <c r="E244" s="94">
        <f>ROUND($C244*E243,2)</f>
        <v>166.84</v>
      </c>
      <c r="F244" s="94">
        <f>$C244-SUM(D244:E244)</f>
        <v>166.84</v>
      </c>
    </row>
    <row r="245" spans="1:6">
      <c r="A245" s="209" t="s">
        <v>544</v>
      </c>
      <c r="B245" s="209" t="str">
        <f ca="1">VLOOKUP($A245,'Orçamento Sintético'!$A:$H,4,0)</f>
        <v>ADAPTADOR CURTO COM BOLSA E ROSCA PARA REGISTRO, PVC, SOLDÁVEL, DN 85MM X 3, INSTALADO EM PRUMADA DE ÁGUA - FORNECIMENTO E INSTALAÇÃO. AF_12/2014</v>
      </c>
      <c r="C245" s="93">
        <f ca="1">ROUND(C246/$F$364,4)</f>
        <v>1E-3</v>
      </c>
      <c r="D245" s="93"/>
      <c r="E245" s="93">
        <v>0.5</v>
      </c>
      <c r="F245" s="93">
        <f>ROUND(F246/$C246,4)</f>
        <v>0.5</v>
      </c>
    </row>
    <row r="246" spans="1:6">
      <c r="A246" s="210"/>
      <c r="B246" s="210"/>
      <c r="C246" s="94">
        <f ca="1">VLOOKUP($A245,'Orçamento Sintético'!$A:$H,8,0)</f>
        <v>176.16</v>
      </c>
      <c r="D246" s="94">
        <f>ROUND($C246*D245,2)</f>
        <v>0</v>
      </c>
      <c r="E246" s="94">
        <f>ROUND($C246*E245,2)</f>
        <v>88.08</v>
      </c>
      <c r="F246" s="94">
        <f>$C246-SUM(D246:E246)</f>
        <v>88.08</v>
      </c>
    </row>
    <row r="247" spans="1:6">
      <c r="A247" s="205" t="s">
        <v>547</v>
      </c>
      <c r="B247" s="207" t="s">
        <v>548</v>
      </c>
      <c r="C247" s="155">
        <f ca="1">ROUND(C248/$F$364,4)</f>
        <v>5.7200000000000001E-2</v>
      </c>
      <c r="D247" s="156">
        <f>ROUND(D248/$C248,4)</f>
        <v>0</v>
      </c>
      <c r="E247" s="156">
        <f>ROUND(E248/$C248,4)</f>
        <v>1</v>
      </c>
      <c r="F247" s="156">
        <f>ROUND(F248/$C248,4)</f>
        <v>0</v>
      </c>
    </row>
    <row r="248" spans="1:6">
      <c r="A248" s="206"/>
      <c r="B248" s="208"/>
      <c r="C248" s="157">
        <f ca="1">VLOOKUP($A247,'Orçamento Sintético'!$A:$H,8,0)</f>
        <v>10016.86</v>
      </c>
      <c r="D248" s="158">
        <f>D250+D252+D254+D256+D258+D260+D262</f>
        <v>0</v>
      </c>
      <c r="E248" s="158">
        <f>E250+E252+E254+E256+E258+E260+E262</f>
        <v>10016.86</v>
      </c>
      <c r="F248" s="158">
        <f>F250+F252+F254+F256+F258+F260+F262</f>
        <v>0</v>
      </c>
    </row>
    <row r="249" spans="1:6">
      <c r="A249" s="209" t="s">
        <v>549</v>
      </c>
      <c r="B249" s="209" t="str">
        <f ca="1">VLOOKUP($A249,'Orçamento Sintético'!$A:$H,4,0)</f>
        <v>VÁLVULA DE RETENÇÃO VERTICAL, DE BRONZE, ROSCÁVEL, 1 1/2" - FORNECIMENTO E INSTALAÇÃO. AF_01/2019</v>
      </c>
      <c r="C249" s="93">
        <f ca="1">ROUND(C250/$F$364,4)</f>
        <v>1.5E-3</v>
      </c>
      <c r="D249" s="93"/>
      <c r="E249" s="93">
        <v>1</v>
      </c>
      <c r="F249" s="93">
        <f>ROUND(F250/$C250,4)</f>
        <v>0</v>
      </c>
    </row>
    <row r="250" spans="1:6">
      <c r="A250" s="210"/>
      <c r="B250" s="210"/>
      <c r="C250" s="94">
        <f ca="1">VLOOKUP($A249,'Orçamento Sintético'!$A:$H,8,0)</f>
        <v>263.74</v>
      </c>
      <c r="D250" s="94">
        <f>ROUND($C250*D249,2)</f>
        <v>0</v>
      </c>
      <c r="E250" s="94">
        <f>ROUND($C250*E249,2)</f>
        <v>263.74</v>
      </c>
      <c r="F250" s="94">
        <f>$C250-SUM(D250:E250)</f>
        <v>0</v>
      </c>
    </row>
    <row r="251" spans="1:6">
      <c r="A251" s="209" t="s">
        <v>552</v>
      </c>
      <c r="B251" s="209" t="str">
        <f ca="1">VLOOKUP($A251,'Orçamento Sintético'!$A:$H,4,0)</f>
        <v>Conjunto moto-bomba centrífuga trifásica 220/380V, 2cv, ref. CAM W16, fab. Dancor</v>
      </c>
      <c r="C251" s="93">
        <f ca="1">ROUND(C252/$F$364,4)</f>
        <v>2.29E-2</v>
      </c>
      <c r="D251" s="93"/>
      <c r="E251" s="93">
        <v>1</v>
      </c>
      <c r="F251" s="93">
        <f>ROUND(F252/$C252,4)</f>
        <v>0</v>
      </c>
    </row>
    <row r="252" spans="1:6">
      <c r="A252" s="210"/>
      <c r="B252" s="210"/>
      <c r="C252" s="94">
        <f ca="1">VLOOKUP($A251,'Orçamento Sintético'!$A:$H,8,0)</f>
        <v>4008.62</v>
      </c>
      <c r="D252" s="94">
        <f>ROUND($C252*D251,2)</f>
        <v>0</v>
      </c>
      <c r="E252" s="94">
        <f>ROUND($C252*E251,2)</f>
        <v>4008.62</v>
      </c>
      <c r="F252" s="94">
        <f>$C252-SUM(D252:E252)</f>
        <v>0</v>
      </c>
    </row>
    <row r="253" spans="1:6">
      <c r="A253" s="209" t="s">
        <v>555</v>
      </c>
      <c r="B253" s="209" t="str">
        <f ca="1">VLOOKUP($A253,'Orçamento Sintético'!$A:$H,4,0)</f>
        <v>TORNEIRA DE BOIA, ROSCÁVEL, 1, FORNECIDA E INSTALADA EM RESERVAÇÃO DE ÁGUA. AF_06/2016</v>
      </c>
      <c r="C253" s="93">
        <f ca="1">ROUND(C254/$F$364,4)</f>
        <v>1.1000000000000001E-3</v>
      </c>
      <c r="D253" s="93"/>
      <c r="E253" s="93">
        <v>1</v>
      </c>
      <c r="F253" s="93">
        <f>ROUND(F254/$C254,4)</f>
        <v>0</v>
      </c>
    </row>
    <row r="254" spans="1:6">
      <c r="A254" s="210"/>
      <c r="B254" s="210"/>
      <c r="C254" s="94">
        <f ca="1">VLOOKUP($A253,'Orçamento Sintético'!$A:$H,8,0)</f>
        <v>185.8</v>
      </c>
      <c r="D254" s="94">
        <f>ROUND($C254*D253,2)</f>
        <v>0</v>
      </c>
      <c r="E254" s="94">
        <f>ROUND($C254*E253,2)</f>
        <v>185.8</v>
      </c>
      <c r="F254" s="94">
        <f>$C254-SUM(D254:E254)</f>
        <v>0</v>
      </c>
    </row>
    <row r="255" spans="1:6">
      <c r="A255" s="209" t="s">
        <v>558</v>
      </c>
      <c r="B255" s="209" t="str">
        <f ca="1">VLOOKUP($A255,'Orçamento Sintético'!$A:$H,4,0)</f>
        <v>Cópia da Sinapi (102118) - Conjunto moto-bomba trifásico 220/380V, 3cv, ref. CAM W16 Dancor ou similar equivalente</v>
      </c>
      <c r="C255" s="93">
        <f ca="1">ROUND(C256/$F$364,4)</f>
        <v>1.0999999999999999E-2</v>
      </c>
      <c r="D255" s="93"/>
      <c r="E255" s="93">
        <v>1</v>
      </c>
      <c r="F255" s="93">
        <f>ROUND(F256/$C256,4)</f>
        <v>0</v>
      </c>
    </row>
    <row r="256" spans="1:6">
      <c r="A256" s="210"/>
      <c r="B256" s="210"/>
      <c r="C256" s="94">
        <f ca="1">VLOOKUP($A255,'Orçamento Sintético'!$A:$H,8,0)</f>
        <v>1930.77</v>
      </c>
      <c r="D256" s="94">
        <f>ROUND($C256*D255,2)</f>
        <v>0</v>
      </c>
      <c r="E256" s="94">
        <f>ROUND($C256*E255,2)</f>
        <v>1930.77</v>
      </c>
      <c r="F256" s="94">
        <f>$C256-SUM(D256:E256)</f>
        <v>0</v>
      </c>
    </row>
    <row r="257" spans="1:6">
      <c r="A257" s="209" t="s">
        <v>561</v>
      </c>
      <c r="B257" s="209" t="str">
        <f ca="1">VLOOKUP($A257,'Orçamento Sintético'!$A:$H,4,0)</f>
        <v>Copia da SINAPI (83531) - Freio d'água Ø 200mm, ref. FDA-200 fab. 3P Technik</v>
      </c>
      <c r="C257" s="93">
        <f ca="1">ROUND(C258/$F$364,4)</f>
        <v>4.5999999999999999E-3</v>
      </c>
      <c r="D257" s="93"/>
      <c r="E257" s="93">
        <v>1</v>
      </c>
      <c r="F257" s="93">
        <f>ROUND(F258/$C258,4)</f>
        <v>0</v>
      </c>
    </row>
    <row r="258" spans="1:6">
      <c r="A258" s="210"/>
      <c r="B258" s="210"/>
      <c r="C258" s="94">
        <f ca="1">VLOOKUP($A257,'Orçamento Sintético'!$A:$H,8,0)</f>
        <v>811.66</v>
      </c>
      <c r="D258" s="94">
        <f>ROUND($C258*D257,2)</f>
        <v>0</v>
      </c>
      <c r="E258" s="94">
        <f>ROUND($C258*E257,2)</f>
        <v>811.66</v>
      </c>
      <c r="F258" s="94">
        <f>$C258-SUM(D258:E258)</f>
        <v>0</v>
      </c>
    </row>
    <row r="259" spans="1:6">
      <c r="A259" s="209" t="s">
        <v>564</v>
      </c>
      <c r="B259" s="209" t="str">
        <f ca="1">VLOOKUP($A259,'Orçamento Sintético'!$A:$H,4,0)</f>
        <v>VÁLVULA DE RETENÇÃO VERTICAL, DE BRONZE, ROSCÁVEL, 1 1/4" - FORNECIMENTO E INSTALAÇÃO. AF_01/2019</v>
      </c>
      <c r="C259" s="93">
        <f ca="1">ROUND(C260/$F$364,4)</f>
        <v>3.3999999999999998E-3</v>
      </c>
      <c r="D259" s="93"/>
      <c r="E259" s="93">
        <v>1</v>
      </c>
      <c r="F259" s="93">
        <f>ROUND(F260/$C260,4)</f>
        <v>0</v>
      </c>
    </row>
    <row r="260" spans="1:6">
      <c r="A260" s="210"/>
      <c r="B260" s="210"/>
      <c r="C260" s="94">
        <f ca="1">VLOOKUP($A259,'Orçamento Sintético'!$A:$H,8,0)</f>
        <v>594.15</v>
      </c>
      <c r="D260" s="94">
        <f>ROUND($C260*D259,2)</f>
        <v>0</v>
      </c>
      <c r="E260" s="94">
        <f>ROUND($C260*E259,2)</f>
        <v>594.15</v>
      </c>
      <c r="F260" s="94">
        <f>$C260-SUM(D260:E260)</f>
        <v>0</v>
      </c>
    </row>
    <row r="261" spans="1:6">
      <c r="A261" s="209" t="s">
        <v>567</v>
      </c>
      <c r="B261" s="209" t="str">
        <f ca="1">VLOOKUP($A261,'Orçamento Sintético'!$A:$H,4,0)</f>
        <v>Copia da SINAPI (94800) - Conjunto de sucção com bóia flutuante e mangueira flexível, conexão 2", fab. Ecoracional</v>
      </c>
      <c r="C261" s="93">
        <f ca="1">ROUND(C262/$F$364,4)</f>
        <v>1.2699999999999999E-2</v>
      </c>
      <c r="D261" s="93"/>
      <c r="E261" s="93">
        <v>1</v>
      </c>
      <c r="F261" s="93">
        <f>ROUND(F262/$C262,4)</f>
        <v>0</v>
      </c>
    </row>
    <row r="262" spans="1:6">
      <c r="A262" s="210"/>
      <c r="B262" s="210"/>
      <c r="C262" s="94">
        <f ca="1">VLOOKUP($A261,'Orçamento Sintético'!$A:$H,8,0)</f>
        <v>2222.12</v>
      </c>
      <c r="D262" s="94">
        <f>ROUND($C262*D261,2)</f>
        <v>0</v>
      </c>
      <c r="E262" s="94">
        <f>ROUND($C262*E261,2)</f>
        <v>2222.12</v>
      </c>
      <c r="F262" s="94">
        <f>$C262-SUM(D262:E262)</f>
        <v>0</v>
      </c>
    </row>
    <row r="263" spans="1:6">
      <c r="A263" s="205" t="s">
        <v>570</v>
      </c>
      <c r="B263" s="207" t="s">
        <v>571</v>
      </c>
      <c r="C263" s="155">
        <f ca="1">ROUND(C264/$F$364,4)</f>
        <v>0.13489999999999999</v>
      </c>
      <c r="D263" s="156">
        <f>ROUND(D264/$C264,4)</f>
        <v>0.14979999999999999</v>
      </c>
      <c r="E263" s="156">
        <f>ROUND(E264/$C264,4)</f>
        <v>0.85019999999999996</v>
      </c>
      <c r="F263" s="156">
        <f>ROUND(F264/$C264,4)</f>
        <v>0</v>
      </c>
    </row>
    <row r="264" spans="1:6">
      <c r="A264" s="206"/>
      <c r="B264" s="208"/>
      <c r="C264" s="157">
        <f ca="1">VLOOKUP($A263,'Orçamento Sintético'!$A:$H,8,0)</f>
        <v>23607.48</v>
      </c>
      <c r="D264" s="158">
        <f>D266+D268+D270+D272+D274+D276+D278+D280+D282+D284+D286+D288+D290</f>
        <v>3535.99</v>
      </c>
      <c r="E264" s="158">
        <f>E266+E268+E270+E272+E274+E276+E278+E280+E282+E284+E286+E288+E290</f>
        <v>20071.489999999998</v>
      </c>
      <c r="F264" s="158">
        <f>F266+F268+F270+F272+F274+F276+F278+F280+F282+F284+F286+F288+F290</f>
        <v>0</v>
      </c>
    </row>
    <row r="265" spans="1:6">
      <c r="A265" s="217" t="s">
        <v>572</v>
      </c>
      <c r="B265" s="209" t="str">
        <f ca="1">VLOOKUP($A265,'Orçamento Sintético'!$A:$H,4,0)</f>
        <v>Copia da CPOS (47.11.080) - Sensor de nível de líquido LA16M-40 com adaptador PVC M16x25, Icos Excelec</v>
      </c>
      <c r="C265" s="93">
        <f ca="1">ROUND(C266/$F$364,4)</f>
        <v>6.7999999999999996E-3</v>
      </c>
      <c r="D265" s="93"/>
      <c r="E265" s="93">
        <v>1</v>
      </c>
      <c r="F265" s="93">
        <f>ROUND(F266/$C266,4)</f>
        <v>0</v>
      </c>
    </row>
    <row r="266" spans="1:6">
      <c r="A266" s="218"/>
      <c r="B266" s="210"/>
      <c r="C266" s="94">
        <f ca="1">VLOOKUP($A265,'Orçamento Sintético'!$A:$H,8,0)</f>
        <v>1193.2</v>
      </c>
      <c r="D266" s="94">
        <f>ROUND($C266*D265,2)</f>
        <v>0</v>
      </c>
      <c r="E266" s="94">
        <f>ROUND($C266*E265,2)</f>
        <v>1193.2</v>
      </c>
      <c r="F266" s="94">
        <f>$C266-SUM(D266:E266)</f>
        <v>0</v>
      </c>
    </row>
    <row r="267" spans="1:6">
      <c r="A267" s="209" t="s">
        <v>575</v>
      </c>
      <c r="B267" s="209" t="str">
        <f ca="1">VLOOKUP($A267,'Orçamento Sintético'!$A:$H,4,0)</f>
        <v>Copia da Sinapi (89863) - Sifão ladrão Ø200mm em polietileno, Ciclo D'água</v>
      </c>
      <c r="C267" s="93">
        <f ca="1">ROUND(C268/$F$364,4)</f>
        <v>7.1000000000000004E-3</v>
      </c>
      <c r="D267" s="93"/>
      <c r="E267" s="93">
        <v>1</v>
      </c>
      <c r="F267" s="93">
        <f>ROUND(F268/$C268,4)</f>
        <v>0</v>
      </c>
    </row>
    <row r="268" spans="1:6">
      <c r="A268" s="210"/>
      <c r="B268" s="210"/>
      <c r="C268" s="94">
        <f ca="1">VLOOKUP($A267,'Orçamento Sintético'!$A:$H,8,0)</f>
        <v>1246.1600000000001</v>
      </c>
      <c r="D268" s="94">
        <f>ROUND($C268*D267,2)</f>
        <v>0</v>
      </c>
      <c r="E268" s="94">
        <f>ROUND($C268*E267,2)</f>
        <v>1246.1600000000001</v>
      </c>
      <c r="F268" s="94">
        <f>$C268-SUM(D268:E268)</f>
        <v>0</v>
      </c>
    </row>
    <row r="269" spans="1:6">
      <c r="A269" s="209" t="s">
        <v>578</v>
      </c>
      <c r="B269" s="209" t="str">
        <f ca="1">VLOOKUP($A269,'Orçamento Sintético'!$A:$H,4,0)</f>
        <v>Cópia da Sinapi (95675) - Hidrômetro ultrassônico DN 40mm, ref HYdros, Diehl Metering</v>
      </c>
      <c r="C269" s="93">
        <f ca="1">ROUND(C270/$F$364,4)</f>
        <v>1.6199999999999999E-2</v>
      </c>
      <c r="D269" s="93"/>
      <c r="E269" s="93">
        <v>1</v>
      </c>
      <c r="F269" s="93">
        <f>ROUND(F270/$C270,4)</f>
        <v>0</v>
      </c>
    </row>
    <row r="270" spans="1:6">
      <c r="A270" s="210"/>
      <c r="B270" s="210"/>
      <c r="C270" s="94">
        <f ca="1">VLOOKUP($A269,'Orçamento Sintético'!$A:$H,8,0)</f>
        <v>2839.39</v>
      </c>
      <c r="D270" s="94">
        <f>ROUND($C270*D269,2)</f>
        <v>0</v>
      </c>
      <c r="E270" s="94">
        <f>ROUND($C270*E269,2)</f>
        <v>2839.39</v>
      </c>
      <c r="F270" s="94">
        <f>$C270-SUM(D270:E270)</f>
        <v>0</v>
      </c>
    </row>
    <row r="271" spans="1:6">
      <c r="A271" s="209" t="s">
        <v>581</v>
      </c>
      <c r="B271" s="209" t="str">
        <f ca="1">VLOOKUP($A271,'Orçamento Sintético'!$A:$H,4,0)</f>
        <v>Hidrômetro tipo woltmann industrial - flangeado - DN 65 equipado com sensor reed-switch para saída pulsada, fornecimento e instalação</v>
      </c>
      <c r="C271" s="93">
        <f ca="1">ROUND(C272/$F$364,4)</f>
        <v>1.1299999999999999E-2</v>
      </c>
      <c r="D271" s="93"/>
      <c r="E271" s="93">
        <v>1</v>
      </c>
      <c r="F271" s="93">
        <f>ROUND(F272/$C272,4)</f>
        <v>0</v>
      </c>
    </row>
    <row r="272" spans="1:6">
      <c r="A272" s="210"/>
      <c r="B272" s="210"/>
      <c r="C272" s="94">
        <f ca="1">VLOOKUP($A271,'Orçamento Sintético'!$A:$H,8,0)</f>
        <v>1971.89</v>
      </c>
      <c r="D272" s="94">
        <f>ROUND($C272*D271,2)</f>
        <v>0</v>
      </c>
      <c r="E272" s="94">
        <f>ROUND($C272*E271,2)</f>
        <v>1971.89</v>
      </c>
      <c r="F272" s="94">
        <f>$C272-SUM(D272:E272)</f>
        <v>0</v>
      </c>
    </row>
    <row r="273" spans="1:6">
      <c r="A273" s="209" t="s">
        <v>584</v>
      </c>
      <c r="B273" s="209" t="str">
        <f ca="1">VLOOKUP($A273,'Orçamento Sintético'!$A:$H,4,0)</f>
        <v>Ralo FoFo semiesférico, 75mm, para calhas e lajes</v>
      </c>
      <c r="C273" s="93">
        <f ca="1">ROUND(C274/$F$364,4)</f>
        <v>1E-4</v>
      </c>
      <c r="D273" s="93"/>
      <c r="E273" s="93">
        <v>1</v>
      </c>
      <c r="F273" s="93">
        <f>ROUND(F274/$C274,4)</f>
        <v>0</v>
      </c>
    </row>
    <row r="274" spans="1:6">
      <c r="A274" s="210"/>
      <c r="B274" s="210"/>
      <c r="C274" s="94">
        <f ca="1">VLOOKUP($A273,'Orçamento Sintético'!$A:$H,8,0)</f>
        <v>20.6</v>
      </c>
      <c r="D274" s="94">
        <f>ROUND($C274*D273,2)</f>
        <v>0</v>
      </c>
      <c r="E274" s="94">
        <f>ROUND($C274*E273,2)</f>
        <v>20.6</v>
      </c>
      <c r="F274" s="94">
        <f>$C274-SUM(D274:E274)</f>
        <v>0</v>
      </c>
    </row>
    <row r="275" spans="1:6">
      <c r="A275" s="209" t="s">
        <v>587</v>
      </c>
      <c r="B275" s="209" t="str">
        <f ca="1">VLOOKUP($A275,'Orçamento Sintético'!$A:$H,4,0)</f>
        <v>Cópia da Sinapi (95675) - Hidrômetro Ultrassônico / Medidor tipo ultrassônico, DN25 (1"), superior a classe metrológica "D", display LCD de 8 dígitos, fornecido com cabo (1,5 m) para saída pulsada/M-bus/L-bus, ajuste de fábrica: 1 litro/pulso. Vazão: 10 m³/h - Diehl Hydrus</v>
      </c>
      <c r="C275" s="93">
        <f ca="1">ROUND(C276/$F$364,4)</f>
        <v>2.2700000000000001E-2</v>
      </c>
      <c r="D275" s="93"/>
      <c r="E275" s="93">
        <v>1</v>
      </c>
      <c r="F275" s="93">
        <f>ROUND(F276/$C276,4)</f>
        <v>0</v>
      </c>
    </row>
    <row r="276" spans="1:6">
      <c r="A276" s="210"/>
      <c r="B276" s="210"/>
      <c r="C276" s="94">
        <f ca="1">VLOOKUP($A275,'Orçamento Sintético'!$A:$H,8,0)</f>
        <v>3966.78</v>
      </c>
      <c r="D276" s="94">
        <f>ROUND($C276*D275,2)</f>
        <v>0</v>
      </c>
      <c r="E276" s="94">
        <f>ROUND($C276*E275,2)</f>
        <v>3966.78</v>
      </c>
      <c r="F276" s="94">
        <f>$C276-SUM(D276:E276)</f>
        <v>0</v>
      </c>
    </row>
    <row r="277" spans="1:6">
      <c r="A277" s="209" t="s">
        <v>590</v>
      </c>
      <c r="B277" s="209" t="str">
        <f ca="1">VLOOKUP($A277,'Orçamento Sintético'!$A:$H,4,0)</f>
        <v>Filtro Y em bronze com tela inox, rosca BSP 3/4"</v>
      </c>
      <c r="C277" s="93">
        <f ca="1">ROUND(C278/$F$364,4)</f>
        <v>2.9999999999999997E-4</v>
      </c>
      <c r="D277" s="93"/>
      <c r="E277" s="93">
        <v>1</v>
      </c>
      <c r="F277" s="93">
        <f>ROUND(F278/$C278,4)</f>
        <v>0</v>
      </c>
    </row>
    <row r="278" spans="1:6">
      <c r="A278" s="210"/>
      <c r="B278" s="210"/>
      <c r="C278" s="94">
        <f ca="1">VLOOKUP($A277,'Orçamento Sintético'!$A:$H,8,0)</f>
        <v>49.73</v>
      </c>
      <c r="D278" s="94">
        <f>ROUND($C278*D277,2)</f>
        <v>0</v>
      </c>
      <c r="E278" s="94">
        <f>ROUND($C278*E277,2)</f>
        <v>49.73</v>
      </c>
      <c r="F278" s="94">
        <f>$C278-SUM(D278:E278)</f>
        <v>0</v>
      </c>
    </row>
    <row r="279" spans="1:6">
      <c r="A279" s="209" t="s">
        <v>593</v>
      </c>
      <c r="B279" s="209" t="str">
        <f ca="1">VLOOKUP($A279,'Orçamento Sintético'!$A:$H,4,0)</f>
        <v>Hidrômetro / medidor  ultrassônico, DN50 (2"), superior a classe metrológica "D", display LCD de 8 dígitos, fornecido com cabo (1,5 m) para saída pulsada/M-bus/L-bus, ajuste de fábrica: 10 litro/pulso. Vazão: 25 m³/h</v>
      </c>
      <c r="C279" s="93">
        <f ca="1">ROUND(C280/$F$364,4)</f>
        <v>2.1700000000000001E-2</v>
      </c>
      <c r="D279" s="93"/>
      <c r="E279" s="93">
        <v>1</v>
      </c>
      <c r="F279" s="93">
        <f>ROUND(F280/$C280,4)</f>
        <v>0</v>
      </c>
    </row>
    <row r="280" spans="1:6">
      <c r="A280" s="210"/>
      <c r="B280" s="210"/>
      <c r="C280" s="94">
        <f ca="1">VLOOKUP($A279,'Orçamento Sintético'!$A:$H,8,0)</f>
        <v>3806.75</v>
      </c>
      <c r="D280" s="94">
        <f>ROUND($C280*D279,2)</f>
        <v>0</v>
      </c>
      <c r="E280" s="94">
        <f>ROUND($C280*E279,2)</f>
        <v>3806.75</v>
      </c>
      <c r="F280" s="94">
        <f>$C280-SUM(D280:E280)</f>
        <v>0</v>
      </c>
    </row>
    <row r="281" spans="1:6">
      <c r="A281" s="209" t="s">
        <v>596</v>
      </c>
      <c r="B281" s="209" t="str">
        <f ca="1">VLOOKUP($A281,'Orçamento Sintético'!$A:$H,4,0)</f>
        <v>Tampão 60 x 60cm, articulado, reforçado, em alumínio naval xadrez, formato diamante, borrachas de vedação no encaixe da tampa</v>
      </c>
      <c r="C281" s="93">
        <f ca="1">ROUND(C282/$F$364,4)</f>
        <v>1.37E-2</v>
      </c>
      <c r="D281" s="93"/>
      <c r="E281" s="93">
        <v>1</v>
      </c>
      <c r="F281" s="93">
        <f>ROUND(F282/$C282,4)</f>
        <v>0</v>
      </c>
    </row>
    <row r="282" spans="1:6">
      <c r="A282" s="210"/>
      <c r="B282" s="210"/>
      <c r="C282" s="94">
        <f ca="1">VLOOKUP($A281,'Orçamento Sintético'!$A:$H,8,0)</f>
        <v>2402.25</v>
      </c>
      <c r="D282" s="94">
        <f>ROUND($C282*D281,2)</f>
        <v>0</v>
      </c>
      <c r="E282" s="94">
        <f>ROUND($C282*E281,2)</f>
        <v>2402.25</v>
      </c>
      <c r="F282" s="94">
        <f>$C282-SUM(D282:E282)</f>
        <v>0</v>
      </c>
    </row>
    <row r="283" spans="1:6">
      <c r="A283" s="209" t="s">
        <v>599</v>
      </c>
      <c r="B283" s="209" t="str">
        <f ca="1">VLOOKUP($A283,'Orçamento Sintético'!$A:$H,4,0)</f>
        <v>Filtro ultravioleta UVC Power. Potência lâmpada: 95W. Vazão: 18m³/h. DN 50mm (1.1/2") Sodramar SUV 95 - ABS</v>
      </c>
      <c r="C283" s="93">
        <f ca="1">ROUND(C284/$F$364,4)</f>
        <v>1.24E-2</v>
      </c>
      <c r="D283" s="93"/>
      <c r="E283" s="93">
        <v>1</v>
      </c>
      <c r="F283" s="93">
        <f>ROUND(F284/$C284,4)</f>
        <v>0</v>
      </c>
    </row>
    <row r="284" spans="1:6">
      <c r="A284" s="210"/>
      <c r="B284" s="210"/>
      <c r="C284" s="94">
        <f ca="1">VLOOKUP($A283,'Orçamento Sintético'!$A:$H,8,0)</f>
        <v>2168.37</v>
      </c>
      <c r="D284" s="94">
        <f>ROUND($C284*D283,2)</f>
        <v>0</v>
      </c>
      <c r="E284" s="94">
        <f>ROUND($C284*E283,2)</f>
        <v>2168.37</v>
      </c>
      <c r="F284" s="94">
        <f>$C284-SUM(D284:E284)</f>
        <v>0</v>
      </c>
    </row>
    <row r="285" spans="1:6">
      <c r="A285" s="209" t="s">
        <v>602</v>
      </c>
      <c r="B285" s="209" t="str">
        <f ca="1">VLOOKUP($A285,'Orçamento Sintético'!$A:$H,4,0)</f>
        <v>Baseado da SUDECAP (10.35.52) - CAIXA D'AGUA POLIETILENO COM TAMPA 5000L</v>
      </c>
      <c r="C285" s="93">
        <f ca="1">ROUND(C286/$F$364,4)</f>
        <v>2.0199999999999999E-2</v>
      </c>
      <c r="D285" s="93">
        <v>1</v>
      </c>
      <c r="E285" s="93"/>
      <c r="F285" s="93">
        <f>ROUND(F286/$C286,4)</f>
        <v>0</v>
      </c>
    </row>
    <row r="286" spans="1:6">
      <c r="A286" s="210"/>
      <c r="B286" s="210"/>
      <c r="C286" s="94">
        <f ca="1">VLOOKUP($A285,'Orçamento Sintético'!$A:$H,8,0)</f>
        <v>3535.99</v>
      </c>
      <c r="D286" s="94">
        <f>ROUND($C286*D285,2)</f>
        <v>3535.99</v>
      </c>
      <c r="E286" s="94">
        <f>ROUND($C286*E285,2)</f>
        <v>0</v>
      </c>
      <c r="F286" s="94">
        <f>$C286-SUM(D286:E286)</f>
        <v>0</v>
      </c>
    </row>
    <row r="287" spans="1:6">
      <c r="A287" s="209" t="s">
        <v>605</v>
      </c>
      <c r="B287" s="209" t="str">
        <f ca="1">VLOOKUP($A287,'Orçamento Sintético'!$A:$H,4,0)</f>
        <v>Separador atmosférico com tela anti-inseto</v>
      </c>
      <c r="C287" s="93">
        <f ca="1">ROUND(C288/$F$364,4)</f>
        <v>2.0000000000000001E-4</v>
      </c>
      <c r="D287" s="93"/>
      <c r="E287" s="93">
        <v>1</v>
      </c>
      <c r="F287" s="93">
        <f>ROUND(F288/$C288,4)</f>
        <v>0</v>
      </c>
    </row>
    <row r="288" spans="1:6">
      <c r="A288" s="210"/>
      <c r="B288" s="210"/>
      <c r="C288" s="94">
        <f ca="1">VLOOKUP($A287,'Orçamento Sintético'!$A:$H,8,0)</f>
        <v>36.619999999999997</v>
      </c>
      <c r="D288" s="94">
        <f>ROUND($C288*D287,2)</f>
        <v>0</v>
      </c>
      <c r="E288" s="94">
        <f>ROUND($C288*E287,2)</f>
        <v>36.619999999999997</v>
      </c>
      <c r="F288" s="94">
        <f>$C288-SUM(D288:E288)</f>
        <v>0</v>
      </c>
    </row>
    <row r="289" spans="1:6">
      <c r="A289" s="209" t="s">
        <v>608</v>
      </c>
      <c r="B289" s="209" t="str">
        <f ca="1">VLOOKUP($A289,'Orçamento Sintético'!$A:$H,4,0)</f>
        <v>Válvula solenóide 5m³/h mod. 100-DV Ø1" Rainbird - fornecimento e instalação</v>
      </c>
      <c r="C289" s="93">
        <f ca="1">ROUND(C290/$F$364,4)</f>
        <v>2.0999999999999999E-3</v>
      </c>
      <c r="D289" s="93"/>
      <c r="E289" s="93">
        <v>1</v>
      </c>
      <c r="F289" s="93">
        <f>ROUND(F290/$C290,4)</f>
        <v>0</v>
      </c>
    </row>
    <row r="290" spans="1:6">
      <c r="A290" s="210"/>
      <c r="B290" s="210"/>
      <c r="C290" s="94">
        <f ca="1">VLOOKUP($A289,'Orçamento Sintético'!$A:$H,8,0)</f>
        <v>369.75</v>
      </c>
      <c r="D290" s="94">
        <f>ROUND($C290*D289,2)</f>
        <v>0</v>
      </c>
      <c r="E290" s="94">
        <f>ROUND($C290*E289,2)</f>
        <v>369.75</v>
      </c>
      <c r="F290" s="94">
        <f>$C290-SUM(D290:E290)</f>
        <v>0</v>
      </c>
    </row>
    <row r="291" spans="1:6">
      <c r="A291" s="215" t="s">
        <v>611</v>
      </c>
      <c r="B291" s="219" t="str">
        <f ca="1">VLOOKUP($A291,'Orçamento Sintético'!$A:$H,4,0)</f>
        <v>SERVIÇOS DIVERSOS</v>
      </c>
      <c r="C291" s="153">
        <f ca="1">ROUND(C292/$F$364,4)</f>
        <v>4.8099999999999997E-2</v>
      </c>
      <c r="D291" s="95">
        <f>ROUND(D292/$C292,4)</f>
        <v>0.65390000000000004</v>
      </c>
      <c r="E291" s="95">
        <f>ROUND(E292/$C292,4)</f>
        <v>0</v>
      </c>
      <c r="F291" s="95">
        <f>ROUND(F292/$C292,4)</f>
        <v>0.34610000000000002</v>
      </c>
    </row>
    <row r="292" spans="1:6">
      <c r="A292" s="216"/>
      <c r="B292" s="220"/>
      <c r="C292" s="154">
        <f ca="1">VLOOKUP($A291,'Orçamento Sintético'!$A:$H,8,0)</f>
        <v>8427.5299999999988</v>
      </c>
      <c r="D292" s="96">
        <f>D294+D296+D298+D300+D302+D304</f>
        <v>5510.9299999999994</v>
      </c>
      <c r="E292" s="96">
        <f>E294+E296+E298+E300+E302+E304</f>
        <v>0</v>
      </c>
      <c r="F292" s="96">
        <f>F294+F296+F298+F300+F302+F304</f>
        <v>2916.6000000000004</v>
      </c>
    </row>
    <row r="293" spans="1:6">
      <c r="A293" s="209" t="s">
        <v>613</v>
      </c>
      <c r="B293" s="209" t="str">
        <f ca="1">VLOOKUP($A293,'Orçamento Sintético'!$A:$H,4,0)</f>
        <v>Copia da SINAPI (100762) - Pintura esmalte sobre tubulação de PVC, intervalo de Ø 25mm - 110mm, 2 demãos</v>
      </c>
      <c r="C293" s="93">
        <f ca="1">ROUND(C294/$F$364,4)</f>
        <v>1.26E-2</v>
      </c>
      <c r="D293" s="93"/>
      <c r="E293" s="93"/>
      <c r="F293" s="93">
        <f>ROUND(F294/$C294,4)</f>
        <v>1</v>
      </c>
    </row>
    <row r="294" spans="1:6">
      <c r="A294" s="210"/>
      <c r="B294" s="210"/>
      <c r="C294" s="94">
        <f ca="1">VLOOKUP($A293,'Orçamento Sintético'!$A:$H,8,0)</f>
        <v>2207.42</v>
      </c>
      <c r="D294" s="94">
        <f>ROUND($C294*D293,2)</f>
        <v>0</v>
      </c>
      <c r="E294" s="94">
        <f>ROUND($C294*E293,2)</f>
        <v>0</v>
      </c>
      <c r="F294" s="94">
        <f>$C294-SUM(D294:E294)</f>
        <v>2207.42</v>
      </c>
    </row>
    <row r="295" spans="1:6">
      <c r="A295" s="209" t="s">
        <v>617</v>
      </c>
      <c r="B295" s="209" t="str">
        <f ca="1">VLOOKUP($A295,'Orçamento Sintético'!$A:$H,4,0)</f>
        <v>FURO EM CONCRETO PARA DIÂMETROS MAIORES QUE 40 MM E MENORES OU IGUAIS A 75 MM. AF_05/2015</v>
      </c>
      <c r="C295" s="93">
        <f ca="1">ROUND(C296/$F$364,4)</f>
        <v>2.5000000000000001E-3</v>
      </c>
      <c r="D295" s="93">
        <v>1</v>
      </c>
      <c r="E295" s="93"/>
      <c r="F295" s="93">
        <f>ROUND(F296/$C296,4)</f>
        <v>0</v>
      </c>
    </row>
    <row r="296" spans="1:6">
      <c r="A296" s="210"/>
      <c r="B296" s="210"/>
      <c r="C296" s="94">
        <f ca="1">VLOOKUP($A295,'Orçamento Sintético'!$A:$H,8,0)</f>
        <v>442.95</v>
      </c>
      <c r="D296" s="94">
        <f>ROUND($C296*D295,2)</f>
        <v>442.95</v>
      </c>
      <c r="E296" s="94">
        <f>ROUND($C296*E295,2)</f>
        <v>0</v>
      </c>
      <c r="F296" s="94">
        <f>$C296-SUM(D296:E296)</f>
        <v>0</v>
      </c>
    </row>
    <row r="297" spans="1:6">
      <c r="A297" s="209" t="s">
        <v>620</v>
      </c>
      <c r="B297" s="209" t="str">
        <f ca="1">VLOOKUP($A297,'Orçamento Sintético'!$A:$H,4,0)</f>
        <v>Pintura esmalte sobre tubulação de PVC, intervalo de Ø 60mm - 200mm, 2 demãos</v>
      </c>
      <c r="C297" s="93">
        <f ca="1">ROUND(C298/$F$364,4)</f>
        <v>2.3E-3</v>
      </c>
      <c r="D297" s="93"/>
      <c r="E297" s="93"/>
      <c r="F297" s="93">
        <f>ROUND(F298/$C298,4)</f>
        <v>1</v>
      </c>
    </row>
    <row r="298" spans="1:6">
      <c r="A298" s="210"/>
      <c r="B298" s="210"/>
      <c r="C298" s="94">
        <f ca="1">VLOOKUP($A297,'Orçamento Sintético'!$A:$H,8,0)</f>
        <v>396</v>
      </c>
      <c r="D298" s="94">
        <f>ROUND($C298*D297,2)</f>
        <v>0</v>
      </c>
      <c r="E298" s="94">
        <f>ROUND($C298*E297,2)</f>
        <v>0</v>
      </c>
      <c r="F298" s="94">
        <f>$C298-SUM(D298:E298)</f>
        <v>396</v>
      </c>
    </row>
    <row r="299" spans="1:6">
      <c r="A299" s="209" t="s">
        <v>623</v>
      </c>
      <c r="B299" s="209" t="str">
        <f ca="1">VLOOKUP($A299,'Orçamento Sintético'!$A:$H,4,0)</f>
        <v>Furo em concreto (diâmetro: 1/2 " / profundidade: 15 cm)</v>
      </c>
      <c r="C299" s="93">
        <f ca="1">ROUND(C300/$F$364,4)</f>
        <v>2.9000000000000001E-2</v>
      </c>
      <c r="D299" s="93">
        <v>1</v>
      </c>
      <c r="E299" s="93"/>
      <c r="F299" s="93">
        <f>ROUND(F300/$C300,4)</f>
        <v>0</v>
      </c>
    </row>
    <row r="300" spans="1:6">
      <c r="A300" s="210"/>
      <c r="B300" s="210"/>
      <c r="C300" s="94">
        <f ca="1">VLOOKUP($A299,'Orçamento Sintético'!$A:$H,8,0)</f>
        <v>5067.9799999999996</v>
      </c>
      <c r="D300" s="94">
        <f>ROUND($C300*D299,2)</f>
        <v>5067.9799999999996</v>
      </c>
      <c r="E300" s="94">
        <f>ROUND($C300*E299,2)</f>
        <v>0</v>
      </c>
      <c r="F300" s="94">
        <f>$C300-SUM(D300:E300)</f>
        <v>0</v>
      </c>
    </row>
    <row r="301" spans="1:6">
      <c r="A301" s="209" t="s">
        <v>626</v>
      </c>
      <c r="B301" s="209" t="str">
        <f ca="1">VLOOKUP($A301,'Orçamento Sintético'!$A:$H,4,0)</f>
        <v>Placa de sinalização 20cmx30cm em PVC, 3mm de espessura</v>
      </c>
      <c r="C301" s="93">
        <f ca="1">ROUND(C302/$F$364,4)</f>
        <v>8.0000000000000004E-4</v>
      </c>
      <c r="D301" s="93"/>
      <c r="E301" s="93"/>
      <c r="F301" s="93">
        <f>ROUND(F302/$C302,4)</f>
        <v>1</v>
      </c>
    </row>
    <row r="302" spans="1:6">
      <c r="A302" s="210"/>
      <c r="B302" s="210"/>
      <c r="C302" s="94">
        <f ca="1">VLOOKUP($A301,'Orçamento Sintético'!$A:$H,8,0)</f>
        <v>139.36000000000001</v>
      </c>
      <c r="D302" s="94">
        <f>ROUND($C302*D301,2)</f>
        <v>0</v>
      </c>
      <c r="E302" s="94">
        <f>ROUND($C302*E301,2)</f>
        <v>0</v>
      </c>
      <c r="F302" s="94">
        <f>$C302-SUM(D302:E302)</f>
        <v>139.36000000000001</v>
      </c>
    </row>
    <row r="303" spans="1:6">
      <c r="A303" s="209" t="s">
        <v>629</v>
      </c>
      <c r="B303" s="209" t="str">
        <f ca="1">VLOOKUP($A303,'Orçamento Sintético'!$A:$H,4,0)</f>
        <v>Placa de sinalização 30cmx60cm em PVC, 3mm de espessura</v>
      </c>
      <c r="C303" s="93">
        <f ca="1">ROUND(C304/$F$364,4)</f>
        <v>1E-3</v>
      </c>
      <c r="D303" s="93"/>
      <c r="E303" s="93"/>
      <c r="F303" s="93">
        <f>ROUND(F304/$C304,4)</f>
        <v>1</v>
      </c>
    </row>
    <row r="304" spans="1:6">
      <c r="A304" s="210"/>
      <c r="B304" s="210"/>
      <c r="C304" s="94">
        <f ca="1">VLOOKUP($A303,'Orçamento Sintético'!$A:$H,8,0)</f>
        <v>173.82</v>
      </c>
      <c r="D304" s="94">
        <f>ROUND($C304*D303,2)</f>
        <v>0</v>
      </c>
      <c r="E304" s="94">
        <f>ROUND($C304*E303,2)</f>
        <v>0</v>
      </c>
      <c r="F304" s="94">
        <f>$C304-SUM(D304:E304)</f>
        <v>173.82</v>
      </c>
    </row>
    <row r="305" spans="1:6">
      <c r="A305" s="214" t="s">
        <v>198</v>
      </c>
      <c r="B305" s="213" t="str">
        <f ca="1">VLOOKUP($A305,'Orçamento Sintético'!$A:$H,4,0)</f>
        <v>INSTALAÇÕES ELÉTRICAS E ELETRÔNICAS</v>
      </c>
      <c r="C305" s="151">
        <f ca="1">ROUND(C306/$F$364,4)</f>
        <v>0.1132</v>
      </c>
      <c r="D305" s="97">
        <f>ROUND(D306/$C306,4)</f>
        <v>0.1595</v>
      </c>
      <c r="E305" s="97">
        <f>ROUND(E306/$C306,4)</f>
        <v>0.84050000000000002</v>
      </c>
      <c r="F305" s="97">
        <f>ROUND(F306/$C306,4)</f>
        <v>0</v>
      </c>
    </row>
    <row r="306" spans="1:6">
      <c r="A306" s="214"/>
      <c r="B306" s="213"/>
      <c r="C306" s="152">
        <f ca="1">VLOOKUP($A305,'Orçamento Sintético'!$A:$H,8,0)</f>
        <v>19809.09</v>
      </c>
      <c r="D306" s="98">
        <f>D308</f>
        <v>3158.72</v>
      </c>
      <c r="E306" s="98">
        <f>E308</f>
        <v>16650.38</v>
      </c>
      <c r="F306" s="98">
        <f>F308</f>
        <v>-9.9999999999909051E-3</v>
      </c>
    </row>
    <row r="307" spans="1:6">
      <c r="A307" s="215" t="s">
        <v>632</v>
      </c>
      <c r="B307" s="212" t="str">
        <f ca="1">VLOOKUP($A307,'Orçamento Sintético'!$A:$H,4,0)</f>
        <v>SISTEMA DE SUPERVISÃO, COMANDO E CONTROLE</v>
      </c>
      <c r="C307" s="153">
        <f ca="1">ROUND(C308/$F$364,4)</f>
        <v>0.1132</v>
      </c>
      <c r="D307" s="95">
        <f>ROUND(D308/$C308,4)</f>
        <v>0.1595</v>
      </c>
      <c r="E307" s="95">
        <f>ROUND(E308/$C308,4)</f>
        <v>0.84050000000000002</v>
      </c>
      <c r="F307" s="95">
        <f>ROUND(F308/$C308,4)</f>
        <v>0</v>
      </c>
    </row>
    <row r="308" spans="1:6">
      <c r="A308" s="216"/>
      <c r="B308" s="212"/>
      <c r="C308" s="154">
        <f ca="1">VLOOKUP($A307,'Orçamento Sintético'!$A:$H,8,0)</f>
        <v>19809.09</v>
      </c>
      <c r="D308" s="96">
        <f>D310+D318+D324</f>
        <v>3158.72</v>
      </c>
      <c r="E308" s="96">
        <f>E310+E318+E324</f>
        <v>16650.38</v>
      </c>
      <c r="F308" s="96">
        <f>F310+F318+F324</f>
        <v>-9.9999999999909051E-3</v>
      </c>
    </row>
    <row r="309" spans="1:6">
      <c r="A309" s="205" t="s">
        <v>634</v>
      </c>
      <c r="B309" s="207" t="s">
        <v>635</v>
      </c>
      <c r="C309" s="155">
        <f ca="1">ROUND(C310/$F$364,4)</f>
        <v>7.7100000000000002E-2</v>
      </c>
      <c r="D309" s="156">
        <f>ROUND(D310/$C310,4)</f>
        <v>0</v>
      </c>
      <c r="E309" s="156">
        <f>ROUND(E310/$C310,4)</f>
        <v>1</v>
      </c>
      <c r="F309" s="156">
        <f>ROUND(F310/$C310,4)</f>
        <v>0</v>
      </c>
    </row>
    <row r="310" spans="1:6">
      <c r="A310" s="206"/>
      <c r="B310" s="208"/>
      <c r="C310" s="157">
        <f ca="1">VLOOKUP($A309,'Orçamento Sintético'!$A:$H,8,0)</f>
        <v>13491.66</v>
      </c>
      <c r="D310" s="158">
        <f>D312+D314+D316</f>
        <v>0</v>
      </c>
      <c r="E310" s="158">
        <f>E312+E314+E316</f>
        <v>13491.66</v>
      </c>
      <c r="F310" s="158">
        <f>F312+F314+F316</f>
        <v>0</v>
      </c>
    </row>
    <row r="311" spans="1:6">
      <c r="A311" s="209" t="s">
        <v>636</v>
      </c>
      <c r="B311" s="209" t="str">
        <f ca="1">VLOOKUP($A311,'Orçamento Sintético'!$A:$H,4,0)</f>
        <v>QBE-AG-1 - adequação de quadro/ painel de automação - PJPA</v>
      </c>
      <c r="C311" s="93">
        <f ca="1">ROUND(C312/$F$364,4)</f>
        <v>3.7900000000000003E-2</v>
      </c>
      <c r="D311" s="93"/>
      <c r="E311" s="93">
        <v>1</v>
      </c>
      <c r="F311" s="93">
        <f>ROUND(F312/$C312,4)</f>
        <v>0</v>
      </c>
    </row>
    <row r="312" spans="1:6">
      <c r="A312" s="210"/>
      <c r="B312" s="210"/>
      <c r="C312" s="94">
        <f ca="1">VLOOKUP($A311,'Orçamento Sintético'!$A:$H,8,0)</f>
        <v>6626.49</v>
      </c>
      <c r="D312" s="94">
        <f>ROUND($C312*D311,2)</f>
        <v>0</v>
      </c>
      <c r="E312" s="94">
        <f>ROUND($C312*E311,2)</f>
        <v>6626.49</v>
      </c>
      <c r="F312" s="94">
        <f>$C312-SUM(D312:E312)</f>
        <v>0</v>
      </c>
    </row>
    <row r="313" spans="1:6">
      <c r="A313" s="209" t="s">
        <v>639</v>
      </c>
      <c r="B313" s="209" t="str">
        <f ca="1">VLOOKUP($A313,'Orçamento Sintético'!$A:$H,4,0)</f>
        <v>QF-BAR-1 - adequação de quadro/ painel de automação - PJPA</v>
      </c>
      <c r="C313" s="93">
        <f ca="1">ROUND(C314/$F$364,4)</f>
        <v>2.12E-2</v>
      </c>
      <c r="D313" s="93"/>
      <c r="E313" s="93">
        <v>1</v>
      </c>
      <c r="F313" s="93">
        <f>ROUND(F314/$C314,4)</f>
        <v>0</v>
      </c>
    </row>
    <row r="314" spans="1:6">
      <c r="A314" s="210"/>
      <c r="B314" s="210"/>
      <c r="C314" s="94">
        <f ca="1">VLOOKUP($A313,'Orçamento Sintético'!$A:$H,8,0)</f>
        <v>3703.27</v>
      </c>
      <c r="D314" s="94">
        <f>ROUND($C314*D313,2)</f>
        <v>0</v>
      </c>
      <c r="E314" s="94">
        <f>ROUND($C314*E313,2)</f>
        <v>3703.27</v>
      </c>
      <c r="F314" s="94">
        <f>$C314-SUM(D314:E314)</f>
        <v>0</v>
      </c>
    </row>
    <row r="315" spans="1:6">
      <c r="A315" s="209" t="s">
        <v>642</v>
      </c>
      <c r="B315" s="209" t="str">
        <f ca="1">VLOOKUP($A315,'Orçamento Sintético'!$A:$H,4,0)</f>
        <v>QDA-BAP-COB - adequação de quadro/ painel de automação - PJPA</v>
      </c>
      <c r="C315" s="93">
        <f ca="1">ROUND(C316/$F$364,4)</f>
        <v>1.8100000000000002E-2</v>
      </c>
      <c r="D315" s="93"/>
      <c r="E315" s="93">
        <v>1</v>
      </c>
      <c r="F315" s="93">
        <f>ROUND(F316/$C316,4)</f>
        <v>0</v>
      </c>
    </row>
    <row r="316" spans="1:6">
      <c r="A316" s="210"/>
      <c r="B316" s="210"/>
      <c r="C316" s="94">
        <f ca="1">VLOOKUP($A315,'Orçamento Sintético'!$A:$H,8,0)</f>
        <v>3161.9</v>
      </c>
      <c r="D316" s="94">
        <f>ROUND($C316*D315,2)</f>
        <v>0</v>
      </c>
      <c r="E316" s="94">
        <f>ROUND($C316*E315,2)</f>
        <v>3161.9</v>
      </c>
      <c r="F316" s="94">
        <f>$C316-SUM(D316:E316)</f>
        <v>0</v>
      </c>
    </row>
    <row r="317" spans="1:6">
      <c r="A317" s="205" t="s">
        <v>645</v>
      </c>
      <c r="B317" s="207" t="s">
        <v>646</v>
      </c>
      <c r="C317" s="155">
        <f ca="1">ROUND(C318/$F$364,4)</f>
        <v>1.4999999999999999E-2</v>
      </c>
      <c r="D317" s="156">
        <f>ROUND(D318/$C318,4)</f>
        <v>0.5</v>
      </c>
      <c r="E317" s="156">
        <f>ROUND(E318/$C318,4)</f>
        <v>0.5</v>
      </c>
      <c r="F317" s="156">
        <f>ROUND(F318/$C318,4)</f>
        <v>0</v>
      </c>
    </row>
    <row r="318" spans="1:6">
      <c r="A318" s="206"/>
      <c r="B318" s="208"/>
      <c r="C318" s="157">
        <f ca="1">VLOOKUP($A317,'Orçamento Sintético'!$A:$H,8,0)</f>
        <v>2620.58</v>
      </c>
      <c r="D318" s="158">
        <f>D320+D322</f>
        <v>1310.29</v>
      </c>
      <c r="E318" s="158">
        <f>E320+E322</f>
        <v>1310.29</v>
      </c>
      <c r="F318" s="158">
        <f>F320+F322</f>
        <v>0</v>
      </c>
    </row>
    <row r="319" spans="1:6">
      <c r="A319" s="209" t="s">
        <v>647</v>
      </c>
      <c r="B319" s="209" t="str">
        <f ca="1">VLOOKUP($A319,'Orçamento Sintético'!$A:$H,4,0)</f>
        <v>CONDULETE DE ALUMÍNIO, TIPO LR, PARA ELETRODUTO DE AÇO GALVANIZADO DN 25 MM (1''), APARENTE - FORNECIMENTO E INSTALAÇÃO. AF_11/2016_P</v>
      </c>
      <c r="C319" s="93">
        <f ca="1">ROUND(C320/$F$364,4)</f>
        <v>4.4000000000000003E-3</v>
      </c>
      <c r="D319" s="93">
        <v>0.5</v>
      </c>
      <c r="E319" s="93">
        <v>0.5</v>
      </c>
      <c r="F319" s="93">
        <f>ROUND(F320/$C320,4)</f>
        <v>0</v>
      </c>
    </row>
    <row r="320" spans="1:6">
      <c r="A320" s="210"/>
      <c r="B320" s="210"/>
      <c r="C320" s="94">
        <f ca="1">VLOOKUP($A319,'Orçamento Sintético'!$A:$H,8,0)</f>
        <v>762.44</v>
      </c>
      <c r="D320" s="94">
        <f>ROUND($C320*D319,2)</f>
        <v>381.22</v>
      </c>
      <c r="E320" s="94">
        <f>ROUND($C320*E319,2)</f>
        <v>381.22</v>
      </c>
      <c r="F320" s="94">
        <f>$C320-SUM(D320:E320)</f>
        <v>0</v>
      </c>
    </row>
    <row r="321" spans="1:6">
      <c r="A321" s="209" t="s">
        <v>650</v>
      </c>
      <c r="B321" s="209" t="str">
        <f ca="1">VLOOKUP($A321,'Orçamento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C321" s="93">
        <f ca="1">ROUND(C322/$F$364,4)</f>
        <v>1.06E-2</v>
      </c>
      <c r="D321" s="93">
        <v>0.5</v>
      </c>
      <c r="E321" s="93">
        <v>0.5</v>
      </c>
      <c r="F321" s="93">
        <f>ROUND(F322/$C322,4)</f>
        <v>0</v>
      </c>
    </row>
    <row r="322" spans="1:6">
      <c r="A322" s="210"/>
      <c r="B322" s="210"/>
      <c r="C322" s="94">
        <f ca="1">VLOOKUP($A321,'Orçamento Sintético'!$A:$H,8,0)</f>
        <v>1858.14</v>
      </c>
      <c r="D322" s="94">
        <f>ROUND($C322*D321,2)</f>
        <v>929.07</v>
      </c>
      <c r="E322" s="94">
        <f>ROUND($C322*E321,2)</f>
        <v>929.07</v>
      </c>
      <c r="F322" s="94">
        <f>$C322-SUM(D322:E322)</f>
        <v>0</v>
      </c>
    </row>
    <row r="323" spans="1:6">
      <c r="A323" s="205" t="s">
        <v>653</v>
      </c>
      <c r="B323" s="207" t="s">
        <v>654</v>
      </c>
      <c r="C323" s="155">
        <f ca="1">ROUND(C324/$F$364,4)</f>
        <v>2.1100000000000001E-2</v>
      </c>
      <c r="D323" s="156">
        <f>ROUND(D324/$C324,4)</f>
        <v>0.5</v>
      </c>
      <c r="E323" s="156">
        <f>ROUND(E324/$C324,4)</f>
        <v>0.5</v>
      </c>
      <c r="F323" s="156">
        <f>ROUND(F324/$C324,4)</f>
        <v>0</v>
      </c>
    </row>
    <row r="324" spans="1:6">
      <c r="A324" s="206"/>
      <c r="B324" s="208"/>
      <c r="C324" s="157">
        <f ca="1">VLOOKUP($A323,'Orçamento Sintético'!$A:$H,8,0)</f>
        <v>3696.85</v>
      </c>
      <c r="D324" s="158">
        <f>D326+D328</f>
        <v>1848.4299999999998</v>
      </c>
      <c r="E324" s="158">
        <f>E326+E328</f>
        <v>1848.4299999999998</v>
      </c>
      <c r="F324" s="158">
        <f>F326+F328</f>
        <v>-9.9999999999909051E-3</v>
      </c>
    </row>
    <row r="325" spans="1:6">
      <c r="A325" s="209" t="s">
        <v>655</v>
      </c>
      <c r="B325" s="209" t="str">
        <f ca="1">VLOOKUP($A325,'Orçamento Sintético'!$A:$H,4,0)</f>
        <v>Cabo 2x#0,75mm, Par(es) trançado(s) com blindagem de alumínio, resistência máxima de 150 Ωpor km, resistência de isolamento em 220 V maior que 5000 MΩ.km, rigidez dielétrica entre condutores de 1500 V. ref. Schneider Eletric</v>
      </c>
      <c r="C325" s="93">
        <f ca="1">ROUND(C326/$F$364,4)</f>
        <v>0.01</v>
      </c>
      <c r="D325" s="93">
        <v>0.5</v>
      </c>
      <c r="E325" s="93">
        <v>0.5</v>
      </c>
      <c r="F325" s="93">
        <f>ROUND(F326/$C326,4)</f>
        <v>0</v>
      </c>
    </row>
    <row r="326" spans="1:6">
      <c r="A326" s="210"/>
      <c r="B326" s="210"/>
      <c r="C326" s="94">
        <f ca="1">VLOOKUP($A325,'Orçamento Sintético'!$A:$H,8,0)</f>
        <v>1755</v>
      </c>
      <c r="D326" s="94">
        <f>ROUND($C326*D325,2)</f>
        <v>877.5</v>
      </c>
      <c r="E326" s="94">
        <f>ROUND($C326*E325,2)</f>
        <v>877.5</v>
      </c>
      <c r="F326" s="94">
        <f>$C326-SUM(D326:E326)</f>
        <v>0</v>
      </c>
    </row>
    <row r="327" spans="1:6">
      <c r="A327" s="209" t="s">
        <v>658</v>
      </c>
      <c r="B327" s="209" t="str">
        <f ca="1">VLOOKUP($A327,'Orçamento Sintético'!$A:$H,4,0)</f>
        <v>CABO DE COBRE FLEXÍVEL ISOLADO, 2,5 MM², ANTI-CHAMA 0,6/1,0 KV, PARA CIRCUITOS TERMINAIS - FORNECIMENTO E INSTALAÇÃO. AF_12/2015</v>
      </c>
      <c r="C327" s="93">
        <f ca="1">ROUND(C328/$F$364,4)</f>
        <v>1.11E-2</v>
      </c>
      <c r="D327" s="93">
        <v>0.5</v>
      </c>
      <c r="E327" s="93">
        <v>0.5</v>
      </c>
      <c r="F327" s="93">
        <f>ROUND(F328/$C328,4)</f>
        <v>0</v>
      </c>
    </row>
    <row r="328" spans="1:6">
      <c r="A328" s="210"/>
      <c r="B328" s="210"/>
      <c r="C328" s="94">
        <f ca="1">VLOOKUP($A327,'Orçamento Sintético'!$A:$H,8,0)</f>
        <v>1941.85</v>
      </c>
      <c r="D328" s="94">
        <f>ROUND($C328*D327,2)</f>
        <v>970.93</v>
      </c>
      <c r="E328" s="94">
        <f>ROUND($C328*E327,2)</f>
        <v>970.93</v>
      </c>
      <c r="F328" s="94">
        <f>$C328-SUM(D328:E328)</f>
        <v>-9.9999999999909051E-3</v>
      </c>
    </row>
    <row r="329" spans="1:6">
      <c r="A329" s="214" t="s">
        <v>200</v>
      </c>
      <c r="B329" s="213" t="str">
        <f ca="1">VLOOKUP($A329,'Orçamento Sintético'!$A:$H,4,0)</f>
        <v>SERVIÇOS COMPLEMENTARES</v>
      </c>
      <c r="C329" s="151">
        <f ca="1">ROUND(C330/$F$364,4)</f>
        <v>0.06</v>
      </c>
      <c r="D329" s="97">
        <f>ROUND(D330/$C330,4)</f>
        <v>0.17960000000000001</v>
      </c>
      <c r="E329" s="97">
        <f>ROUND(E330/$C330,4)</f>
        <v>3.9699999999999999E-2</v>
      </c>
      <c r="F329" s="97">
        <f>ROUND(F330/$C330,4)</f>
        <v>0.78069999999999995</v>
      </c>
    </row>
    <row r="330" spans="1:6">
      <c r="A330" s="214"/>
      <c r="B330" s="213"/>
      <c r="C330" s="152">
        <f ca="1">VLOOKUP($A329,'Orçamento Sintético'!$A:$H,8,0)</f>
        <v>10510.44</v>
      </c>
      <c r="D330" s="98">
        <f>D332+D340</f>
        <v>1887.54</v>
      </c>
      <c r="E330" s="98">
        <f>E332+E340</f>
        <v>417.16999999999996</v>
      </c>
      <c r="F330" s="98">
        <f>F332+F340</f>
        <v>8205.7300000000014</v>
      </c>
    </row>
    <row r="331" spans="1:6">
      <c r="A331" s="221" t="s">
        <v>661</v>
      </c>
      <c r="B331" s="212" t="str">
        <f ca="1">VLOOKUP($A331,'Orçamento Sintético'!$A:$H,4,0)</f>
        <v>ENSAIOS E TESTES</v>
      </c>
      <c r="C331" s="153">
        <f ca="1">ROUND(C332/$F$364,4)</f>
        <v>4.4600000000000001E-2</v>
      </c>
      <c r="D331" s="95">
        <f>ROUND(D332/$C332,4)</f>
        <v>0</v>
      </c>
      <c r="E331" s="95">
        <f>ROUND(E332/$C332,4)</f>
        <v>0</v>
      </c>
      <c r="F331" s="95">
        <f>ROUND(F332/$C332,4)</f>
        <v>1</v>
      </c>
    </row>
    <row r="332" spans="1:6">
      <c r="A332" s="222"/>
      <c r="B332" s="212"/>
      <c r="C332" s="154">
        <f ca="1">VLOOKUP($A331,'Orçamento Sintético'!$A:$H,8,0)</f>
        <v>7804.7300000000005</v>
      </c>
      <c r="D332" s="96">
        <f>D334</f>
        <v>0</v>
      </c>
      <c r="E332" s="96">
        <f>E334</f>
        <v>0</v>
      </c>
      <c r="F332" s="96">
        <f>F334</f>
        <v>7804.7300000000005</v>
      </c>
    </row>
    <row r="333" spans="1:6">
      <c r="A333" s="205" t="s">
        <v>663</v>
      </c>
      <c r="B333" s="207" t="s">
        <v>664</v>
      </c>
      <c r="C333" s="155">
        <f ca="1">ROUND(C334/$F$364,4)</f>
        <v>4.4600000000000001E-2</v>
      </c>
      <c r="D333" s="156">
        <f>ROUND(D334/$C334,4)</f>
        <v>0</v>
      </c>
      <c r="E333" s="156">
        <f>ROUND(E334/$C334,4)</f>
        <v>0</v>
      </c>
      <c r="F333" s="156">
        <f>ROUND(F334/$C334,4)</f>
        <v>1</v>
      </c>
    </row>
    <row r="334" spans="1:6">
      <c r="A334" s="206"/>
      <c r="B334" s="208"/>
      <c r="C334" s="157">
        <f ca="1">VLOOKUP($A333,'Orçamento Sintético'!$A:$H,8,0)</f>
        <v>7804.7300000000005</v>
      </c>
      <c r="D334" s="158">
        <f>D336+D338</f>
        <v>0</v>
      </c>
      <c r="E334" s="158">
        <f>E336+E338</f>
        <v>0</v>
      </c>
      <c r="F334" s="158">
        <f>F336+F338</f>
        <v>7804.7300000000005</v>
      </c>
    </row>
    <row r="335" spans="1:6">
      <c r="A335" s="209" t="s">
        <v>665</v>
      </c>
      <c r="B335" s="209" t="str">
        <f ca="1">VLOOKUP($A335,'Orçamento Sintético'!$A:$H,4,0)</f>
        <v>PJPA - Aproveitamento Pluvial - Desenvolvimento das telas de monitoração, desenvolvimento dos softwares e parametrização do sistema, incluindo a elaboração dos projetos lógicos, dos quadros de automação e as built</v>
      </c>
      <c r="C335" s="93">
        <f ca="1">ROUND(C336/$F$364,4)</f>
        <v>3.15E-2</v>
      </c>
      <c r="D335" s="93"/>
      <c r="E335" s="93"/>
      <c r="F335" s="93">
        <f>ROUND(F336/$C336,4)</f>
        <v>1</v>
      </c>
    </row>
    <row r="336" spans="1:6">
      <c r="A336" s="210"/>
      <c r="B336" s="210"/>
      <c r="C336" s="94">
        <f ca="1">VLOOKUP($A335,'Orçamento Sintético'!$A:$H,8,0)</f>
        <v>5509.22</v>
      </c>
      <c r="D336" s="94">
        <f>ROUND($C336*D335,2)</f>
        <v>0</v>
      </c>
      <c r="E336" s="94">
        <f>ROUND($C336*E335,2)</f>
        <v>0</v>
      </c>
      <c r="F336" s="94">
        <f>$C336-SUM(D336:E336)</f>
        <v>5509.22</v>
      </c>
    </row>
    <row r="337" spans="1:6">
      <c r="A337" s="209" t="s">
        <v>668</v>
      </c>
      <c r="B337" s="209" t="str">
        <f ca="1">VLOOKUP($A337,'Orçamento Sintético'!$A:$H,4,0)</f>
        <v>PJPA - Aproveitamento Pluvial - Teste de aceitação do sistema de automação, inclusive com os softwares preparados e ativados com as integrações previstas</v>
      </c>
      <c r="C337" s="93">
        <f ca="1">ROUND(C338/$F$364,4)</f>
        <v>1.3100000000000001E-2</v>
      </c>
      <c r="D337" s="93"/>
      <c r="E337" s="93"/>
      <c r="F337" s="93">
        <f>ROUND(F338/$C338,4)</f>
        <v>1</v>
      </c>
    </row>
    <row r="338" spans="1:6">
      <c r="A338" s="210"/>
      <c r="B338" s="210"/>
      <c r="C338" s="94">
        <f ca="1">VLOOKUP($A337,'Orçamento Sintético'!$A:$H,8,0)</f>
        <v>2295.5100000000002</v>
      </c>
      <c r="D338" s="94">
        <f>ROUND($C338*D337,2)</f>
        <v>0</v>
      </c>
      <c r="E338" s="94">
        <f>ROUND($C338*E337,2)</f>
        <v>0</v>
      </c>
      <c r="F338" s="94">
        <f>$C338-SUM(D338:E338)</f>
        <v>2295.5100000000002</v>
      </c>
    </row>
    <row r="339" spans="1:6">
      <c r="A339" s="215" t="s">
        <v>671</v>
      </c>
      <c r="B339" s="212" t="str">
        <f ca="1">VLOOKUP($A339,'Orçamento Sintético'!$A:$H,4,0)</f>
        <v>Limpeza de obra</v>
      </c>
      <c r="C339" s="153">
        <f ca="1">ROUND(C340/$F$364,4)</f>
        <v>1.55E-2</v>
      </c>
      <c r="D339" s="95">
        <f>ROUND(D340/$C340,4)</f>
        <v>0.6976</v>
      </c>
      <c r="E339" s="95">
        <f>ROUND(E340/$C340,4)</f>
        <v>0.1542</v>
      </c>
      <c r="F339" s="95">
        <f>ROUND(F340/$C340,4)</f>
        <v>0.1482</v>
      </c>
    </row>
    <row r="340" spans="1:6">
      <c r="A340" s="216"/>
      <c r="B340" s="212"/>
      <c r="C340" s="154">
        <f ca="1">VLOOKUP($A339,'Orçamento Sintético'!$A:$H,8,0)</f>
        <v>2705.71</v>
      </c>
      <c r="D340" s="96">
        <f>D342+D344+D346+D348+D350</f>
        <v>1887.54</v>
      </c>
      <c r="E340" s="96">
        <f>E342+E344+E346+E348+E350</f>
        <v>417.16999999999996</v>
      </c>
      <c r="F340" s="96">
        <f>F342+F344+F346+F348+F350</f>
        <v>401.00000000000017</v>
      </c>
    </row>
    <row r="341" spans="1:6">
      <c r="A341" s="209" t="s">
        <v>673</v>
      </c>
      <c r="B341" s="209" t="str">
        <f ca="1">VLOOKUP($A341,'Orçamento Sintético'!$A:$H,4,0)</f>
        <v>Transporte de material – bota-fora, D.M.T = 20,0 km</v>
      </c>
      <c r="C341" s="93">
        <f ca="1">ROUND(C342/$F$364,4)</f>
        <v>3.8999999999999998E-3</v>
      </c>
      <c r="D341" s="93">
        <v>0.7</v>
      </c>
      <c r="E341" s="93">
        <v>0.15</v>
      </c>
      <c r="F341" s="93">
        <f>ROUND(F342/$C342,4)</f>
        <v>0.15</v>
      </c>
    </row>
    <row r="342" spans="1:6">
      <c r="A342" s="210"/>
      <c r="B342" s="210"/>
      <c r="C342" s="94">
        <f ca="1">VLOOKUP($A341,'Orçamento Sintético'!$A:$H,8,0)</f>
        <v>690.66</v>
      </c>
      <c r="D342" s="94">
        <f>ROUND($C342*D341,2)</f>
        <v>483.46</v>
      </c>
      <c r="E342" s="94">
        <f>ROUND($C342*E341,2)</f>
        <v>103.6</v>
      </c>
      <c r="F342" s="94">
        <f>$C342-SUM(D342:E342)</f>
        <v>103.60000000000002</v>
      </c>
    </row>
    <row r="343" spans="1:6">
      <c r="A343" s="209" t="s">
        <v>676</v>
      </c>
      <c r="B343" s="209" t="str">
        <f ca="1">VLOOKUP($A343,'Orçamento Sintético'!$A:$H,4,0)</f>
        <v>TRANSPORTE HORIZONTAL COM JERICA DE 90 L, DE MASSA/ GRANEL (UNIDADE: M3XKM). AF_07/2019</v>
      </c>
      <c r="C343" s="93">
        <f ca="1">ROUND(C344/$F$364,4)</f>
        <v>9.9000000000000008E-3</v>
      </c>
      <c r="D343" s="93">
        <v>0.7</v>
      </c>
      <c r="E343" s="93">
        <v>0.15</v>
      </c>
      <c r="F343" s="93">
        <f>ROUND(F344/$C344,4)</f>
        <v>0.15</v>
      </c>
    </row>
    <row r="344" spans="1:6">
      <c r="A344" s="210"/>
      <c r="B344" s="210"/>
      <c r="C344" s="94">
        <f ca="1">VLOOKUP($A343,'Orçamento Sintético'!$A:$H,8,0)</f>
        <v>1738.94</v>
      </c>
      <c r="D344" s="94">
        <f>ROUND($C344*D343,2)</f>
        <v>1217.26</v>
      </c>
      <c r="E344" s="94">
        <f>ROUND($C344*E343,2)</f>
        <v>260.83999999999997</v>
      </c>
      <c r="F344" s="94">
        <f>$C344-SUM(D344:E344)</f>
        <v>260.84000000000015</v>
      </c>
    </row>
    <row r="345" spans="1:6">
      <c r="A345" s="209" t="s">
        <v>680</v>
      </c>
      <c r="B345" s="209" t="str">
        <f ca="1">VLOOKUP($A345,'Orçamento Sintético'!$A:$H,4,0)</f>
        <v>TRANSPORTE HORIZONTAL MANUAL, DE LATA DE 18 LITROS (UNIDADE: LXKM). AF_07/2019</v>
      </c>
      <c r="C345" s="93">
        <f ca="1">ROUND(C346/$F$364,4)</f>
        <v>1.1000000000000001E-3</v>
      </c>
      <c r="D345" s="93">
        <v>0.7</v>
      </c>
      <c r="E345" s="93">
        <v>0.15</v>
      </c>
      <c r="F345" s="93">
        <f>ROUND(F346/$C346,4)</f>
        <v>0.15</v>
      </c>
    </row>
    <row r="346" spans="1:6">
      <c r="A346" s="210"/>
      <c r="B346" s="210"/>
      <c r="C346" s="94">
        <f ca="1">VLOOKUP($A345,'Orçamento Sintético'!$A:$H,8,0)</f>
        <v>200.48</v>
      </c>
      <c r="D346" s="94">
        <f>ROUND($C346*D345,2)</f>
        <v>140.34</v>
      </c>
      <c r="E346" s="94">
        <f>ROUND($C346*E345,2)</f>
        <v>30.07</v>
      </c>
      <c r="F346" s="94">
        <f>$C346-SUM(D346:E346)</f>
        <v>30.069999999999993</v>
      </c>
    </row>
    <row r="347" spans="1:6">
      <c r="A347" s="209" t="s">
        <v>684</v>
      </c>
      <c r="B347" s="209" t="str">
        <f ca="1">VLOOKUP($A347,'Orçamento Sintético'!$A:$H,4,0)</f>
        <v>TRANSPORTE HORIZONTAL MANUAL, DE TUBO DE PVC SOLDÁVEL COM DIÂMETRO MENOR OU IGUAL A 60 MM (UNIDADE: MXKM). AF_07/2019</v>
      </c>
      <c r="C347" s="93">
        <f ca="1">ROUND(C348/$F$364,4)</f>
        <v>2.0000000000000001E-4</v>
      </c>
      <c r="D347" s="93">
        <v>0.7</v>
      </c>
      <c r="E347" s="93">
        <v>0.15</v>
      </c>
      <c r="F347" s="93">
        <f>ROUND(F348/$C348,4)</f>
        <v>0.15</v>
      </c>
    </row>
    <row r="348" spans="1:6">
      <c r="A348" s="210"/>
      <c r="B348" s="210"/>
      <c r="C348" s="94">
        <f ca="1">VLOOKUP($A347,'Orçamento Sintético'!$A:$H,8,0)</f>
        <v>43.32</v>
      </c>
      <c r="D348" s="94">
        <f>ROUND($C348*D347,2)</f>
        <v>30.32</v>
      </c>
      <c r="E348" s="94">
        <f>ROUND($C348*E347,2)</f>
        <v>6.5</v>
      </c>
      <c r="F348" s="94">
        <f>$C348-SUM(D348:E348)</f>
        <v>6.5</v>
      </c>
    </row>
    <row r="349" spans="1:6">
      <c r="A349" s="209" t="s">
        <v>688</v>
      </c>
      <c r="B349" s="209" t="str">
        <f ca="1">VLOOKUP($A349,'Orçamento Sintético'!$A:$H,4,0)</f>
        <v>TRANSPORTE HORIZONTAL MANUAL, DE TUBO DE PVC SÉRIE NORMAL - ESGOTO PREDIAL, OU REFORÇADO PARA ESGOTO OU ÁGUAS PLUVIAIS PREDIAL, COM DIÂMETRO MAIOR QUE 100 MM E MENOR OU IGUAL A 150 MM (UNIDADE: MXKM). AF_07/2019</v>
      </c>
      <c r="C349" s="93">
        <f ca="1">ROUND(C350/$F$364,4)</f>
        <v>2.0000000000000001E-4</v>
      </c>
      <c r="D349" s="93">
        <v>0.5</v>
      </c>
      <c r="E349" s="93">
        <v>0.5</v>
      </c>
      <c r="F349" s="93">
        <f>ROUND(F350/$C350,4)</f>
        <v>-2.9999999999999997E-4</v>
      </c>
    </row>
    <row r="350" spans="1:6">
      <c r="A350" s="210"/>
      <c r="B350" s="210"/>
      <c r="C350" s="94">
        <f ca="1">VLOOKUP($A349,'Orçamento Sintético'!$A:$H,8,0)</f>
        <v>32.31</v>
      </c>
      <c r="D350" s="94">
        <f>ROUND($C350*D349,2)</f>
        <v>16.16</v>
      </c>
      <c r="E350" s="94">
        <f>ROUND($C350*E349,2)</f>
        <v>16.16</v>
      </c>
      <c r="F350" s="94">
        <f>$C350-SUM(D350:E350)</f>
        <v>-9.9999999999980105E-3</v>
      </c>
    </row>
    <row r="351" spans="1:6">
      <c r="A351" s="214" t="s">
        <v>202</v>
      </c>
      <c r="B351" s="213" t="str">
        <f ca="1">VLOOKUP($A351,'Orçamento Sintético'!$A:$H,4,0)</f>
        <v>SERVIÇOS AUXILIARES E ADMNISTRATIVOS</v>
      </c>
      <c r="C351" s="151">
        <f ca="1">ROUND(C352/$F$364,4)</f>
        <v>9.0800000000000006E-2</v>
      </c>
      <c r="D351" s="97">
        <f>ROUND(D352/$C352,4)</f>
        <v>0.34</v>
      </c>
      <c r="E351" s="97">
        <f>ROUND(E352/$C352,4)</f>
        <v>0.33</v>
      </c>
      <c r="F351" s="97">
        <f>ROUND(F352/$C352,4)</f>
        <v>0.33</v>
      </c>
    </row>
    <row r="352" spans="1:6">
      <c r="A352" s="214"/>
      <c r="B352" s="213"/>
      <c r="C352" s="152">
        <f ca="1">VLOOKUP($A351,'Orçamento Sintético'!$A:$H,8,0)</f>
        <v>15887.470000000001</v>
      </c>
      <c r="D352" s="98">
        <f>D354</f>
        <v>5401.74</v>
      </c>
      <c r="E352" s="98">
        <f>E354</f>
        <v>5242.87</v>
      </c>
      <c r="F352" s="98">
        <f>F354</f>
        <v>5242.8600000000006</v>
      </c>
    </row>
    <row r="353" spans="1:6">
      <c r="A353" s="215" t="s">
        <v>691</v>
      </c>
      <c r="B353" s="212" t="str">
        <f ca="1">VLOOKUP($A353,'Orçamento Sintético'!$A:$H,4,0)</f>
        <v>Pessoal</v>
      </c>
      <c r="C353" s="153">
        <f ca="1">ROUND(C354/$F$364,4)</f>
        <v>9.0800000000000006E-2</v>
      </c>
      <c r="D353" s="95">
        <f>ROUND(D354/$C354,4)</f>
        <v>0.34</v>
      </c>
      <c r="E353" s="95">
        <f>ROUND(E354/$C354,4)</f>
        <v>0.33</v>
      </c>
      <c r="F353" s="95">
        <f>ROUND(F354/$C354,4)</f>
        <v>0.33</v>
      </c>
    </row>
    <row r="354" spans="1:6">
      <c r="A354" s="216"/>
      <c r="B354" s="212"/>
      <c r="C354" s="154">
        <f ca="1">VLOOKUP($A353,'Orçamento Sintético'!$A:$H,8,0)</f>
        <v>15887.470000000001</v>
      </c>
      <c r="D354" s="96">
        <f>D356+D358</f>
        <v>5401.74</v>
      </c>
      <c r="E354" s="96">
        <f>E356+E358</f>
        <v>5242.87</v>
      </c>
      <c r="F354" s="96">
        <f>F356+F358</f>
        <v>5242.8600000000006</v>
      </c>
    </row>
    <row r="355" spans="1:6">
      <c r="A355" s="209" t="s">
        <v>693</v>
      </c>
      <c r="B355" s="209" t="str">
        <f ca="1">VLOOKUP($A355,'Orçamento Sintético'!$A:$H,4,0)</f>
        <v>ENCARREGADO GERAL DE OBRAS COM ENCARGOS COMPLEMENTARES</v>
      </c>
      <c r="C355" s="93">
        <f ca="1">ROUND(C356/$F$364,4)</f>
        <v>5.9400000000000001E-2</v>
      </c>
      <c r="D355" s="93">
        <v>0.34</v>
      </c>
      <c r="E355" s="93">
        <v>0.33</v>
      </c>
      <c r="F355" s="93">
        <f>ROUND(F356/$C356,4)</f>
        <v>0.33</v>
      </c>
    </row>
    <row r="356" spans="1:6">
      <c r="A356" s="210"/>
      <c r="B356" s="210"/>
      <c r="C356" s="94">
        <f ca="1">VLOOKUP($A355,'Orçamento Sintético'!$A:$H,8,0)</f>
        <v>10395.75</v>
      </c>
      <c r="D356" s="94">
        <f>ROUND($C356*D355,2)</f>
        <v>3534.56</v>
      </c>
      <c r="E356" s="94">
        <f>ROUND($C356*E355,2)</f>
        <v>3430.6</v>
      </c>
      <c r="F356" s="94">
        <f>$C356-SUM(D356:E356)</f>
        <v>3430.59</v>
      </c>
    </row>
    <row r="357" spans="1:6">
      <c r="A357" s="209" t="s">
        <v>697</v>
      </c>
      <c r="B357" s="209" t="str">
        <f ca="1">VLOOKUP($A357,'Orçamento Sintético'!$A:$H,4,0)</f>
        <v>ENGENHEIRO CIVIL DE OBRA PLENO COM ENCARGOS COMPLEMENTARES</v>
      </c>
      <c r="C357" s="93">
        <f ca="1">ROUND(C358/$F$364,4)</f>
        <v>3.1399999999999997E-2</v>
      </c>
      <c r="D357" s="93">
        <v>0.34</v>
      </c>
      <c r="E357" s="93">
        <v>0.33</v>
      </c>
      <c r="F357" s="93">
        <f>ROUND(F358/$C358,4)</f>
        <v>0.33</v>
      </c>
    </row>
    <row r="358" spans="1:6">
      <c r="A358" s="210"/>
      <c r="B358" s="210"/>
      <c r="C358" s="94">
        <f ca="1">VLOOKUP($A357,'Orçamento Sintético'!$A:$H,8,0)</f>
        <v>5491.72</v>
      </c>
      <c r="D358" s="94">
        <f>ROUND($C358*D357,2)</f>
        <v>1867.18</v>
      </c>
      <c r="E358" s="94">
        <f>ROUND($C358*E357,2)</f>
        <v>1812.27</v>
      </c>
      <c r="F358" s="94">
        <f>$C358-SUM(D358:E358)</f>
        <v>1812.2700000000004</v>
      </c>
    </row>
    <row r="359" spans="1:6">
      <c r="A359" s="203" t="s">
        <v>115</v>
      </c>
      <c r="B359" s="203"/>
      <c r="C359" s="25"/>
      <c r="D359" s="92">
        <f>ROUND(D360/$F$364,4)</f>
        <v>0.2064</v>
      </c>
      <c r="E359" s="92">
        <f>ROUND(E360/$F$364,4)</f>
        <v>0.43630000000000002</v>
      </c>
      <c r="F359" s="92">
        <f>ROUND(F360/$F$364,4)</f>
        <v>0.35730000000000001</v>
      </c>
    </row>
    <row r="360" spans="1:6">
      <c r="A360" s="203" t="s">
        <v>116</v>
      </c>
      <c r="B360" s="203"/>
      <c r="C360" s="25"/>
      <c r="D360" s="91">
        <f>D10+D16+D50+D86+D138+D306+D330+D352</f>
        <v>36130.25</v>
      </c>
      <c r="E360" s="91">
        <f>E10+E16+E50+E86+E138+E306+E330+E352</f>
        <v>76372.37</v>
      </c>
      <c r="F360" s="91">
        <f>F10+F16+F50+F86+F138+F306+F330+F352</f>
        <v>62544.200000000004</v>
      </c>
    </row>
    <row r="361" spans="1:6">
      <c r="A361" s="26"/>
      <c r="B361" s="26" t="s">
        <v>44</v>
      </c>
      <c r="C361" s="25"/>
      <c r="D361" s="91">
        <f ca="1">ROUND(D360*'Composição de BDI'!$D$23,2)</f>
        <v>7992.01</v>
      </c>
      <c r="E361" s="91">
        <f ca="1">ROUND(E360*'Composição de BDI'!$D$23,2)</f>
        <v>16893.57</v>
      </c>
      <c r="F361" s="91">
        <f ca="1">ROUND(F360*'Composição de BDI'!$D$23,2)</f>
        <v>13834.78</v>
      </c>
    </row>
    <row r="362" spans="1:6">
      <c r="A362" s="204" t="s">
        <v>119</v>
      </c>
      <c r="B362" s="204"/>
      <c r="C362" s="99"/>
      <c r="D362" s="100">
        <f>ROUND(SUM(D360:D361),2)</f>
        <v>44122.26</v>
      </c>
      <c r="E362" s="100">
        <f>ROUND(SUM(E360:E361),2)</f>
        <v>93265.94</v>
      </c>
      <c r="F362" s="100">
        <f>ROUND(SUM(F360:F361),2)</f>
        <v>76378.98</v>
      </c>
    </row>
    <row r="363" spans="1:6">
      <c r="A363" s="203" t="s">
        <v>117</v>
      </c>
      <c r="B363" s="203"/>
      <c r="C363" s="25"/>
      <c r="D363" s="92">
        <f>D359</f>
        <v>0.2064</v>
      </c>
      <c r="E363" s="92">
        <f>E359+D363</f>
        <v>0.64270000000000005</v>
      </c>
      <c r="F363" s="92">
        <f>F359+E363</f>
        <v>1</v>
      </c>
    </row>
    <row r="364" spans="1:6">
      <c r="A364" s="203" t="s">
        <v>118</v>
      </c>
      <c r="B364" s="203"/>
      <c r="C364" s="25"/>
      <c r="D364" s="91">
        <f>D360</f>
        <v>36130.25</v>
      </c>
      <c r="E364" s="91">
        <f>E360+D364</f>
        <v>112502.62</v>
      </c>
      <c r="F364" s="91">
        <f>F360+E364</f>
        <v>175046.82</v>
      </c>
    </row>
    <row r="365" spans="1:6">
      <c r="A365" s="204" t="s">
        <v>109</v>
      </c>
      <c r="B365" s="204"/>
      <c r="C365" s="101"/>
      <c r="D365" s="100">
        <f>D362</f>
        <v>44122.26</v>
      </c>
      <c r="E365" s="100">
        <f>D365+E362</f>
        <v>137388.20000000001</v>
      </c>
      <c r="F365" s="100">
        <f>E365+F362</f>
        <v>213767.18</v>
      </c>
    </row>
  </sheetData>
  <sheetCalcPr fullCalcOnLoad="1"/>
  <mergeCells count="357">
    <mergeCell ref="A355:A356"/>
    <mergeCell ref="B355:B356"/>
    <mergeCell ref="A357:A358"/>
    <mergeCell ref="B357:B358"/>
    <mergeCell ref="A347:A348"/>
    <mergeCell ref="B347:B348"/>
    <mergeCell ref="A349:A350"/>
    <mergeCell ref="B349:B350"/>
    <mergeCell ref="A351:A352"/>
    <mergeCell ref="B351:B352"/>
    <mergeCell ref="A353:A354"/>
    <mergeCell ref="B353:B354"/>
    <mergeCell ref="A339:A340"/>
    <mergeCell ref="B339:B340"/>
    <mergeCell ref="A341:A342"/>
    <mergeCell ref="B341:B342"/>
    <mergeCell ref="A343:A344"/>
    <mergeCell ref="B343:B344"/>
    <mergeCell ref="A329:A330"/>
    <mergeCell ref="B329:B330"/>
    <mergeCell ref="A331:A332"/>
    <mergeCell ref="B331:B332"/>
    <mergeCell ref="A345:A346"/>
    <mergeCell ref="B345:B346"/>
    <mergeCell ref="A335:A336"/>
    <mergeCell ref="B335:B336"/>
    <mergeCell ref="A337:A338"/>
    <mergeCell ref="B337:B338"/>
    <mergeCell ref="A319:A320"/>
    <mergeCell ref="B319:B320"/>
    <mergeCell ref="A333:A334"/>
    <mergeCell ref="B333:B334"/>
    <mergeCell ref="A323:A324"/>
    <mergeCell ref="B323:B324"/>
    <mergeCell ref="A325:A326"/>
    <mergeCell ref="B325:B326"/>
    <mergeCell ref="A327:A328"/>
    <mergeCell ref="B327:B328"/>
    <mergeCell ref="A321:A322"/>
    <mergeCell ref="B321:B322"/>
    <mergeCell ref="A311:A312"/>
    <mergeCell ref="B311:B312"/>
    <mergeCell ref="A313:A314"/>
    <mergeCell ref="B313:B314"/>
    <mergeCell ref="A315:A316"/>
    <mergeCell ref="B315:B316"/>
    <mergeCell ref="A317:A318"/>
    <mergeCell ref="B317:B318"/>
    <mergeCell ref="A301:A302"/>
    <mergeCell ref="B301:B302"/>
    <mergeCell ref="A305:A306"/>
    <mergeCell ref="B305:B306"/>
    <mergeCell ref="A307:A308"/>
    <mergeCell ref="A309:A310"/>
    <mergeCell ref="B309:B310"/>
    <mergeCell ref="B307:B308"/>
    <mergeCell ref="A303:A304"/>
    <mergeCell ref="B303:B304"/>
    <mergeCell ref="A293:A294"/>
    <mergeCell ref="B293:B294"/>
    <mergeCell ref="A295:A296"/>
    <mergeCell ref="B295:B296"/>
    <mergeCell ref="A297:A298"/>
    <mergeCell ref="B297:B298"/>
    <mergeCell ref="A299:A300"/>
    <mergeCell ref="B299:B300"/>
    <mergeCell ref="A285:A286"/>
    <mergeCell ref="B285:B286"/>
    <mergeCell ref="A287:A288"/>
    <mergeCell ref="B287:B288"/>
    <mergeCell ref="A289:A290"/>
    <mergeCell ref="B289:B290"/>
    <mergeCell ref="A277:A278"/>
    <mergeCell ref="B279:B280"/>
    <mergeCell ref="A279:A280"/>
    <mergeCell ref="B277:B278"/>
    <mergeCell ref="A291:A292"/>
    <mergeCell ref="B291:B292"/>
    <mergeCell ref="A281:A282"/>
    <mergeCell ref="B281:B282"/>
    <mergeCell ref="A283:A284"/>
    <mergeCell ref="B283:B284"/>
    <mergeCell ref="A269:A270"/>
    <mergeCell ref="B269:B270"/>
    <mergeCell ref="A271:A272"/>
    <mergeCell ref="B271:B272"/>
    <mergeCell ref="A275:A276"/>
    <mergeCell ref="B275:B276"/>
    <mergeCell ref="A259:A260"/>
    <mergeCell ref="B259:B260"/>
    <mergeCell ref="A273:A274"/>
    <mergeCell ref="B273:B274"/>
    <mergeCell ref="A263:A264"/>
    <mergeCell ref="B263:B264"/>
    <mergeCell ref="A265:A266"/>
    <mergeCell ref="B265:B266"/>
    <mergeCell ref="A267:A268"/>
    <mergeCell ref="B267:B268"/>
    <mergeCell ref="A261:A262"/>
    <mergeCell ref="B261:B262"/>
    <mergeCell ref="A251:A252"/>
    <mergeCell ref="B251:B252"/>
    <mergeCell ref="A253:A254"/>
    <mergeCell ref="B253:B254"/>
    <mergeCell ref="A255:A256"/>
    <mergeCell ref="B255:B256"/>
    <mergeCell ref="A257:A258"/>
    <mergeCell ref="B257:B258"/>
    <mergeCell ref="A243:A244"/>
    <mergeCell ref="B243:B244"/>
    <mergeCell ref="A245:A246"/>
    <mergeCell ref="B245:B246"/>
    <mergeCell ref="A247:A248"/>
    <mergeCell ref="B247:B248"/>
    <mergeCell ref="A233:A234"/>
    <mergeCell ref="B233:B234"/>
    <mergeCell ref="A235:A236"/>
    <mergeCell ref="B235:B236"/>
    <mergeCell ref="A249:A250"/>
    <mergeCell ref="B249:B250"/>
    <mergeCell ref="A239:A240"/>
    <mergeCell ref="B239:B240"/>
    <mergeCell ref="A241:A242"/>
    <mergeCell ref="B241:B242"/>
    <mergeCell ref="A223:A224"/>
    <mergeCell ref="B223:B224"/>
    <mergeCell ref="A237:A238"/>
    <mergeCell ref="B237:B238"/>
    <mergeCell ref="A227:A228"/>
    <mergeCell ref="B227:B228"/>
    <mergeCell ref="A229:A230"/>
    <mergeCell ref="B229:B230"/>
    <mergeCell ref="A231:A232"/>
    <mergeCell ref="B231:B232"/>
    <mergeCell ref="A225:A226"/>
    <mergeCell ref="B225:B226"/>
    <mergeCell ref="A215:A216"/>
    <mergeCell ref="B215:B216"/>
    <mergeCell ref="A217:A218"/>
    <mergeCell ref="B217:B218"/>
    <mergeCell ref="A219:A220"/>
    <mergeCell ref="B219:B220"/>
    <mergeCell ref="A221:A222"/>
    <mergeCell ref="B221:B222"/>
    <mergeCell ref="A207:A208"/>
    <mergeCell ref="B207:B208"/>
    <mergeCell ref="A209:A210"/>
    <mergeCell ref="B209:B210"/>
    <mergeCell ref="A211:A212"/>
    <mergeCell ref="B211:B212"/>
    <mergeCell ref="A197:A198"/>
    <mergeCell ref="B197:B198"/>
    <mergeCell ref="A199:A200"/>
    <mergeCell ref="B199:B200"/>
    <mergeCell ref="A213:A214"/>
    <mergeCell ref="B213:B214"/>
    <mergeCell ref="A203:A204"/>
    <mergeCell ref="B203:B204"/>
    <mergeCell ref="A205:A206"/>
    <mergeCell ref="B205:B206"/>
    <mergeCell ref="A187:A188"/>
    <mergeCell ref="B187:B188"/>
    <mergeCell ref="A201:A202"/>
    <mergeCell ref="B201:B202"/>
    <mergeCell ref="A191:A192"/>
    <mergeCell ref="B191:B192"/>
    <mergeCell ref="A193:A194"/>
    <mergeCell ref="B193:B194"/>
    <mergeCell ref="A195:A196"/>
    <mergeCell ref="B195:B196"/>
    <mergeCell ref="A189:A190"/>
    <mergeCell ref="B189:B190"/>
    <mergeCell ref="A179:A180"/>
    <mergeCell ref="B179:B180"/>
    <mergeCell ref="A181:A182"/>
    <mergeCell ref="B181:B182"/>
    <mergeCell ref="A183:A184"/>
    <mergeCell ref="B183:B184"/>
    <mergeCell ref="A185:A186"/>
    <mergeCell ref="B185:B186"/>
    <mergeCell ref="A171:A172"/>
    <mergeCell ref="B171:B172"/>
    <mergeCell ref="A173:A174"/>
    <mergeCell ref="B173:B174"/>
    <mergeCell ref="A175:A176"/>
    <mergeCell ref="B175:B176"/>
    <mergeCell ref="A161:A162"/>
    <mergeCell ref="B161:B162"/>
    <mergeCell ref="A163:A164"/>
    <mergeCell ref="B163:B164"/>
    <mergeCell ref="A177:A178"/>
    <mergeCell ref="B177:B178"/>
    <mergeCell ref="A167:A168"/>
    <mergeCell ref="B167:B168"/>
    <mergeCell ref="A169:A170"/>
    <mergeCell ref="B169:B170"/>
    <mergeCell ref="A151:A152"/>
    <mergeCell ref="B151:B152"/>
    <mergeCell ref="A165:A166"/>
    <mergeCell ref="B165:B166"/>
    <mergeCell ref="A155:A156"/>
    <mergeCell ref="B155:B156"/>
    <mergeCell ref="A157:A158"/>
    <mergeCell ref="B157:B158"/>
    <mergeCell ref="A159:A160"/>
    <mergeCell ref="B159:B160"/>
    <mergeCell ref="A153:A154"/>
    <mergeCell ref="B153:B154"/>
    <mergeCell ref="A143:A144"/>
    <mergeCell ref="B143:B144"/>
    <mergeCell ref="A145:A146"/>
    <mergeCell ref="B145:B146"/>
    <mergeCell ref="A147:A148"/>
    <mergeCell ref="B147:B148"/>
    <mergeCell ref="A149:A150"/>
    <mergeCell ref="B149:B150"/>
    <mergeCell ref="A135:A136"/>
    <mergeCell ref="B135:B136"/>
    <mergeCell ref="A137:A138"/>
    <mergeCell ref="B137:B138"/>
    <mergeCell ref="A139:A140"/>
    <mergeCell ref="B139:B140"/>
    <mergeCell ref="A125:A126"/>
    <mergeCell ref="B125:B126"/>
    <mergeCell ref="A127:A128"/>
    <mergeCell ref="B127:B128"/>
    <mergeCell ref="A141:A142"/>
    <mergeCell ref="B141:B142"/>
    <mergeCell ref="A131:A132"/>
    <mergeCell ref="B131:B132"/>
    <mergeCell ref="A133:A134"/>
    <mergeCell ref="B133:B134"/>
    <mergeCell ref="A115:A116"/>
    <mergeCell ref="B115:B116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A99:A100"/>
    <mergeCell ref="B99:B100"/>
    <mergeCell ref="A101:A102"/>
    <mergeCell ref="B101:B102"/>
    <mergeCell ref="A103:A104"/>
    <mergeCell ref="B103:B104"/>
    <mergeCell ref="A89:A90"/>
    <mergeCell ref="B89:B90"/>
    <mergeCell ref="A91:A92"/>
    <mergeCell ref="B91:B92"/>
    <mergeCell ref="A105:A106"/>
    <mergeCell ref="B105:B106"/>
    <mergeCell ref="A95:A96"/>
    <mergeCell ref="B95:B96"/>
    <mergeCell ref="A97:A98"/>
    <mergeCell ref="B97:B98"/>
    <mergeCell ref="A79:A80"/>
    <mergeCell ref="B79:B80"/>
    <mergeCell ref="A93:A94"/>
    <mergeCell ref="B93:B94"/>
    <mergeCell ref="A83:A84"/>
    <mergeCell ref="B83:B84"/>
    <mergeCell ref="A85:A86"/>
    <mergeCell ref="A87:A88"/>
    <mergeCell ref="B87:B88"/>
    <mergeCell ref="B85:B86"/>
    <mergeCell ref="B81:B82"/>
    <mergeCell ref="A81:A82"/>
    <mergeCell ref="A71:A72"/>
    <mergeCell ref="B71:B72"/>
    <mergeCell ref="A73:A74"/>
    <mergeCell ref="B73:B74"/>
    <mergeCell ref="A75:A76"/>
    <mergeCell ref="B75:B76"/>
    <mergeCell ref="A77:A78"/>
    <mergeCell ref="B77:B78"/>
    <mergeCell ref="A63:A64"/>
    <mergeCell ref="B63:B64"/>
    <mergeCell ref="A65:A66"/>
    <mergeCell ref="B65:B66"/>
    <mergeCell ref="B67:B68"/>
    <mergeCell ref="A67:A68"/>
    <mergeCell ref="A53:A54"/>
    <mergeCell ref="B53:B54"/>
    <mergeCell ref="A55:A56"/>
    <mergeCell ref="B55:B56"/>
    <mergeCell ref="A69:A70"/>
    <mergeCell ref="B69:B70"/>
    <mergeCell ref="A59:A60"/>
    <mergeCell ref="B59:B60"/>
    <mergeCell ref="A61:A62"/>
    <mergeCell ref="B61:B62"/>
    <mergeCell ref="A43:A44"/>
    <mergeCell ref="B43:B44"/>
    <mergeCell ref="A57:A58"/>
    <mergeCell ref="B57:B58"/>
    <mergeCell ref="A47:A48"/>
    <mergeCell ref="B47:B48"/>
    <mergeCell ref="A49:A50"/>
    <mergeCell ref="B49:B50"/>
    <mergeCell ref="A51:A52"/>
    <mergeCell ref="B51:B52"/>
    <mergeCell ref="B35:B36"/>
    <mergeCell ref="A37:A38"/>
    <mergeCell ref="B37:B38"/>
    <mergeCell ref="A39:A40"/>
    <mergeCell ref="B39:B40"/>
    <mergeCell ref="A41:A42"/>
    <mergeCell ref="B41:B42"/>
    <mergeCell ref="A23:A24"/>
    <mergeCell ref="A25:A26"/>
    <mergeCell ref="B23:B24"/>
    <mergeCell ref="B25:B26"/>
    <mergeCell ref="A27:A28"/>
    <mergeCell ref="B27:B28"/>
    <mergeCell ref="A365:B365"/>
    <mergeCell ref="A9:A10"/>
    <mergeCell ref="B9:B10"/>
    <mergeCell ref="A11:A12"/>
    <mergeCell ref="A13:A14"/>
    <mergeCell ref="A15:A16"/>
    <mergeCell ref="A17:A18"/>
    <mergeCell ref="B17:B18"/>
    <mergeCell ref="A19:A20"/>
    <mergeCell ref="B19:B20"/>
    <mergeCell ref="A21:A22"/>
    <mergeCell ref="B21:B22"/>
    <mergeCell ref="A360:B360"/>
    <mergeCell ref="A363:B363"/>
    <mergeCell ref="A7:F7"/>
    <mergeCell ref="B11:B12"/>
    <mergeCell ref="B13:B14"/>
    <mergeCell ref="B15:B16"/>
    <mergeCell ref="B31:B32"/>
    <mergeCell ref="A33:A34"/>
    <mergeCell ref="A364:B364"/>
    <mergeCell ref="A359:B359"/>
    <mergeCell ref="A362:B362"/>
    <mergeCell ref="A29:A30"/>
    <mergeCell ref="B29:B30"/>
    <mergeCell ref="A31:A32"/>
    <mergeCell ref="B33:B34"/>
    <mergeCell ref="A45:A46"/>
    <mergeCell ref="B45:B46"/>
    <mergeCell ref="A35:A36"/>
  </mergeCells>
  <phoneticPr fontId="4" type="noConversion"/>
  <conditionalFormatting sqref="D11">
    <cfRule type="cellIs" dxfId="1790" priority="2385" operator="equal">
      <formula>0</formula>
    </cfRule>
  </conditionalFormatting>
  <conditionalFormatting sqref="D12">
    <cfRule type="cellIs" dxfId="1789" priority="2384" operator="equal">
      <formula>0</formula>
    </cfRule>
  </conditionalFormatting>
  <conditionalFormatting sqref="E11">
    <cfRule type="cellIs" dxfId="1788" priority="2383" operator="equal">
      <formula>0</formula>
    </cfRule>
  </conditionalFormatting>
  <conditionalFormatting sqref="F11">
    <cfRule type="cellIs" dxfId="1787" priority="2382" operator="equal">
      <formula>0</formula>
    </cfRule>
  </conditionalFormatting>
  <conditionalFormatting sqref="E12">
    <cfRule type="cellIs" dxfId="1786" priority="2381" operator="equal">
      <formula>0</formula>
    </cfRule>
  </conditionalFormatting>
  <conditionalFormatting sqref="F12">
    <cfRule type="cellIs" dxfId="1785" priority="2380" operator="equal">
      <formula>0</formula>
    </cfRule>
  </conditionalFormatting>
  <conditionalFormatting sqref="D13">
    <cfRule type="cellIs" dxfId="1784" priority="2379" operator="equal">
      <formula>0</formula>
    </cfRule>
  </conditionalFormatting>
  <conditionalFormatting sqref="D13">
    <cfRule type="cellIs" dxfId="1783" priority="2378" operator="notEqual">
      <formula>0</formula>
    </cfRule>
  </conditionalFormatting>
  <conditionalFormatting sqref="D14">
    <cfRule type="cellIs" dxfId="1782" priority="2377" operator="equal">
      <formula>0</formula>
    </cfRule>
  </conditionalFormatting>
  <conditionalFormatting sqref="D14">
    <cfRule type="cellIs" dxfId="1781" priority="2376" operator="notEqual">
      <formula>0</formula>
    </cfRule>
  </conditionalFormatting>
  <conditionalFormatting sqref="E13">
    <cfRule type="cellIs" dxfId="1780" priority="2375" operator="equal">
      <formula>0</formula>
    </cfRule>
  </conditionalFormatting>
  <conditionalFormatting sqref="E13">
    <cfRule type="cellIs" dxfId="1779" priority="2374" operator="notEqual">
      <formula>0</formula>
    </cfRule>
  </conditionalFormatting>
  <conditionalFormatting sqref="E14">
    <cfRule type="cellIs" dxfId="1778" priority="2373" operator="equal">
      <formula>0</formula>
    </cfRule>
  </conditionalFormatting>
  <conditionalFormatting sqref="E14">
    <cfRule type="cellIs" dxfId="1777" priority="2372" operator="notEqual">
      <formula>0</formula>
    </cfRule>
  </conditionalFormatting>
  <conditionalFormatting sqref="D156">
    <cfRule type="cellIs" dxfId="1776" priority="1749" operator="equal">
      <formula>0</formula>
    </cfRule>
  </conditionalFormatting>
  <conditionalFormatting sqref="D156">
    <cfRule type="cellIs" dxfId="1775" priority="1748" operator="notEqual">
      <formula>0</formula>
    </cfRule>
  </conditionalFormatting>
  <conditionalFormatting sqref="D17">
    <cfRule type="cellIs" dxfId="1774" priority="2367" operator="equal">
      <formula>0</formula>
    </cfRule>
  </conditionalFormatting>
  <conditionalFormatting sqref="D18:F18">
    <cfRule type="cellIs" dxfId="1773" priority="2366" operator="equal">
      <formula>0</formula>
    </cfRule>
  </conditionalFormatting>
  <conditionalFormatting sqref="E17">
    <cfRule type="cellIs" dxfId="1772" priority="2365" operator="equal">
      <formula>0</formula>
    </cfRule>
  </conditionalFormatting>
  <conditionalFormatting sqref="F17">
    <cfRule type="cellIs" dxfId="1771" priority="2364" operator="equal">
      <formula>0</formula>
    </cfRule>
  </conditionalFormatting>
  <conditionalFormatting sqref="D21">
    <cfRule type="cellIs" dxfId="1770" priority="2361" operator="equal">
      <formula>0</formula>
    </cfRule>
  </conditionalFormatting>
  <conditionalFormatting sqref="D21">
    <cfRule type="cellIs" dxfId="1769" priority="2360" operator="notEqual">
      <formula>0</formula>
    </cfRule>
  </conditionalFormatting>
  <conditionalFormatting sqref="D22">
    <cfRule type="cellIs" dxfId="1768" priority="2359" operator="equal">
      <formula>0</formula>
    </cfRule>
  </conditionalFormatting>
  <conditionalFormatting sqref="D22">
    <cfRule type="cellIs" dxfId="1767" priority="2358" operator="notEqual">
      <formula>0</formula>
    </cfRule>
  </conditionalFormatting>
  <conditionalFormatting sqref="E21">
    <cfRule type="cellIs" dxfId="1766" priority="2357" operator="equal">
      <formula>0</formula>
    </cfRule>
  </conditionalFormatting>
  <conditionalFormatting sqref="E21">
    <cfRule type="cellIs" dxfId="1765" priority="2356" operator="notEqual">
      <formula>0</formula>
    </cfRule>
  </conditionalFormatting>
  <conditionalFormatting sqref="E22">
    <cfRule type="cellIs" dxfId="1764" priority="2355" operator="equal">
      <formula>0</formula>
    </cfRule>
  </conditionalFormatting>
  <conditionalFormatting sqref="E22">
    <cfRule type="cellIs" dxfId="1763" priority="2354" operator="notEqual">
      <formula>0</formula>
    </cfRule>
  </conditionalFormatting>
  <conditionalFormatting sqref="D158">
    <cfRule type="cellIs" dxfId="1762" priority="1737" operator="equal">
      <formula>0</formula>
    </cfRule>
  </conditionalFormatting>
  <conditionalFormatting sqref="D158">
    <cfRule type="cellIs" dxfId="1761" priority="1736" operator="notEqual">
      <formula>0</formula>
    </cfRule>
  </conditionalFormatting>
  <conditionalFormatting sqref="D159">
    <cfRule type="cellIs" dxfId="1760" priority="1735" operator="equal">
      <formula>0</formula>
    </cfRule>
  </conditionalFormatting>
  <conditionalFormatting sqref="D159">
    <cfRule type="cellIs" dxfId="1759" priority="1734" operator="notEqual">
      <formula>0</formula>
    </cfRule>
  </conditionalFormatting>
  <conditionalFormatting sqref="D25">
    <cfRule type="cellIs" dxfId="1758" priority="2349" operator="equal">
      <formula>0</formula>
    </cfRule>
  </conditionalFormatting>
  <conditionalFormatting sqref="D25">
    <cfRule type="cellIs" dxfId="1757" priority="2348" operator="notEqual">
      <formula>0</formula>
    </cfRule>
  </conditionalFormatting>
  <conditionalFormatting sqref="E25">
    <cfRule type="cellIs" dxfId="1756" priority="2345" operator="equal">
      <formula>0</formula>
    </cfRule>
  </conditionalFormatting>
  <conditionalFormatting sqref="E25">
    <cfRule type="cellIs" dxfId="1755" priority="2344" operator="notEqual">
      <formula>0</formula>
    </cfRule>
  </conditionalFormatting>
  <conditionalFormatting sqref="E26">
    <cfRule type="cellIs" dxfId="1754" priority="2343" operator="equal">
      <formula>0</formula>
    </cfRule>
  </conditionalFormatting>
  <conditionalFormatting sqref="E26">
    <cfRule type="cellIs" dxfId="1753" priority="2342" operator="notEqual">
      <formula>0</formula>
    </cfRule>
  </conditionalFormatting>
  <conditionalFormatting sqref="D26">
    <cfRule type="cellIs" dxfId="1752" priority="2337" operator="equal">
      <formula>0</formula>
    </cfRule>
  </conditionalFormatting>
  <conditionalFormatting sqref="D26">
    <cfRule type="cellIs" dxfId="1751" priority="2336" operator="notEqual">
      <formula>0</formula>
    </cfRule>
  </conditionalFormatting>
  <conditionalFormatting sqref="D31">
    <cfRule type="cellIs" dxfId="1750" priority="2335" operator="equal">
      <formula>0</formula>
    </cfRule>
  </conditionalFormatting>
  <conditionalFormatting sqref="D31">
    <cfRule type="cellIs" dxfId="1749" priority="2334" operator="notEqual">
      <formula>0</formula>
    </cfRule>
  </conditionalFormatting>
  <conditionalFormatting sqref="E31">
    <cfRule type="cellIs" dxfId="1748" priority="2333" operator="equal">
      <formula>0</formula>
    </cfRule>
  </conditionalFormatting>
  <conditionalFormatting sqref="E31">
    <cfRule type="cellIs" dxfId="1747" priority="2332" operator="notEqual">
      <formula>0</formula>
    </cfRule>
  </conditionalFormatting>
  <conditionalFormatting sqref="E32">
    <cfRule type="cellIs" dxfId="1746" priority="2331" operator="equal">
      <formula>0</formula>
    </cfRule>
  </conditionalFormatting>
  <conditionalFormatting sqref="E32">
    <cfRule type="cellIs" dxfId="1745" priority="2330" operator="notEqual">
      <formula>0</formula>
    </cfRule>
  </conditionalFormatting>
  <conditionalFormatting sqref="E161">
    <cfRule type="cellIs" dxfId="1744" priority="1721" operator="equal">
      <formula>0</formula>
    </cfRule>
  </conditionalFormatting>
  <conditionalFormatting sqref="E161">
    <cfRule type="cellIs" dxfId="1743" priority="1720" operator="notEqual">
      <formula>0</formula>
    </cfRule>
  </conditionalFormatting>
  <conditionalFormatting sqref="E162">
    <cfRule type="cellIs" dxfId="1742" priority="1719" operator="equal">
      <formula>0</formula>
    </cfRule>
  </conditionalFormatting>
  <conditionalFormatting sqref="E162">
    <cfRule type="cellIs" dxfId="1741" priority="1718" operator="notEqual">
      <formula>0</formula>
    </cfRule>
  </conditionalFormatting>
  <conditionalFormatting sqref="D32">
    <cfRule type="cellIs" dxfId="1740" priority="2325" operator="equal">
      <formula>0</formula>
    </cfRule>
  </conditionalFormatting>
  <conditionalFormatting sqref="D32">
    <cfRule type="cellIs" dxfId="1739" priority="2324" operator="notEqual">
      <formula>0</formula>
    </cfRule>
  </conditionalFormatting>
  <conditionalFormatting sqref="D33">
    <cfRule type="cellIs" dxfId="1738" priority="2323" operator="equal">
      <formula>0</formula>
    </cfRule>
  </conditionalFormatting>
  <conditionalFormatting sqref="D33">
    <cfRule type="cellIs" dxfId="1737" priority="2322" operator="notEqual">
      <formula>0</formula>
    </cfRule>
  </conditionalFormatting>
  <conditionalFormatting sqref="E33">
    <cfRule type="cellIs" dxfId="1736" priority="2321" operator="equal">
      <formula>0</formula>
    </cfRule>
  </conditionalFormatting>
  <conditionalFormatting sqref="E33">
    <cfRule type="cellIs" dxfId="1735" priority="2320" operator="notEqual">
      <formula>0</formula>
    </cfRule>
  </conditionalFormatting>
  <conditionalFormatting sqref="E34">
    <cfRule type="cellIs" dxfId="1734" priority="2319" operator="equal">
      <formula>0</formula>
    </cfRule>
  </conditionalFormatting>
  <conditionalFormatting sqref="E34">
    <cfRule type="cellIs" dxfId="1733" priority="2318" operator="notEqual">
      <formula>0</formula>
    </cfRule>
  </conditionalFormatting>
  <conditionalFormatting sqref="D162">
    <cfRule type="cellIs" dxfId="1732" priority="1713" operator="equal">
      <formula>0</formula>
    </cfRule>
  </conditionalFormatting>
  <conditionalFormatting sqref="D162">
    <cfRule type="cellIs" dxfId="1731" priority="1712" operator="notEqual">
      <formula>0</formula>
    </cfRule>
  </conditionalFormatting>
  <conditionalFormatting sqref="D163">
    <cfRule type="cellIs" dxfId="1730" priority="1711" operator="equal">
      <formula>0</formula>
    </cfRule>
  </conditionalFormatting>
  <conditionalFormatting sqref="D163">
    <cfRule type="cellIs" dxfId="1729" priority="1710" operator="notEqual">
      <formula>0</formula>
    </cfRule>
  </conditionalFormatting>
  <conditionalFormatting sqref="D34">
    <cfRule type="cellIs" dxfId="1728" priority="2313" operator="equal">
      <formula>0</formula>
    </cfRule>
  </conditionalFormatting>
  <conditionalFormatting sqref="D34">
    <cfRule type="cellIs" dxfId="1727" priority="2312" operator="notEqual">
      <formula>0</formula>
    </cfRule>
  </conditionalFormatting>
  <conditionalFormatting sqref="D35">
    <cfRule type="cellIs" dxfId="1726" priority="2311" operator="equal">
      <formula>0</formula>
    </cfRule>
  </conditionalFormatting>
  <conditionalFormatting sqref="D35">
    <cfRule type="cellIs" dxfId="1725" priority="2310" operator="notEqual">
      <formula>0</formula>
    </cfRule>
  </conditionalFormatting>
  <conditionalFormatting sqref="E35">
    <cfRule type="cellIs" dxfId="1724" priority="2309" operator="equal">
      <formula>0</formula>
    </cfRule>
  </conditionalFormatting>
  <conditionalFormatting sqref="E35">
    <cfRule type="cellIs" dxfId="1723" priority="2308" operator="notEqual">
      <formula>0</formula>
    </cfRule>
  </conditionalFormatting>
  <conditionalFormatting sqref="E36">
    <cfRule type="cellIs" dxfId="1722" priority="2307" operator="equal">
      <formula>0</formula>
    </cfRule>
  </conditionalFormatting>
  <conditionalFormatting sqref="E36">
    <cfRule type="cellIs" dxfId="1721" priority="2306" operator="notEqual">
      <formula>0</formula>
    </cfRule>
  </conditionalFormatting>
  <conditionalFormatting sqref="D36">
    <cfRule type="cellIs" dxfId="1720" priority="2301" operator="equal">
      <formula>0</formula>
    </cfRule>
  </conditionalFormatting>
  <conditionalFormatting sqref="D36">
    <cfRule type="cellIs" dxfId="1719" priority="2300" operator="notEqual">
      <formula>0</formula>
    </cfRule>
  </conditionalFormatting>
  <conditionalFormatting sqref="D37">
    <cfRule type="cellIs" dxfId="1718" priority="2299" operator="equal">
      <formula>0</formula>
    </cfRule>
  </conditionalFormatting>
  <conditionalFormatting sqref="D37">
    <cfRule type="cellIs" dxfId="1717" priority="2298" operator="notEqual">
      <formula>0</formula>
    </cfRule>
  </conditionalFormatting>
  <conditionalFormatting sqref="E37">
    <cfRule type="cellIs" dxfId="1716" priority="2297" operator="equal">
      <formula>0</formula>
    </cfRule>
  </conditionalFormatting>
  <conditionalFormatting sqref="E37">
    <cfRule type="cellIs" dxfId="1715" priority="2296" operator="notEqual">
      <formula>0</formula>
    </cfRule>
  </conditionalFormatting>
  <conditionalFormatting sqref="E38">
    <cfRule type="cellIs" dxfId="1714" priority="2295" operator="equal">
      <formula>0</formula>
    </cfRule>
  </conditionalFormatting>
  <conditionalFormatting sqref="E38">
    <cfRule type="cellIs" dxfId="1713" priority="2294" operator="notEqual">
      <formula>0</formula>
    </cfRule>
  </conditionalFormatting>
  <conditionalFormatting sqref="E165">
    <cfRule type="cellIs" dxfId="1712" priority="1697" operator="equal">
      <formula>0</formula>
    </cfRule>
  </conditionalFormatting>
  <conditionalFormatting sqref="E165">
    <cfRule type="cellIs" dxfId="1711" priority="1696" operator="notEqual">
      <formula>0</formula>
    </cfRule>
  </conditionalFormatting>
  <conditionalFormatting sqref="E166">
    <cfRule type="cellIs" dxfId="1710" priority="1695" operator="equal">
      <formula>0</formula>
    </cfRule>
  </conditionalFormatting>
  <conditionalFormatting sqref="E166">
    <cfRule type="cellIs" dxfId="1709" priority="1694" operator="notEqual">
      <formula>0</formula>
    </cfRule>
  </conditionalFormatting>
  <conditionalFormatting sqref="D38">
    <cfRule type="cellIs" dxfId="1708" priority="2289" operator="equal">
      <formula>0</formula>
    </cfRule>
  </conditionalFormatting>
  <conditionalFormatting sqref="D38">
    <cfRule type="cellIs" dxfId="1707" priority="2288" operator="notEqual">
      <formula>0</formula>
    </cfRule>
  </conditionalFormatting>
  <conditionalFormatting sqref="D39">
    <cfRule type="cellIs" dxfId="1706" priority="2287" operator="equal">
      <formula>0</formula>
    </cfRule>
  </conditionalFormatting>
  <conditionalFormatting sqref="D39">
    <cfRule type="cellIs" dxfId="1705" priority="2286" operator="notEqual">
      <formula>0</formula>
    </cfRule>
  </conditionalFormatting>
  <conditionalFormatting sqref="E39">
    <cfRule type="cellIs" dxfId="1704" priority="2285" operator="equal">
      <formula>0</formula>
    </cfRule>
  </conditionalFormatting>
  <conditionalFormatting sqref="E39">
    <cfRule type="cellIs" dxfId="1703" priority="2284" operator="notEqual">
      <formula>0</formula>
    </cfRule>
  </conditionalFormatting>
  <conditionalFormatting sqref="E40">
    <cfRule type="cellIs" dxfId="1702" priority="2283" operator="equal">
      <formula>0</formula>
    </cfRule>
  </conditionalFormatting>
  <conditionalFormatting sqref="E40">
    <cfRule type="cellIs" dxfId="1701" priority="2282" operator="notEqual">
      <formula>0</formula>
    </cfRule>
  </conditionalFormatting>
  <conditionalFormatting sqref="D166">
    <cfRule type="cellIs" dxfId="1700" priority="1689" operator="equal">
      <formula>0</formula>
    </cfRule>
  </conditionalFormatting>
  <conditionalFormatting sqref="D166">
    <cfRule type="cellIs" dxfId="1699" priority="1688" operator="notEqual">
      <formula>0</formula>
    </cfRule>
  </conditionalFormatting>
  <conditionalFormatting sqref="D167">
    <cfRule type="cellIs" dxfId="1698" priority="1687" operator="equal">
      <formula>0</formula>
    </cfRule>
  </conditionalFormatting>
  <conditionalFormatting sqref="D167">
    <cfRule type="cellIs" dxfId="1697" priority="1686" operator="notEqual">
      <formula>0</formula>
    </cfRule>
  </conditionalFormatting>
  <conditionalFormatting sqref="D40">
    <cfRule type="cellIs" dxfId="1696" priority="2277" operator="equal">
      <formula>0</formula>
    </cfRule>
  </conditionalFormatting>
  <conditionalFormatting sqref="D40">
    <cfRule type="cellIs" dxfId="1695" priority="2276" operator="notEqual">
      <formula>0</formula>
    </cfRule>
  </conditionalFormatting>
  <conditionalFormatting sqref="D41">
    <cfRule type="cellIs" dxfId="1694" priority="2275" operator="equal">
      <formula>0</formula>
    </cfRule>
  </conditionalFormatting>
  <conditionalFormatting sqref="D41">
    <cfRule type="cellIs" dxfId="1693" priority="2274" operator="notEqual">
      <formula>0</formula>
    </cfRule>
  </conditionalFormatting>
  <conditionalFormatting sqref="E41">
    <cfRule type="cellIs" dxfId="1692" priority="2273" operator="equal">
      <formula>0</formula>
    </cfRule>
  </conditionalFormatting>
  <conditionalFormatting sqref="E41">
    <cfRule type="cellIs" dxfId="1691" priority="2272" operator="notEqual">
      <formula>0</formula>
    </cfRule>
  </conditionalFormatting>
  <conditionalFormatting sqref="E42">
    <cfRule type="cellIs" dxfId="1690" priority="2271" operator="equal">
      <formula>0</formula>
    </cfRule>
  </conditionalFormatting>
  <conditionalFormatting sqref="E42">
    <cfRule type="cellIs" dxfId="1689" priority="2270" operator="notEqual">
      <formula>0</formula>
    </cfRule>
  </conditionalFormatting>
  <conditionalFormatting sqref="D42">
    <cfRule type="cellIs" dxfId="1688" priority="2265" operator="equal">
      <formula>0</formula>
    </cfRule>
  </conditionalFormatting>
  <conditionalFormatting sqref="D42">
    <cfRule type="cellIs" dxfId="1687" priority="2264" operator="notEqual">
      <formula>0</formula>
    </cfRule>
  </conditionalFormatting>
  <conditionalFormatting sqref="D45">
    <cfRule type="cellIs" dxfId="1686" priority="2263" operator="equal">
      <formula>0</formula>
    </cfRule>
  </conditionalFormatting>
  <conditionalFormatting sqref="D45">
    <cfRule type="cellIs" dxfId="1685" priority="2262" operator="notEqual">
      <formula>0</formula>
    </cfRule>
  </conditionalFormatting>
  <conditionalFormatting sqref="E45">
    <cfRule type="cellIs" dxfId="1684" priority="2261" operator="equal">
      <formula>0</formula>
    </cfRule>
  </conditionalFormatting>
  <conditionalFormatting sqref="E45">
    <cfRule type="cellIs" dxfId="1683" priority="2260" operator="notEqual">
      <formula>0</formula>
    </cfRule>
  </conditionalFormatting>
  <conditionalFormatting sqref="E46">
    <cfRule type="cellIs" dxfId="1682" priority="2259" operator="equal">
      <formula>0</formula>
    </cfRule>
  </conditionalFormatting>
  <conditionalFormatting sqref="E46">
    <cfRule type="cellIs" dxfId="1681" priority="2258" operator="notEqual">
      <formula>0</formula>
    </cfRule>
  </conditionalFormatting>
  <conditionalFormatting sqref="E169">
    <cfRule type="cellIs" dxfId="1680" priority="1673" operator="equal">
      <formula>0</formula>
    </cfRule>
  </conditionalFormatting>
  <conditionalFormatting sqref="E169">
    <cfRule type="cellIs" dxfId="1679" priority="1672" operator="notEqual">
      <formula>0</formula>
    </cfRule>
  </conditionalFormatting>
  <conditionalFormatting sqref="E170">
    <cfRule type="cellIs" dxfId="1678" priority="1671" operator="equal">
      <formula>0</formula>
    </cfRule>
  </conditionalFormatting>
  <conditionalFormatting sqref="E170">
    <cfRule type="cellIs" dxfId="1677" priority="1670" operator="notEqual">
      <formula>0</formula>
    </cfRule>
  </conditionalFormatting>
  <conditionalFormatting sqref="D46">
    <cfRule type="cellIs" dxfId="1676" priority="2253" operator="equal">
      <formula>0</formula>
    </cfRule>
  </conditionalFormatting>
  <conditionalFormatting sqref="D46">
    <cfRule type="cellIs" dxfId="1675" priority="2252" operator="notEqual">
      <formula>0</formula>
    </cfRule>
  </conditionalFormatting>
  <conditionalFormatting sqref="D47">
    <cfRule type="cellIs" dxfId="1674" priority="2251" operator="equal">
      <formula>0</formula>
    </cfRule>
  </conditionalFormatting>
  <conditionalFormatting sqref="D47">
    <cfRule type="cellIs" dxfId="1673" priority="2250" operator="notEqual">
      <formula>0</formula>
    </cfRule>
  </conditionalFormatting>
  <conditionalFormatting sqref="E47">
    <cfRule type="cellIs" dxfId="1672" priority="2249" operator="equal">
      <formula>0</formula>
    </cfRule>
  </conditionalFormatting>
  <conditionalFormatting sqref="E47">
    <cfRule type="cellIs" dxfId="1671" priority="2248" operator="notEqual">
      <formula>0</formula>
    </cfRule>
  </conditionalFormatting>
  <conditionalFormatting sqref="E48">
    <cfRule type="cellIs" dxfId="1670" priority="2247" operator="equal">
      <formula>0</formula>
    </cfRule>
  </conditionalFormatting>
  <conditionalFormatting sqref="E48">
    <cfRule type="cellIs" dxfId="1669" priority="2246" operator="notEqual">
      <formula>0</formula>
    </cfRule>
  </conditionalFormatting>
  <conditionalFormatting sqref="D170">
    <cfRule type="cellIs" dxfId="1668" priority="1665" operator="equal">
      <formula>0</formula>
    </cfRule>
  </conditionalFormatting>
  <conditionalFormatting sqref="D170">
    <cfRule type="cellIs" dxfId="1667" priority="1664" operator="notEqual">
      <formula>0</formula>
    </cfRule>
  </conditionalFormatting>
  <conditionalFormatting sqref="D171">
    <cfRule type="cellIs" dxfId="1666" priority="1663" operator="equal">
      <formula>0</formula>
    </cfRule>
  </conditionalFormatting>
  <conditionalFormatting sqref="D171">
    <cfRule type="cellIs" dxfId="1665" priority="1662" operator="notEqual">
      <formula>0</formula>
    </cfRule>
  </conditionalFormatting>
  <conditionalFormatting sqref="D48">
    <cfRule type="cellIs" dxfId="1664" priority="2241" operator="equal">
      <formula>0</formula>
    </cfRule>
  </conditionalFormatting>
  <conditionalFormatting sqref="D48">
    <cfRule type="cellIs" dxfId="1663" priority="2240" operator="notEqual">
      <formula>0</formula>
    </cfRule>
  </conditionalFormatting>
  <conditionalFormatting sqref="D55">
    <cfRule type="cellIs" dxfId="1662" priority="2239" operator="equal">
      <formula>0</formula>
    </cfRule>
  </conditionalFormatting>
  <conditionalFormatting sqref="D55">
    <cfRule type="cellIs" dxfId="1661" priority="2238" operator="notEqual">
      <formula>0</formula>
    </cfRule>
  </conditionalFormatting>
  <conditionalFormatting sqref="E55">
    <cfRule type="cellIs" dxfId="1660" priority="2237" operator="equal">
      <formula>0</formula>
    </cfRule>
  </conditionalFormatting>
  <conditionalFormatting sqref="E55">
    <cfRule type="cellIs" dxfId="1659" priority="2236" operator="notEqual">
      <formula>0</formula>
    </cfRule>
  </conditionalFormatting>
  <conditionalFormatting sqref="E56">
    <cfRule type="cellIs" dxfId="1658" priority="2235" operator="equal">
      <formula>0</formula>
    </cfRule>
  </conditionalFormatting>
  <conditionalFormatting sqref="E56">
    <cfRule type="cellIs" dxfId="1657" priority="2234" operator="notEqual">
      <formula>0</formula>
    </cfRule>
  </conditionalFormatting>
  <conditionalFormatting sqref="D56">
    <cfRule type="cellIs" dxfId="1656" priority="2229" operator="equal">
      <formula>0</formula>
    </cfRule>
  </conditionalFormatting>
  <conditionalFormatting sqref="D56">
    <cfRule type="cellIs" dxfId="1655" priority="2228" operator="notEqual">
      <formula>0</formula>
    </cfRule>
  </conditionalFormatting>
  <conditionalFormatting sqref="D57">
    <cfRule type="cellIs" dxfId="1654" priority="2227" operator="equal">
      <formula>0</formula>
    </cfRule>
  </conditionalFormatting>
  <conditionalFormatting sqref="D57">
    <cfRule type="cellIs" dxfId="1653" priority="2226" operator="notEqual">
      <formula>0</formula>
    </cfRule>
  </conditionalFormatting>
  <conditionalFormatting sqref="E57">
    <cfRule type="cellIs" dxfId="1652" priority="2225" operator="equal">
      <formula>0</formula>
    </cfRule>
  </conditionalFormatting>
  <conditionalFormatting sqref="E57">
    <cfRule type="cellIs" dxfId="1651" priority="2224" operator="notEqual">
      <formula>0</formula>
    </cfRule>
  </conditionalFormatting>
  <conditionalFormatting sqref="E58">
    <cfRule type="cellIs" dxfId="1650" priority="2223" operator="equal">
      <formula>0</formula>
    </cfRule>
  </conditionalFormatting>
  <conditionalFormatting sqref="E58">
    <cfRule type="cellIs" dxfId="1649" priority="2222" operator="notEqual">
      <formula>0</formula>
    </cfRule>
  </conditionalFormatting>
  <conditionalFormatting sqref="E173">
    <cfRule type="cellIs" dxfId="1648" priority="1649" operator="equal">
      <formula>0</formula>
    </cfRule>
  </conditionalFormatting>
  <conditionalFormatting sqref="E173">
    <cfRule type="cellIs" dxfId="1647" priority="1648" operator="notEqual">
      <formula>0</formula>
    </cfRule>
  </conditionalFormatting>
  <conditionalFormatting sqref="E174">
    <cfRule type="cellIs" dxfId="1646" priority="1647" operator="equal">
      <formula>0</formula>
    </cfRule>
  </conditionalFormatting>
  <conditionalFormatting sqref="E174">
    <cfRule type="cellIs" dxfId="1645" priority="1646" operator="notEqual">
      <formula>0</formula>
    </cfRule>
  </conditionalFormatting>
  <conditionalFormatting sqref="D58">
    <cfRule type="cellIs" dxfId="1644" priority="2217" operator="equal">
      <formula>0</formula>
    </cfRule>
  </conditionalFormatting>
  <conditionalFormatting sqref="D58">
    <cfRule type="cellIs" dxfId="1643" priority="2216" operator="notEqual">
      <formula>0</formula>
    </cfRule>
  </conditionalFormatting>
  <conditionalFormatting sqref="D59">
    <cfRule type="cellIs" dxfId="1642" priority="2215" operator="equal">
      <formula>0</formula>
    </cfRule>
  </conditionalFormatting>
  <conditionalFormatting sqref="D59">
    <cfRule type="cellIs" dxfId="1641" priority="2214" operator="notEqual">
      <formula>0</formula>
    </cfRule>
  </conditionalFormatting>
  <conditionalFormatting sqref="E59">
    <cfRule type="cellIs" dxfId="1640" priority="2213" operator="equal">
      <formula>0</formula>
    </cfRule>
  </conditionalFormatting>
  <conditionalFormatting sqref="E59">
    <cfRule type="cellIs" dxfId="1639" priority="2212" operator="notEqual">
      <formula>0</formula>
    </cfRule>
  </conditionalFormatting>
  <conditionalFormatting sqref="E60">
    <cfRule type="cellIs" dxfId="1638" priority="2211" operator="equal">
      <formula>0</formula>
    </cfRule>
  </conditionalFormatting>
  <conditionalFormatting sqref="E60">
    <cfRule type="cellIs" dxfId="1637" priority="2210" operator="notEqual">
      <formula>0</formula>
    </cfRule>
  </conditionalFormatting>
  <conditionalFormatting sqref="D174">
    <cfRule type="cellIs" dxfId="1636" priority="1641" operator="equal">
      <formula>0</formula>
    </cfRule>
  </conditionalFormatting>
  <conditionalFormatting sqref="D174">
    <cfRule type="cellIs" dxfId="1635" priority="1640" operator="notEqual">
      <formula>0</formula>
    </cfRule>
  </conditionalFormatting>
  <conditionalFormatting sqref="D177">
    <cfRule type="cellIs" dxfId="1634" priority="1639" operator="equal">
      <formula>0</formula>
    </cfRule>
  </conditionalFormatting>
  <conditionalFormatting sqref="D177">
    <cfRule type="cellIs" dxfId="1633" priority="1638" operator="notEqual">
      <formula>0</formula>
    </cfRule>
  </conditionalFormatting>
  <conditionalFormatting sqref="D60">
    <cfRule type="cellIs" dxfId="1632" priority="2205" operator="equal">
      <formula>0</formula>
    </cfRule>
  </conditionalFormatting>
  <conditionalFormatting sqref="D60">
    <cfRule type="cellIs" dxfId="1631" priority="2204" operator="notEqual">
      <formula>0</formula>
    </cfRule>
  </conditionalFormatting>
  <conditionalFormatting sqref="D61">
    <cfRule type="cellIs" dxfId="1630" priority="2203" operator="equal">
      <formula>0</formula>
    </cfRule>
  </conditionalFormatting>
  <conditionalFormatting sqref="D61">
    <cfRule type="cellIs" dxfId="1629" priority="2202" operator="notEqual">
      <formula>0</formula>
    </cfRule>
  </conditionalFormatting>
  <conditionalFormatting sqref="E61">
    <cfRule type="cellIs" dxfId="1628" priority="2201" operator="equal">
      <formula>0</formula>
    </cfRule>
  </conditionalFormatting>
  <conditionalFormatting sqref="E61">
    <cfRule type="cellIs" dxfId="1627" priority="2200" operator="notEqual">
      <formula>0</formula>
    </cfRule>
  </conditionalFormatting>
  <conditionalFormatting sqref="E62">
    <cfRule type="cellIs" dxfId="1626" priority="2199" operator="equal">
      <formula>0</formula>
    </cfRule>
  </conditionalFormatting>
  <conditionalFormatting sqref="E62">
    <cfRule type="cellIs" dxfId="1625" priority="2198" operator="notEqual">
      <formula>0</formula>
    </cfRule>
  </conditionalFormatting>
  <conditionalFormatting sqref="D62">
    <cfRule type="cellIs" dxfId="1624" priority="2193" operator="equal">
      <formula>0</formula>
    </cfRule>
  </conditionalFormatting>
  <conditionalFormatting sqref="D62">
    <cfRule type="cellIs" dxfId="1623" priority="2192" operator="notEqual">
      <formula>0</formula>
    </cfRule>
  </conditionalFormatting>
  <conditionalFormatting sqref="D63">
    <cfRule type="cellIs" dxfId="1622" priority="2191" operator="equal">
      <formula>0</formula>
    </cfRule>
  </conditionalFormatting>
  <conditionalFormatting sqref="D63">
    <cfRule type="cellIs" dxfId="1621" priority="2190" operator="notEqual">
      <formula>0</formula>
    </cfRule>
  </conditionalFormatting>
  <conditionalFormatting sqref="E63">
    <cfRule type="cellIs" dxfId="1620" priority="2189" operator="equal">
      <formula>0</formula>
    </cfRule>
  </conditionalFormatting>
  <conditionalFormatting sqref="E63">
    <cfRule type="cellIs" dxfId="1619" priority="2188" operator="notEqual">
      <formula>0</formula>
    </cfRule>
  </conditionalFormatting>
  <conditionalFormatting sqref="E64">
    <cfRule type="cellIs" dxfId="1618" priority="2187" operator="equal">
      <formula>0</formula>
    </cfRule>
  </conditionalFormatting>
  <conditionalFormatting sqref="E64">
    <cfRule type="cellIs" dxfId="1617" priority="2186" operator="notEqual">
      <formula>0</formula>
    </cfRule>
  </conditionalFormatting>
  <conditionalFormatting sqref="E179">
    <cfRule type="cellIs" dxfId="1616" priority="1625" operator="equal">
      <formula>0</formula>
    </cfRule>
  </conditionalFormatting>
  <conditionalFormatting sqref="E179">
    <cfRule type="cellIs" dxfId="1615" priority="1624" operator="notEqual">
      <formula>0</formula>
    </cfRule>
  </conditionalFormatting>
  <conditionalFormatting sqref="E180">
    <cfRule type="cellIs" dxfId="1614" priority="1623" operator="equal">
      <formula>0</formula>
    </cfRule>
  </conditionalFormatting>
  <conditionalFormatting sqref="E180">
    <cfRule type="cellIs" dxfId="1613" priority="1622" operator="notEqual">
      <formula>0</formula>
    </cfRule>
  </conditionalFormatting>
  <conditionalFormatting sqref="D64">
    <cfRule type="cellIs" dxfId="1612" priority="2181" operator="equal">
      <formula>0</formula>
    </cfRule>
  </conditionalFormatting>
  <conditionalFormatting sqref="D64">
    <cfRule type="cellIs" dxfId="1611" priority="2180" operator="notEqual">
      <formula>0</formula>
    </cfRule>
  </conditionalFormatting>
  <conditionalFormatting sqref="D65">
    <cfRule type="cellIs" dxfId="1610" priority="2179" operator="equal">
      <formula>0</formula>
    </cfRule>
  </conditionalFormatting>
  <conditionalFormatting sqref="D65">
    <cfRule type="cellIs" dxfId="1609" priority="2178" operator="notEqual">
      <formula>0</formula>
    </cfRule>
  </conditionalFormatting>
  <conditionalFormatting sqref="E65">
    <cfRule type="cellIs" dxfId="1608" priority="2177" operator="equal">
      <formula>0</formula>
    </cfRule>
  </conditionalFormatting>
  <conditionalFormatting sqref="E65">
    <cfRule type="cellIs" dxfId="1607" priority="2176" operator="notEqual">
      <formula>0</formula>
    </cfRule>
  </conditionalFormatting>
  <conditionalFormatting sqref="E66">
    <cfRule type="cellIs" dxfId="1606" priority="2175" operator="equal">
      <formula>0</formula>
    </cfRule>
  </conditionalFormatting>
  <conditionalFormatting sqref="E66">
    <cfRule type="cellIs" dxfId="1605" priority="2174" operator="notEqual">
      <formula>0</formula>
    </cfRule>
  </conditionalFormatting>
  <conditionalFormatting sqref="D180">
    <cfRule type="cellIs" dxfId="1604" priority="1617" operator="equal">
      <formula>0</formula>
    </cfRule>
  </conditionalFormatting>
  <conditionalFormatting sqref="D180">
    <cfRule type="cellIs" dxfId="1603" priority="1616" operator="notEqual">
      <formula>0</formula>
    </cfRule>
  </conditionalFormatting>
  <conditionalFormatting sqref="D181">
    <cfRule type="cellIs" dxfId="1602" priority="1615" operator="equal">
      <formula>0</formula>
    </cfRule>
  </conditionalFormatting>
  <conditionalFormatting sqref="D181">
    <cfRule type="cellIs" dxfId="1601" priority="1614" operator="notEqual">
      <formula>0</formula>
    </cfRule>
  </conditionalFormatting>
  <conditionalFormatting sqref="D66">
    <cfRule type="cellIs" dxfId="1600" priority="2169" operator="equal">
      <formula>0</formula>
    </cfRule>
  </conditionalFormatting>
  <conditionalFormatting sqref="D66">
    <cfRule type="cellIs" dxfId="1599" priority="2168" operator="notEqual">
      <formula>0</formula>
    </cfRule>
  </conditionalFormatting>
  <conditionalFormatting sqref="D67">
    <cfRule type="cellIs" dxfId="1598" priority="2167" operator="equal">
      <formula>0</formula>
    </cfRule>
  </conditionalFormatting>
  <conditionalFormatting sqref="D67">
    <cfRule type="cellIs" dxfId="1597" priority="2166" operator="notEqual">
      <formula>0</formula>
    </cfRule>
  </conditionalFormatting>
  <conditionalFormatting sqref="E67">
    <cfRule type="cellIs" dxfId="1596" priority="2165" operator="equal">
      <formula>0</formula>
    </cfRule>
  </conditionalFormatting>
  <conditionalFormatting sqref="E67">
    <cfRule type="cellIs" dxfId="1595" priority="2164" operator="notEqual">
      <formula>0</formula>
    </cfRule>
  </conditionalFormatting>
  <conditionalFormatting sqref="E68">
    <cfRule type="cellIs" dxfId="1594" priority="2163" operator="equal">
      <formula>0</formula>
    </cfRule>
  </conditionalFormatting>
  <conditionalFormatting sqref="E68">
    <cfRule type="cellIs" dxfId="1593" priority="2162" operator="notEqual">
      <formula>0</formula>
    </cfRule>
  </conditionalFormatting>
  <conditionalFormatting sqref="D68">
    <cfRule type="cellIs" dxfId="1592" priority="2157" operator="equal">
      <formula>0</formula>
    </cfRule>
  </conditionalFormatting>
  <conditionalFormatting sqref="D68">
    <cfRule type="cellIs" dxfId="1591" priority="2156" operator="notEqual">
      <formula>0</formula>
    </cfRule>
  </conditionalFormatting>
  <conditionalFormatting sqref="D69">
    <cfRule type="cellIs" dxfId="1590" priority="2155" operator="equal">
      <formula>0</formula>
    </cfRule>
  </conditionalFormatting>
  <conditionalFormatting sqref="D69">
    <cfRule type="cellIs" dxfId="1589" priority="2154" operator="notEqual">
      <formula>0</formula>
    </cfRule>
  </conditionalFormatting>
  <conditionalFormatting sqref="E69">
    <cfRule type="cellIs" dxfId="1588" priority="2153" operator="equal">
      <formula>0</formula>
    </cfRule>
  </conditionalFormatting>
  <conditionalFormatting sqref="E69">
    <cfRule type="cellIs" dxfId="1587" priority="2152" operator="notEqual">
      <formula>0</formula>
    </cfRule>
  </conditionalFormatting>
  <conditionalFormatting sqref="E70">
    <cfRule type="cellIs" dxfId="1586" priority="2151" operator="equal">
      <formula>0</formula>
    </cfRule>
  </conditionalFormatting>
  <conditionalFormatting sqref="E70">
    <cfRule type="cellIs" dxfId="1585" priority="2150" operator="notEqual">
      <formula>0</formula>
    </cfRule>
  </conditionalFormatting>
  <conditionalFormatting sqref="E183">
    <cfRule type="cellIs" dxfId="1584" priority="1601" operator="equal">
      <formula>0</formula>
    </cfRule>
  </conditionalFormatting>
  <conditionalFormatting sqref="E183">
    <cfRule type="cellIs" dxfId="1583" priority="1600" operator="notEqual">
      <formula>0</formula>
    </cfRule>
  </conditionalFormatting>
  <conditionalFormatting sqref="E184">
    <cfRule type="cellIs" dxfId="1582" priority="1599" operator="equal">
      <formula>0</formula>
    </cfRule>
  </conditionalFormatting>
  <conditionalFormatting sqref="E184">
    <cfRule type="cellIs" dxfId="1581" priority="1598" operator="notEqual">
      <formula>0</formula>
    </cfRule>
  </conditionalFormatting>
  <conditionalFormatting sqref="D70">
    <cfRule type="cellIs" dxfId="1580" priority="2145" operator="equal">
      <formula>0</formula>
    </cfRule>
  </conditionalFormatting>
  <conditionalFormatting sqref="D70">
    <cfRule type="cellIs" dxfId="1579" priority="2144" operator="notEqual">
      <formula>0</formula>
    </cfRule>
  </conditionalFormatting>
  <conditionalFormatting sqref="D71">
    <cfRule type="cellIs" dxfId="1578" priority="2143" operator="equal">
      <formula>0</formula>
    </cfRule>
  </conditionalFormatting>
  <conditionalFormatting sqref="D71">
    <cfRule type="cellIs" dxfId="1577" priority="2142" operator="notEqual">
      <formula>0</formula>
    </cfRule>
  </conditionalFormatting>
  <conditionalFormatting sqref="E71">
    <cfRule type="cellIs" dxfId="1576" priority="2141" operator="equal">
      <formula>0</formula>
    </cfRule>
  </conditionalFormatting>
  <conditionalFormatting sqref="E71">
    <cfRule type="cellIs" dxfId="1575" priority="2140" operator="notEqual">
      <formula>0</formula>
    </cfRule>
  </conditionalFormatting>
  <conditionalFormatting sqref="E72">
    <cfRule type="cellIs" dxfId="1574" priority="2139" operator="equal">
      <formula>0</formula>
    </cfRule>
  </conditionalFormatting>
  <conditionalFormatting sqref="E72">
    <cfRule type="cellIs" dxfId="1573" priority="2138" operator="notEqual">
      <formula>0</formula>
    </cfRule>
  </conditionalFormatting>
  <conditionalFormatting sqref="D184">
    <cfRule type="cellIs" dxfId="1572" priority="1593" operator="equal">
      <formula>0</formula>
    </cfRule>
  </conditionalFormatting>
  <conditionalFormatting sqref="D184">
    <cfRule type="cellIs" dxfId="1571" priority="1592" operator="notEqual">
      <formula>0</formula>
    </cfRule>
  </conditionalFormatting>
  <conditionalFormatting sqref="D185">
    <cfRule type="cellIs" dxfId="1570" priority="1591" operator="equal">
      <formula>0</formula>
    </cfRule>
  </conditionalFormatting>
  <conditionalFormatting sqref="D185">
    <cfRule type="cellIs" dxfId="1569" priority="1590" operator="notEqual">
      <formula>0</formula>
    </cfRule>
  </conditionalFormatting>
  <conditionalFormatting sqref="D72">
    <cfRule type="cellIs" dxfId="1568" priority="2133" operator="equal">
      <formula>0</formula>
    </cfRule>
  </conditionalFormatting>
  <conditionalFormatting sqref="D72">
    <cfRule type="cellIs" dxfId="1567" priority="2132" operator="notEqual">
      <formula>0</formula>
    </cfRule>
  </conditionalFormatting>
  <conditionalFormatting sqref="D73">
    <cfRule type="cellIs" dxfId="1566" priority="2131" operator="equal">
      <formula>0</formula>
    </cfRule>
  </conditionalFormatting>
  <conditionalFormatting sqref="D73">
    <cfRule type="cellIs" dxfId="1565" priority="2130" operator="notEqual">
      <formula>0</formula>
    </cfRule>
  </conditionalFormatting>
  <conditionalFormatting sqref="E73">
    <cfRule type="cellIs" dxfId="1564" priority="2129" operator="equal">
      <formula>0</formula>
    </cfRule>
  </conditionalFormatting>
  <conditionalFormatting sqref="E73">
    <cfRule type="cellIs" dxfId="1563" priority="2128" operator="notEqual">
      <formula>0</formula>
    </cfRule>
  </conditionalFormatting>
  <conditionalFormatting sqref="E74">
    <cfRule type="cellIs" dxfId="1562" priority="2127" operator="equal">
      <formula>0</formula>
    </cfRule>
  </conditionalFormatting>
  <conditionalFormatting sqref="E74">
    <cfRule type="cellIs" dxfId="1561" priority="2126" operator="notEqual">
      <formula>0</formula>
    </cfRule>
  </conditionalFormatting>
  <conditionalFormatting sqref="D74">
    <cfRule type="cellIs" dxfId="1560" priority="2121" operator="equal">
      <formula>0</formula>
    </cfRule>
  </conditionalFormatting>
  <conditionalFormatting sqref="D74">
    <cfRule type="cellIs" dxfId="1559" priority="2120" operator="notEqual">
      <formula>0</formula>
    </cfRule>
  </conditionalFormatting>
  <conditionalFormatting sqref="D75">
    <cfRule type="cellIs" dxfId="1558" priority="2119" operator="equal">
      <formula>0</formula>
    </cfRule>
  </conditionalFormatting>
  <conditionalFormatting sqref="D75">
    <cfRule type="cellIs" dxfId="1557" priority="2118" operator="notEqual">
      <formula>0</formula>
    </cfRule>
  </conditionalFormatting>
  <conditionalFormatting sqref="E75">
    <cfRule type="cellIs" dxfId="1556" priority="2117" operator="equal">
      <formula>0</formula>
    </cfRule>
  </conditionalFormatting>
  <conditionalFormatting sqref="E75">
    <cfRule type="cellIs" dxfId="1555" priority="2116" operator="notEqual">
      <formula>0</formula>
    </cfRule>
  </conditionalFormatting>
  <conditionalFormatting sqref="E76">
    <cfRule type="cellIs" dxfId="1554" priority="2115" operator="equal">
      <formula>0</formula>
    </cfRule>
  </conditionalFormatting>
  <conditionalFormatting sqref="E76">
    <cfRule type="cellIs" dxfId="1553" priority="2114" operator="notEqual">
      <formula>0</formula>
    </cfRule>
  </conditionalFormatting>
  <conditionalFormatting sqref="E187">
    <cfRule type="cellIs" dxfId="1552" priority="1577" operator="equal">
      <formula>0</formula>
    </cfRule>
  </conditionalFormatting>
  <conditionalFormatting sqref="E187">
    <cfRule type="cellIs" dxfId="1551" priority="1576" operator="notEqual">
      <formula>0</formula>
    </cfRule>
  </conditionalFormatting>
  <conditionalFormatting sqref="E188">
    <cfRule type="cellIs" dxfId="1550" priority="1575" operator="equal">
      <formula>0</formula>
    </cfRule>
  </conditionalFormatting>
  <conditionalFormatting sqref="E188">
    <cfRule type="cellIs" dxfId="1549" priority="1574" operator="notEqual">
      <formula>0</formula>
    </cfRule>
  </conditionalFormatting>
  <conditionalFormatting sqref="D76">
    <cfRule type="cellIs" dxfId="1548" priority="2109" operator="equal">
      <formula>0</formula>
    </cfRule>
  </conditionalFormatting>
  <conditionalFormatting sqref="D76">
    <cfRule type="cellIs" dxfId="1547" priority="2108" operator="notEqual">
      <formula>0</formula>
    </cfRule>
  </conditionalFormatting>
  <conditionalFormatting sqref="D77">
    <cfRule type="cellIs" dxfId="1546" priority="2107" operator="equal">
      <formula>0</formula>
    </cfRule>
  </conditionalFormatting>
  <conditionalFormatting sqref="D77">
    <cfRule type="cellIs" dxfId="1545" priority="2106" operator="notEqual">
      <formula>0</formula>
    </cfRule>
  </conditionalFormatting>
  <conditionalFormatting sqref="E77">
    <cfRule type="cellIs" dxfId="1544" priority="2105" operator="equal">
      <formula>0</formula>
    </cfRule>
  </conditionalFormatting>
  <conditionalFormatting sqref="E77">
    <cfRule type="cellIs" dxfId="1543" priority="2104" operator="notEqual">
      <formula>0</formula>
    </cfRule>
  </conditionalFormatting>
  <conditionalFormatting sqref="E78">
    <cfRule type="cellIs" dxfId="1542" priority="2103" operator="equal">
      <formula>0</formula>
    </cfRule>
  </conditionalFormatting>
  <conditionalFormatting sqref="E78">
    <cfRule type="cellIs" dxfId="1541" priority="2102" operator="notEqual">
      <formula>0</formula>
    </cfRule>
  </conditionalFormatting>
  <conditionalFormatting sqref="D188">
    <cfRule type="cellIs" dxfId="1540" priority="1569" operator="equal">
      <formula>0</formula>
    </cfRule>
  </conditionalFormatting>
  <conditionalFormatting sqref="D188">
    <cfRule type="cellIs" dxfId="1539" priority="1568" operator="notEqual">
      <formula>0</formula>
    </cfRule>
  </conditionalFormatting>
  <conditionalFormatting sqref="D189">
    <cfRule type="cellIs" dxfId="1538" priority="1567" operator="equal">
      <formula>0</formula>
    </cfRule>
  </conditionalFormatting>
  <conditionalFormatting sqref="D189">
    <cfRule type="cellIs" dxfId="1537" priority="1566" operator="notEqual">
      <formula>0</formula>
    </cfRule>
  </conditionalFormatting>
  <conditionalFormatting sqref="D78">
    <cfRule type="cellIs" dxfId="1536" priority="2097" operator="equal">
      <formula>0</formula>
    </cfRule>
  </conditionalFormatting>
  <conditionalFormatting sqref="D78">
    <cfRule type="cellIs" dxfId="1535" priority="2096" operator="notEqual">
      <formula>0</formula>
    </cfRule>
  </conditionalFormatting>
  <conditionalFormatting sqref="D79">
    <cfRule type="cellIs" dxfId="1534" priority="2095" operator="equal">
      <formula>0</formula>
    </cfRule>
  </conditionalFormatting>
  <conditionalFormatting sqref="D79">
    <cfRule type="cellIs" dxfId="1533" priority="2094" operator="notEqual">
      <formula>0</formula>
    </cfRule>
  </conditionalFormatting>
  <conditionalFormatting sqref="E79">
    <cfRule type="cellIs" dxfId="1532" priority="2093" operator="equal">
      <formula>0</formula>
    </cfRule>
  </conditionalFormatting>
  <conditionalFormatting sqref="E79">
    <cfRule type="cellIs" dxfId="1531" priority="2092" operator="notEqual">
      <formula>0</formula>
    </cfRule>
  </conditionalFormatting>
  <conditionalFormatting sqref="E80">
    <cfRule type="cellIs" dxfId="1530" priority="2091" operator="equal">
      <formula>0</formula>
    </cfRule>
  </conditionalFormatting>
  <conditionalFormatting sqref="E80">
    <cfRule type="cellIs" dxfId="1529" priority="2090" operator="notEqual">
      <formula>0</formula>
    </cfRule>
  </conditionalFormatting>
  <conditionalFormatting sqref="D80">
    <cfRule type="cellIs" dxfId="1528" priority="2085" operator="equal">
      <formula>0</formula>
    </cfRule>
  </conditionalFormatting>
  <conditionalFormatting sqref="D80">
    <cfRule type="cellIs" dxfId="1527" priority="2084" operator="notEqual">
      <formula>0</formula>
    </cfRule>
  </conditionalFormatting>
  <conditionalFormatting sqref="D81">
    <cfRule type="cellIs" dxfId="1526" priority="2083" operator="equal">
      <formula>0</formula>
    </cfRule>
  </conditionalFormatting>
  <conditionalFormatting sqref="D81">
    <cfRule type="cellIs" dxfId="1525" priority="2082" operator="notEqual">
      <formula>0</formula>
    </cfRule>
  </conditionalFormatting>
  <conditionalFormatting sqref="E81">
    <cfRule type="cellIs" dxfId="1524" priority="2081" operator="equal">
      <formula>0</formula>
    </cfRule>
  </conditionalFormatting>
  <conditionalFormatting sqref="E81">
    <cfRule type="cellIs" dxfId="1523" priority="2080" operator="notEqual">
      <formula>0</formula>
    </cfRule>
  </conditionalFormatting>
  <conditionalFormatting sqref="E82">
    <cfRule type="cellIs" dxfId="1522" priority="2079" operator="equal">
      <formula>0</formula>
    </cfRule>
  </conditionalFormatting>
  <conditionalFormatting sqref="E82">
    <cfRule type="cellIs" dxfId="1521" priority="2078" operator="notEqual">
      <formula>0</formula>
    </cfRule>
  </conditionalFormatting>
  <conditionalFormatting sqref="E191">
    <cfRule type="cellIs" dxfId="1520" priority="1553" operator="equal">
      <formula>0</formula>
    </cfRule>
  </conditionalFormatting>
  <conditionalFormatting sqref="E191">
    <cfRule type="cellIs" dxfId="1519" priority="1552" operator="notEqual">
      <formula>0</formula>
    </cfRule>
  </conditionalFormatting>
  <conditionalFormatting sqref="E192">
    <cfRule type="cellIs" dxfId="1518" priority="1551" operator="equal">
      <formula>0</formula>
    </cfRule>
  </conditionalFormatting>
  <conditionalFormatting sqref="E192">
    <cfRule type="cellIs" dxfId="1517" priority="1550" operator="notEqual">
      <formula>0</formula>
    </cfRule>
  </conditionalFormatting>
  <conditionalFormatting sqref="D82">
    <cfRule type="cellIs" dxfId="1516" priority="2073" operator="equal">
      <formula>0</formula>
    </cfRule>
  </conditionalFormatting>
  <conditionalFormatting sqref="D82">
    <cfRule type="cellIs" dxfId="1515" priority="2072" operator="notEqual">
      <formula>0</formula>
    </cfRule>
  </conditionalFormatting>
  <conditionalFormatting sqref="D83">
    <cfRule type="cellIs" dxfId="1514" priority="2071" operator="equal">
      <formula>0</formula>
    </cfRule>
  </conditionalFormatting>
  <conditionalFormatting sqref="D83">
    <cfRule type="cellIs" dxfId="1513" priority="2070" operator="notEqual">
      <formula>0</formula>
    </cfRule>
  </conditionalFormatting>
  <conditionalFormatting sqref="E83">
    <cfRule type="cellIs" dxfId="1512" priority="2069" operator="equal">
      <formula>0</formula>
    </cfRule>
  </conditionalFormatting>
  <conditionalFormatting sqref="E83">
    <cfRule type="cellIs" dxfId="1511" priority="2068" operator="notEqual">
      <formula>0</formula>
    </cfRule>
  </conditionalFormatting>
  <conditionalFormatting sqref="E84">
    <cfRule type="cellIs" dxfId="1510" priority="2067" operator="equal">
      <formula>0</formula>
    </cfRule>
  </conditionalFormatting>
  <conditionalFormatting sqref="E84">
    <cfRule type="cellIs" dxfId="1509" priority="2066" operator="notEqual">
      <formula>0</formula>
    </cfRule>
  </conditionalFormatting>
  <conditionalFormatting sqref="D192">
    <cfRule type="cellIs" dxfId="1508" priority="1545" operator="equal">
      <formula>0</formula>
    </cfRule>
  </conditionalFormatting>
  <conditionalFormatting sqref="D192">
    <cfRule type="cellIs" dxfId="1507" priority="1544" operator="notEqual">
      <formula>0</formula>
    </cfRule>
  </conditionalFormatting>
  <conditionalFormatting sqref="D193">
    <cfRule type="cellIs" dxfId="1506" priority="1543" operator="equal">
      <formula>0</formula>
    </cfRule>
  </conditionalFormatting>
  <conditionalFormatting sqref="D193">
    <cfRule type="cellIs" dxfId="1505" priority="1542" operator="notEqual">
      <formula>0</formula>
    </cfRule>
  </conditionalFormatting>
  <conditionalFormatting sqref="D84">
    <cfRule type="cellIs" dxfId="1504" priority="2061" operator="equal">
      <formula>0</formula>
    </cfRule>
  </conditionalFormatting>
  <conditionalFormatting sqref="D84">
    <cfRule type="cellIs" dxfId="1503" priority="2060" operator="notEqual">
      <formula>0</formula>
    </cfRule>
  </conditionalFormatting>
  <conditionalFormatting sqref="D91">
    <cfRule type="cellIs" dxfId="1502" priority="2059" operator="equal">
      <formula>0</formula>
    </cfRule>
  </conditionalFormatting>
  <conditionalFormatting sqref="D91">
    <cfRule type="cellIs" dxfId="1501" priority="2058" operator="notEqual">
      <formula>0</formula>
    </cfRule>
  </conditionalFormatting>
  <conditionalFormatting sqref="E91">
    <cfRule type="cellIs" dxfId="1500" priority="2057" operator="equal">
      <formula>0</formula>
    </cfRule>
  </conditionalFormatting>
  <conditionalFormatting sqref="E91">
    <cfRule type="cellIs" dxfId="1499" priority="2056" operator="notEqual">
      <formula>0</formula>
    </cfRule>
  </conditionalFormatting>
  <conditionalFormatting sqref="E92">
    <cfRule type="cellIs" dxfId="1498" priority="2055" operator="equal">
      <formula>0</formula>
    </cfRule>
  </conditionalFormatting>
  <conditionalFormatting sqref="E92">
    <cfRule type="cellIs" dxfId="1497" priority="2054" operator="notEqual">
      <formula>0</formula>
    </cfRule>
  </conditionalFormatting>
  <conditionalFormatting sqref="D92">
    <cfRule type="cellIs" dxfId="1496" priority="2049" operator="equal">
      <formula>0</formula>
    </cfRule>
  </conditionalFormatting>
  <conditionalFormatting sqref="D92">
    <cfRule type="cellIs" dxfId="1495" priority="2048" operator="notEqual">
      <formula>0</formula>
    </cfRule>
  </conditionalFormatting>
  <conditionalFormatting sqref="D93">
    <cfRule type="cellIs" dxfId="1494" priority="2047" operator="equal">
      <formula>0</formula>
    </cfRule>
  </conditionalFormatting>
  <conditionalFormatting sqref="D93">
    <cfRule type="cellIs" dxfId="1493" priority="2046" operator="notEqual">
      <formula>0</formula>
    </cfRule>
  </conditionalFormatting>
  <conditionalFormatting sqref="E93">
    <cfRule type="cellIs" dxfId="1492" priority="2045" operator="equal">
      <formula>0</formula>
    </cfRule>
  </conditionalFormatting>
  <conditionalFormatting sqref="E93">
    <cfRule type="cellIs" dxfId="1491" priority="2044" operator="notEqual">
      <formula>0</formula>
    </cfRule>
  </conditionalFormatting>
  <conditionalFormatting sqref="E94">
    <cfRule type="cellIs" dxfId="1490" priority="2043" operator="equal">
      <formula>0</formula>
    </cfRule>
  </conditionalFormatting>
  <conditionalFormatting sqref="E94">
    <cfRule type="cellIs" dxfId="1489" priority="2042" operator="notEqual">
      <formula>0</formula>
    </cfRule>
  </conditionalFormatting>
  <conditionalFormatting sqref="E195">
    <cfRule type="cellIs" dxfId="1488" priority="1529" operator="equal">
      <formula>0</formula>
    </cfRule>
  </conditionalFormatting>
  <conditionalFormatting sqref="E195">
    <cfRule type="cellIs" dxfId="1487" priority="1528" operator="notEqual">
      <formula>0</formula>
    </cfRule>
  </conditionalFormatting>
  <conditionalFormatting sqref="E196">
    <cfRule type="cellIs" dxfId="1486" priority="1527" operator="equal">
      <formula>0</formula>
    </cfRule>
  </conditionalFormatting>
  <conditionalFormatting sqref="E196">
    <cfRule type="cellIs" dxfId="1485" priority="1526" operator="notEqual">
      <formula>0</formula>
    </cfRule>
  </conditionalFormatting>
  <conditionalFormatting sqref="D94">
    <cfRule type="cellIs" dxfId="1484" priority="2037" operator="equal">
      <formula>0</formula>
    </cfRule>
  </conditionalFormatting>
  <conditionalFormatting sqref="D94">
    <cfRule type="cellIs" dxfId="1483" priority="2036" operator="notEqual">
      <formula>0</formula>
    </cfRule>
  </conditionalFormatting>
  <conditionalFormatting sqref="D97">
    <cfRule type="cellIs" dxfId="1482" priority="2035" operator="equal">
      <formula>0</formula>
    </cfRule>
  </conditionalFormatting>
  <conditionalFormatting sqref="D97">
    <cfRule type="cellIs" dxfId="1481" priority="2034" operator="notEqual">
      <formula>0</formula>
    </cfRule>
  </conditionalFormatting>
  <conditionalFormatting sqref="E97">
    <cfRule type="cellIs" dxfId="1480" priority="2033" operator="equal">
      <formula>0</formula>
    </cfRule>
  </conditionalFormatting>
  <conditionalFormatting sqref="E97">
    <cfRule type="cellIs" dxfId="1479" priority="2032" operator="notEqual">
      <formula>0</formula>
    </cfRule>
  </conditionalFormatting>
  <conditionalFormatting sqref="E98">
    <cfRule type="cellIs" dxfId="1478" priority="2031" operator="equal">
      <formula>0</formula>
    </cfRule>
  </conditionalFormatting>
  <conditionalFormatting sqref="E98">
    <cfRule type="cellIs" dxfId="1477" priority="2030" operator="notEqual">
      <formula>0</formula>
    </cfRule>
  </conditionalFormatting>
  <conditionalFormatting sqref="D196">
    <cfRule type="cellIs" dxfId="1476" priority="1521" operator="equal">
      <formula>0</formula>
    </cfRule>
  </conditionalFormatting>
  <conditionalFormatting sqref="D196">
    <cfRule type="cellIs" dxfId="1475" priority="1520" operator="notEqual">
      <formula>0</formula>
    </cfRule>
  </conditionalFormatting>
  <conditionalFormatting sqref="D197">
    <cfRule type="cellIs" dxfId="1474" priority="1519" operator="equal">
      <formula>0</formula>
    </cfRule>
  </conditionalFormatting>
  <conditionalFormatting sqref="D197">
    <cfRule type="cellIs" dxfId="1473" priority="1518" operator="notEqual">
      <formula>0</formula>
    </cfRule>
  </conditionalFormatting>
  <conditionalFormatting sqref="D98">
    <cfRule type="cellIs" dxfId="1472" priority="2025" operator="equal">
      <formula>0</formula>
    </cfRule>
  </conditionalFormatting>
  <conditionalFormatting sqref="D98">
    <cfRule type="cellIs" dxfId="1471" priority="2024" operator="notEqual">
      <formula>0</formula>
    </cfRule>
  </conditionalFormatting>
  <conditionalFormatting sqref="D99">
    <cfRule type="cellIs" dxfId="1470" priority="2023" operator="equal">
      <formula>0</formula>
    </cfRule>
  </conditionalFormatting>
  <conditionalFormatting sqref="D99">
    <cfRule type="cellIs" dxfId="1469" priority="2022" operator="notEqual">
      <formula>0</formula>
    </cfRule>
  </conditionalFormatting>
  <conditionalFormatting sqref="E99">
    <cfRule type="cellIs" dxfId="1468" priority="2021" operator="equal">
      <formula>0</formula>
    </cfRule>
  </conditionalFormatting>
  <conditionalFormatting sqref="E99">
    <cfRule type="cellIs" dxfId="1467" priority="2020" operator="notEqual">
      <formula>0</formula>
    </cfRule>
  </conditionalFormatting>
  <conditionalFormatting sqref="E100">
    <cfRule type="cellIs" dxfId="1466" priority="2019" operator="equal">
      <formula>0</formula>
    </cfRule>
  </conditionalFormatting>
  <conditionalFormatting sqref="E100">
    <cfRule type="cellIs" dxfId="1465" priority="2018" operator="notEqual">
      <formula>0</formula>
    </cfRule>
  </conditionalFormatting>
  <conditionalFormatting sqref="D100">
    <cfRule type="cellIs" dxfId="1464" priority="2013" operator="equal">
      <formula>0</formula>
    </cfRule>
  </conditionalFormatting>
  <conditionalFormatting sqref="D100">
    <cfRule type="cellIs" dxfId="1463" priority="2012" operator="notEqual">
      <formula>0</formula>
    </cfRule>
  </conditionalFormatting>
  <conditionalFormatting sqref="D103">
    <cfRule type="cellIs" dxfId="1462" priority="2011" operator="equal">
      <formula>0</formula>
    </cfRule>
  </conditionalFormatting>
  <conditionalFormatting sqref="D103">
    <cfRule type="cellIs" dxfId="1461" priority="2010" operator="notEqual">
      <formula>0</formula>
    </cfRule>
  </conditionalFormatting>
  <conditionalFormatting sqref="E103">
    <cfRule type="cellIs" dxfId="1460" priority="2009" operator="equal">
      <formula>0</formula>
    </cfRule>
  </conditionalFormatting>
  <conditionalFormatting sqref="E103">
    <cfRule type="cellIs" dxfId="1459" priority="2008" operator="notEqual">
      <formula>0</formula>
    </cfRule>
  </conditionalFormatting>
  <conditionalFormatting sqref="E104">
    <cfRule type="cellIs" dxfId="1458" priority="2007" operator="equal">
      <formula>0</formula>
    </cfRule>
  </conditionalFormatting>
  <conditionalFormatting sqref="E104">
    <cfRule type="cellIs" dxfId="1457" priority="2006" operator="notEqual">
      <formula>0</formula>
    </cfRule>
  </conditionalFormatting>
  <conditionalFormatting sqref="E199">
    <cfRule type="cellIs" dxfId="1456" priority="1505" operator="equal">
      <formula>0</formula>
    </cfRule>
  </conditionalFormatting>
  <conditionalFormatting sqref="E199">
    <cfRule type="cellIs" dxfId="1455" priority="1504" operator="notEqual">
      <formula>0</formula>
    </cfRule>
  </conditionalFormatting>
  <conditionalFormatting sqref="E200">
    <cfRule type="cellIs" dxfId="1454" priority="1503" operator="equal">
      <formula>0</formula>
    </cfRule>
  </conditionalFormatting>
  <conditionalFormatting sqref="E200">
    <cfRule type="cellIs" dxfId="1453" priority="1502" operator="notEqual">
      <formula>0</formula>
    </cfRule>
  </conditionalFormatting>
  <conditionalFormatting sqref="D104">
    <cfRule type="cellIs" dxfId="1452" priority="2001" operator="equal">
      <formula>0</formula>
    </cfRule>
  </conditionalFormatting>
  <conditionalFormatting sqref="D104">
    <cfRule type="cellIs" dxfId="1451" priority="2000" operator="notEqual">
      <formula>0</formula>
    </cfRule>
  </conditionalFormatting>
  <conditionalFormatting sqref="D107">
    <cfRule type="cellIs" dxfId="1450" priority="1999" operator="equal">
      <formula>0</formula>
    </cfRule>
  </conditionalFormatting>
  <conditionalFormatting sqref="D107">
    <cfRule type="cellIs" dxfId="1449" priority="1998" operator="notEqual">
      <formula>0</formula>
    </cfRule>
  </conditionalFormatting>
  <conditionalFormatting sqref="E107">
    <cfRule type="cellIs" dxfId="1448" priority="1997" operator="equal">
      <formula>0</formula>
    </cfRule>
  </conditionalFormatting>
  <conditionalFormatting sqref="E107">
    <cfRule type="cellIs" dxfId="1447" priority="1996" operator="notEqual">
      <formula>0</formula>
    </cfRule>
  </conditionalFormatting>
  <conditionalFormatting sqref="E108">
    <cfRule type="cellIs" dxfId="1446" priority="1995" operator="equal">
      <formula>0</formula>
    </cfRule>
  </conditionalFormatting>
  <conditionalFormatting sqref="E108">
    <cfRule type="cellIs" dxfId="1445" priority="1994" operator="notEqual">
      <formula>0</formula>
    </cfRule>
  </conditionalFormatting>
  <conditionalFormatting sqref="D200">
    <cfRule type="cellIs" dxfId="1444" priority="1497" operator="equal">
      <formula>0</formula>
    </cfRule>
  </conditionalFormatting>
  <conditionalFormatting sqref="D200">
    <cfRule type="cellIs" dxfId="1443" priority="1496" operator="notEqual">
      <formula>0</formula>
    </cfRule>
  </conditionalFormatting>
  <conditionalFormatting sqref="D201">
    <cfRule type="cellIs" dxfId="1442" priority="1495" operator="equal">
      <formula>0</formula>
    </cfRule>
  </conditionalFormatting>
  <conditionalFormatting sqref="D201">
    <cfRule type="cellIs" dxfId="1441" priority="1494" operator="notEqual">
      <formula>0</formula>
    </cfRule>
  </conditionalFormatting>
  <conditionalFormatting sqref="D108">
    <cfRule type="cellIs" dxfId="1440" priority="1989" operator="equal">
      <formula>0</formula>
    </cfRule>
  </conditionalFormatting>
  <conditionalFormatting sqref="D108">
    <cfRule type="cellIs" dxfId="1439" priority="1988" operator="notEqual">
      <formula>0</formula>
    </cfRule>
  </conditionalFormatting>
  <conditionalFormatting sqref="D109">
    <cfRule type="cellIs" dxfId="1438" priority="1987" operator="equal">
      <formula>0</formula>
    </cfRule>
  </conditionalFormatting>
  <conditionalFormatting sqref="D109">
    <cfRule type="cellIs" dxfId="1437" priority="1986" operator="notEqual">
      <formula>0</formula>
    </cfRule>
  </conditionalFormatting>
  <conditionalFormatting sqref="E109">
    <cfRule type="cellIs" dxfId="1436" priority="1985" operator="equal">
      <formula>0</formula>
    </cfRule>
  </conditionalFormatting>
  <conditionalFormatting sqref="E109">
    <cfRule type="cellIs" dxfId="1435" priority="1984" operator="notEqual">
      <formula>0</formula>
    </cfRule>
  </conditionalFormatting>
  <conditionalFormatting sqref="E110">
    <cfRule type="cellIs" dxfId="1434" priority="1983" operator="equal">
      <formula>0</formula>
    </cfRule>
  </conditionalFormatting>
  <conditionalFormatting sqref="E110">
    <cfRule type="cellIs" dxfId="1433" priority="1982" operator="notEqual">
      <formula>0</formula>
    </cfRule>
  </conditionalFormatting>
  <conditionalFormatting sqref="D110">
    <cfRule type="cellIs" dxfId="1432" priority="1977" operator="equal">
      <formula>0</formula>
    </cfRule>
  </conditionalFormatting>
  <conditionalFormatting sqref="D110">
    <cfRule type="cellIs" dxfId="1431" priority="1976" operator="notEqual">
      <formula>0</formula>
    </cfRule>
  </conditionalFormatting>
  <conditionalFormatting sqref="D111">
    <cfRule type="cellIs" dxfId="1430" priority="1975" operator="equal">
      <formula>0</formula>
    </cfRule>
  </conditionalFormatting>
  <conditionalFormatting sqref="D111">
    <cfRule type="cellIs" dxfId="1429" priority="1974" operator="notEqual">
      <formula>0</formula>
    </cfRule>
  </conditionalFormatting>
  <conditionalFormatting sqref="E111">
    <cfRule type="cellIs" dxfId="1428" priority="1973" operator="equal">
      <formula>0</formula>
    </cfRule>
  </conditionalFormatting>
  <conditionalFormatting sqref="E111">
    <cfRule type="cellIs" dxfId="1427" priority="1972" operator="notEqual">
      <formula>0</formula>
    </cfRule>
  </conditionalFormatting>
  <conditionalFormatting sqref="E112">
    <cfRule type="cellIs" dxfId="1426" priority="1971" operator="equal">
      <formula>0</formula>
    </cfRule>
  </conditionalFormatting>
  <conditionalFormatting sqref="E112">
    <cfRule type="cellIs" dxfId="1425" priority="1970" operator="notEqual">
      <formula>0</formula>
    </cfRule>
  </conditionalFormatting>
  <conditionalFormatting sqref="D202">
    <cfRule type="cellIs" dxfId="1424" priority="1485" operator="equal">
      <formula>0</formula>
    </cfRule>
  </conditionalFormatting>
  <conditionalFormatting sqref="D202">
    <cfRule type="cellIs" dxfId="1423" priority="1484" operator="notEqual">
      <formula>0</formula>
    </cfRule>
  </conditionalFormatting>
  <conditionalFormatting sqref="D203">
    <cfRule type="cellIs" dxfId="1422" priority="1483" operator="equal">
      <formula>0</formula>
    </cfRule>
  </conditionalFormatting>
  <conditionalFormatting sqref="D203">
    <cfRule type="cellIs" dxfId="1421" priority="1482" operator="notEqual">
      <formula>0</formula>
    </cfRule>
  </conditionalFormatting>
  <conditionalFormatting sqref="D112">
    <cfRule type="cellIs" dxfId="1420" priority="1965" operator="equal">
      <formula>0</formula>
    </cfRule>
  </conditionalFormatting>
  <conditionalFormatting sqref="D112">
    <cfRule type="cellIs" dxfId="1419" priority="1964" operator="notEqual">
      <formula>0</formula>
    </cfRule>
  </conditionalFormatting>
  <conditionalFormatting sqref="D113">
    <cfRule type="cellIs" dxfId="1418" priority="1963" operator="equal">
      <formula>0</formula>
    </cfRule>
  </conditionalFormatting>
  <conditionalFormatting sqref="D113">
    <cfRule type="cellIs" dxfId="1417" priority="1962" operator="notEqual">
      <formula>0</formula>
    </cfRule>
  </conditionalFormatting>
  <conditionalFormatting sqref="E113">
    <cfRule type="cellIs" dxfId="1416" priority="1961" operator="equal">
      <formula>0</formula>
    </cfRule>
  </conditionalFormatting>
  <conditionalFormatting sqref="E113">
    <cfRule type="cellIs" dxfId="1415" priority="1960" operator="notEqual">
      <formula>0</formula>
    </cfRule>
  </conditionalFormatting>
  <conditionalFormatting sqref="E114">
    <cfRule type="cellIs" dxfId="1414" priority="1959" operator="equal">
      <formula>0</formula>
    </cfRule>
  </conditionalFormatting>
  <conditionalFormatting sqref="E114">
    <cfRule type="cellIs" dxfId="1413" priority="1958" operator="notEqual">
      <formula>0</formula>
    </cfRule>
  </conditionalFormatting>
  <conditionalFormatting sqref="D114">
    <cfRule type="cellIs" dxfId="1412" priority="1953" operator="equal">
      <formula>0</formula>
    </cfRule>
  </conditionalFormatting>
  <conditionalFormatting sqref="D114">
    <cfRule type="cellIs" dxfId="1411" priority="1952" operator="notEqual">
      <formula>0</formula>
    </cfRule>
  </conditionalFormatting>
  <conditionalFormatting sqref="D115">
    <cfRule type="cellIs" dxfId="1410" priority="1951" operator="equal">
      <formula>0</formula>
    </cfRule>
  </conditionalFormatting>
  <conditionalFormatting sqref="D115">
    <cfRule type="cellIs" dxfId="1409" priority="1950" operator="notEqual">
      <formula>0</formula>
    </cfRule>
  </conditionalFormatting>
  <conditionalFormatting sqref="E115">
    <cfRule type="cellIs" dxfId="1408" priority="1949" operator="equal">
      <formula>0</formula>
    </cfRule>
  </conditionalFormatting>
  <conditionalFormatting sqref="E115">
    <cfRule type="cellIs" dxfId="1407" priority="1948" operator="notEqual">
      <formula>0</formula>
    </cfRule>
  </conditionalFormatting>
  <conditionalFormatting sqref="E116">
    <cfRule type="cellIs" dxfId="1406" priority="1947" operator="equal">
      <formula>0</formula>
    </cfRule>
  </conditionalFormatting>
  <conditionalFormatting sqref="E116">
    <cfRule type="cellIs" dxfId="1405" priority="1946" operator="notEqual">
      <formula>0</formula>
    </cfRule>
  </conditionalFormatting>
  <conditionalFormatting sqref="E205">
    <cfRule type="cellIs" dxfId="1404" priority="1469" operator="equal">
      <formula>0</formula>
    </cfRule>
  </conditionalFormatting>
  <conditionalFormatting sqref="E205">
    <cfRule type="cellIs" dxfId="1403" priority="1468" operator="notEqual">
      <formula>0</formula>
    </cfRule>
  </conditionalFormatting>
  <conditionalFormatting sqref="E206">
    <cfRule type="cellIs" dxfId="1402" priority="1467" operator="equal">
      <formula>0</formula>
    </cfRule>
  </conditionalFormatting>
  <conditionalFormatting sqref="E206">
    <cfRule type="cellIs" dxfId="1401" priority="1466" operator="notEqual">
      <formula>0</formula>
    </cfRule>
  </conditionalFormatting>
  <conditionalFormatting sqref="D116">
    <cfRule type="cellIs" dxfId="1400" priority="1941" operator="equal">
      <formula>0</formula>
    </cfRule>
  </conditionalFormatting>
  <conditionalFormatting sqref="D116">
    <cfRule type="cellIs" dxfId="1399" priority="1940" operator="notEqual">
      <formula>0</formula>
    </cfRule>
  </conditionalFormatting>
  <conditionalFormatting sqref="D117">
    <cfRule type="cellIs" dxfId="1398" priority="1939" operator="equal">
      <formula>0</formula>
    </cfRule>
  </conditionalFormatting>
  <conditionalFormatting sqref="D117">
    <cfRule type="cellIs" dxfId="1397" priority="1938" operator="notEqual">
      <formula>0</formula>
    </cfRule>
  </conditionalFormatting>
  <conditionalFormatting sqref="E117">
    <cfRule type="cellIs" dxfId="1396" priority="1937" operator="equal">
      <formula>0</formula>
    </cfRule>
  </conditionalFormatting>
  <conditionalFormatting sqref="E117">
    <cfRule type="cellIs" dxfId="1395" priority="1936" operator="notEqual">
      <formula>0</formula>
    </cfRule>
  </conditionalFormatting>
  <conditionalFormatting sqref="E118">
    <cfRule type="cellIs" dxfId="1394" priority="1935" operator="equal">
      <formula>0</formula>
    </cfRule>
  </conditionalFormatting>
  <conditionalFormatting sqref="E118">
    <cfRule type="cellIs" dxfId="1393" priority="1934" operator="notEqual">
      <formula>0</formula>
    </cfRule>
  </conditionalFormatting>
  <conditionalFormatting sqref="D206">
    <cfRule type="cellIs" dxfId="1392" priority="1461" operator="equal">
      <formula>0</formula>
    </cfRule>
  </conditionalFormatting>
  <conditionalFormatting sqref="D206">
    <cfRule type="cellIs" dxfId="1391" priority="1460" operator="notEqual">
      <formula>0</formula>
    </cfRule>
  </conditionalFormatting>
  <conditionalFormatting sqref="D207">
    <cfRule type="cellIs" dxfId="1390" priority="1459" operator="equal">
      <formula>0</formula>
    </cfRule>
  </conditionalFormatting>
  <conditionalFormatting sqref="D207">
    <cfRule type="cellIs" dxfId="1389" priority="1458" operator="notEqual">
      <formula>0</formula>
    </cfRule>
  </conditionalFormatting>
  <conditionalFormatting sqref="D118">
    <cfRule type="cellIs" dxfId="1388" priority="1929" operator="equal">
      <formula>0</formula>
    </cfRule>
  </conditionalFormatting>
  <conditionalFormatting sqref="D118">
    <cfRule type="cellIs" dxfId="1387" priority="1928" operator="notEqual">
      <formula>0</formula>
    </cfRule>
  </conditionalFormatting>
  <conditionalFormatting sqref="D119">
    <cfRule type="cellIs" dxfId="1386" priority="1927" operator="equal">
      <formula>0</formula>
    </cfRule>
  </conditionalFormatting>
  <conditionalFormatting sqref="D119">
    <cfRule type="cellIs" dxfId="1385" priority="1926" operator="notEqual">
      <formula>0</formula>
    </cfRule>
  </conditionalFormatting>
  <conditionalFormatting sqref="E119">
    <cfRule type="cellIs" dxfId="1384" priority="1925" operator="equal">
      <formula>0</formula>
    </cfRule>
  </conditionalFormatting>
  <conditionalFormatting sqref="E119">
    <cfRule type="cellIs" dxfId="1383" priority="1924" operator="notEqual">
      <formula>0</formula>
    </cfRule>
  </conditionalFormatting>
  <conditionalFormatting sqref="E120">
    <cfRule type="cellIs" dxfId="1382" priority="1923" operator="equal">
      <formula>0</formula>
    </cfRule>
  </conditionalFormatting>
  <conditionalFormatting sqref="E120">
    <cfRule type="cellIs" dxfId="1381" priority="1922" operator="notEqual">
      <formula>0</formula>
    </cfRule>
  </conditionalFormatting>
  <conditionalFormatting sqref="D120">
    <cfRule type="cellIs" dxfId="1380" priority="1917" operator="equal">
      <formula>0</formula>
    </cfRule>
  </conditionalFormatting>
  <conditionalFormatting sqref="D120">
    <cfRule type="cellIs" dxfId="1379" priority="1916" operator="notEqual">
      <formula>0</formula>
    </cfRule>
  </conditionalFormatting>
  <conditionalFormatting sqref="D121">
    <cfRule type="cellIs" dxfId="1378" priority="1915" operator="equal">
      <formula>0</formula>
    </cfRule>
  </conditionalFormatting>
  <conditionalFormatting sqref="D121">
    <cfRule type="cellIs" dxfId="1377" priority="1914" operator="notEqual">
      <formula>0</formula>
    </cfRule>
  </conditionalFormatting>
  <conditionalFormatting sqref="E121">
    <cfRule type="cellIs" dxfId="1376" priority="1913" operator="equal">
      <formula>0</formula>
    </cfRule>
  </conditionalFormatting>
  <conditionalFormatting sqref="E121">
    <cfRule type="cellIs" dxfId="1375" priority="1912" operator="notEqual">
      <formula>0</formula>
    </cfRule>
  </conditionalFormatting>
  <conditionalFormatting sqref="E122">
    <cfRule type="cellIs" dxfId="1374" priority="1911" operator="equal">
      <formula>0</formula>
    </cfRule>
  </conditionalFormatting>
  <conditionalFormatting sqref="E122">
    <cfRule type="cellIs" dxfId="1373" priority="1910" operator="notEqual">
      <formula>0</formula>
    </cfRule>
  </conditionalFormatting>
  <conditionalFormatting sqref="E209">
    <cfRule type="cellIs" dxfId="1372" priority="1445" operator="equal">
      <formula>0</formula>
    </cfRule>
  </conditionalFormatting>
  <conditionalFormatting sqref="E209">
    <cfRule type="cellIs" dxfId="1371" priority="1444" operator="notEqual">
      <formula>0</formula>
    </cfRule>
  </conditionalFormatting>
  <conditionalFormatting sqref="E210">
    <cfRule type="cellIs" dxfId="1370" priority="1443" operator="equal">
      <formula>0</formula>
    </cfRule>
  </conditionalFormatting>
  <conditionalFormatting sqref="E210">
    <cfRule type="cellIs" dxfId="1369" priority="1442" operator="notEqual">
      <formula>0</formula>
    </cfRule>
  </conditionalFormatting>
  <conditionalFormatting sqref="D122">
    <cfRule type="cellIs" dxfId="1368" priority="1905" operator="equal">
      <formula>0</formula>
    </cfRule>
  </conditionalFormatting>
  <conditionalFormatting sqref="D122">
    <cfRule type="cellIs" dxfId="1367" priority="1904" operator="notEqual">
      <formula>0</formula>
    </cfRule>
  </conditionalFormatting>
  <conditionalFormatting sqref="D125">
    <cfRule type="cellIs" dxfId="1366" priority="1903" operator="equal">
      <formula>0</formula>
    </cfRule>
  </conditionalFormatting>
  <conditionalFormatting sqref="D125">
    <cfRule type="cellIs" dxfId="1365" priority="1902" operator="notEqual">
      <formula>0</formula>
    </cfRule>
  </conditionalFormatting>
  <conditionalFormatting sqref="E125">
    <cfRule type="cellIs" dxfId="1364" priority="1901" operator="equal">
      <formula>0</formula>
    </cfRule>
  </conditionalFormatting>
  <conditionalFormatting sqref="E125">
    <cfRule type="cellIs" dxfId="1363" priority="1900" operator="notEqual">
      <formula>0</formula>
    </cfRule>
  </conditionalFormatting>
  <conditionalFormatting sqref="E126">
    <cfRule type="cellIs" dxfId="1362" priority="1899" operator="equal">
      <formula>0</formula>
    </cfRule>
  </conditionalFormatting>
  <conditionalFormatting sqref="E126">
    <cfRule type="cellIs" dxfId="1361" priority="1898" operator="notEqual">
      <formula>0</formula>
    </cfRule>
  </conditionalFormatting>
  <conditionalFormatting sqref="D210">
    <cfRule type="cellIs" dxfId="1360" priority="1437" operator="equal">
      <formula>0</formula>
    </cfRule>
  </conditionalFormatting>
  <conditionalFormatting sqref="D210">
    <cfRule type="cellIs" dxfId="1359" priority="1436" operator="notEqual">
      <formula>0</formula>
    </cfRule>
  </conditionalFormatting>
  <conditionalFormatting sqref="D211">
    <cfRule type="cellIs" dxfId="1358" priority="1435" operator="equal">
      <formula>0</formula>
    </cfRule>
  </conditionalFormatting>
  <conditionalFormatting sqref="D211">
    <cfRule type="cellIs" dxfId="1357" priority="1434" operator="notEqual">
      <formula>0</formula>
    </cfRule>
  </conditionalFormatting>
  <conditionalFormatting sqref="D126">
    <cfRule type="cellIs" dxfId="1356" priority="1893" operator="equal">
      <formula>0</formula>
    </cfRule>
  </conditionalFormatting>
  <conditionalFormatting sqref="D126">
    <cfRule type="cellIs" dxfId="1355" priority="1892" operator="notEqual">
      <formula>0</formula>
    </cfRule>
  </conditionalFormatting>
  <conditionalFormatting sqref="D127">
    <cfRule type="cellIs" dxfId="1354" priority="1891" operator="equal">
      <formula>0</formula>
    </cfRule>
  </conditionalFormatting>
  <conditionalFormatting sqref="D127">
    <cfRule type="cellIs" dxfId="1353" priority="1890" operator="notEqual">
      <formula>0</formula>
    </cfRule>
  </conditionalFormatting>
  <conditionalFormatting sqref="E127">
    <cfRule type="cellIs" dxfId="1352" priority="1889" operator="equal">
      <formula>0</formula>
    </cfRule>
  </conditionalFormatting>
  <conditionalFormatting sqref="E127">
    <cfRule type="cellIs" dxfId="1351" priority="1888" operator="notEqual">
      <formula>0</formula>
    </cfRule>
  </conditionalFormatting>
  <conditionalFormatting sqref="E128">
    <cfRule type="cellIs" dxfId="1350" priority="1887" operator="equal">
      <formula>0</formula>
    </cfRule>
  </conditionalFormatting>
  <conditionalFormatting sqref="E128">
    <cfRule type="cellIs" dxfId="1349" priority="1886" operator="notEqual">
      <formula>0</formula>
    </cfRule>
  </conditionalFormatting>
  <conditionalFormatting sqref="D128">
    <cfRule type="cellIs" dxfId="1348" priority="1881" operator="equal">
      <formula>0</formula>
    </cfRule>
  </conditionalFormatting>
  <conditionalFormatting sqref="D128">
    <cfRule type="cellIs" dxfId="1347" priority="1880" operator="notEqual">
      <formula>0</formula>
    </cfRule>
  </conditionalFormatting>
  <conditionalFormatting sqref="D129">
    <cfRule type="cellIs" dxfId="1346" priority="1879" operator="equal">
      <formula>0</formula>
    </cfRule>
  </conditionalFormatting>
  <conditionalFormatting sqref="D129">
    <cfRule type="cellIs" dxfId="1345" priority="1878" operator="notEqual">
      <formula>0</formula>
    </cfRule>
  </conditionalFormatting>
  <conditionalFormatting sqref="E129">
    <cfRule type="cellIs" dxfId="1344" priority="1877" operator="equal">
      <formula>0</formula>
    </cfRule>
  </conditionalFormatting>
  <conditionalFormatting sqref="E129">
    <cfRule type="cellIs" dxfId="1343" priority="1876" operator="notEqual">
      <formula>0</formula>
    </cfRule>
  </conditionalFormatting>
  <conditionalFormatting sqref="E130">
    <cfRule type="cellIs" dxfId="1342" priority="1875" operator="equal">
      <formula>0</formula>
    </cfRule>
  </conditionalFormatting>
  <conditionalFormatting sqref="E130">
    <cfRule type="cellIs" dxfId="1341" priority="1874" operator="notEqual">
      <formula>0</formula>
    </cfRule>
  </conditionalFormatting>
  <conditionalFormatting sqref="E213">
    <cfRule type="cellIs" dxfId="1340" priority="1421" operator="equal">
      <formula>0</formula>
    </cfRule>
  </conditionalFormatting>
  <conditionalFormatting sqref="E213">
    <cfRule type="cellIs" dxfId="1339" priority="1420" operator="notEqual">
      <formula>0</formula>
    </cfRule>
  </conditionalFormatting>
  <conditionalFormatting sqref="E214">
    <cfRule type="cellIs" dxfId="1338" priority="1419" operator="equal">
      <formula>0</formula>
    </cfRule>
  </conditionalFormatting>
  <conditionalFormatting sqref="E214">
    <cfRule type="cellIs" dxfId="1337" priority="1418" operator="notEqual">
      <formula>0</formula>
    </cfRule>
  </conditionalFormatting>
  <conditionalFormatting sqref="D130">
    <cfRule type="cellIs" dxfId="1336" priority="1869" operator="equal">
      <formula>0</formula>
    </cfRule>
  </conditionalFormatting>
  <conditionalFormatting sqref="D130">
    <cfRule type="cellIs" dxfId="1335" priority="1868" operator="notEqual">
      <formula>0</formula>
    </cfRule>
  </conditionalFormatting>
  <conditionalFormatting sqref="D131">
    <cfRule type="cellIs" dxfId="1334" priority="1867" operator="equal">
      <formula>0</formula>
    </cfRule>
  </conditionalFormatting>
  <conditionalFormatting sqref="D131">
    <cfRule type="cellIs" dxfId="1333" priority="1866" operator="notEqual">
      <formula>0</formula>
    </cfRule>
  </conditionalFormatting>
  <conditionalFormatting sqref="E131">
    <cfRule type="cellIs" dxfId="1332" priority="1865" operator="equal">
      <formula>0</formula>
    </cfRule>
  </conditionalFormatting>
  <conditionalFormatting sqref="E131">
    <cfRule type="cellIs" dxfId="1331" priority="1864" operator="notEqual">
      <formula>0</formula>
    </cfRule>
  </conditionalFormatting>
  <conditionalFormatting sqref="E132">
    <cfRule type="cellIs" dxfId="1330" priority="1863" operator="equal">
      <formula>0</formula>
    </cfRule>
  </conditionalFormatting>
  <conditionalFormatting sqref="E132">
    <cfRule type="cellIs" dxfId="1329" priority="1862" operator="notEqual">
      <formula>0</formula>
    </cfRule>
  </conditionalFormatting>
  <conditionalFormatting sqref="D214">
    <cfRule type="cellIs" dxfId="1328" priority="1413" operator="equal">
      <formula>0</formula>
    </cfRule>
  </conditionalFormatting>
  <conditionalFormatting sqref="D214">
    <cfRule type="cellIs" dxfId="1327" priority="1412" operator="notEqual">
      <formula>0</formula>
    </cfRule>
  </conditionalFormatting>
  <conditionalFormatting sqref="D215">
    <cfRule type="cellIs" dxfId="1326" priority="1411" operator="equal">
      <formula>0</formula>
    </cfRule>
  </conditionalFormatting>
  <conditionalFormatting sqref="D215">
    <cfRule type="cellIs" dxfId="1325" priority="1410" operator="notEqual">
      <formula>0</formula>
    </cfRule>
  </conditionalFormatting>
  <conditionalFormatting sqref="D132">
    <cfRule type="cellIs" dxfId="1324" priority="1857" operator="equal">
      <formula>0</formula>
    </cfRule>
  </conditionalFormatting>
  <conditionalFormatting sqref="D132">
    <cfRule type="cellIs" dxfId="1323" priority="1856" operator="notEqual">
      <formula>0</formula>
    </cfRule>
  </conditionalFormatting>
  <conditionalFormatting sqref="D133">
    <cfRule type="cellIs" dxfId="1322" priority="1855" operator="equal">
      <formula>0</formula>
    </cfRule>
  </conditionalFormatting>
  <conditionalFormatting sqref="D133">
    <cfRule type="cellIs" dxfId="1321" priority="1854" operator="notEqual">
      <formula>0</formula>
    </cfRule>
  </conditionalFormatting>
  <conditionalFormatting sqref="E133">
    <cfRule type="cellIs" dxfId="1320" priority="1853" operator="equal">
      <formula>0</formula>
    </cfRule>
  </conditionalFormatting>
  <conditionalFormatting sqref="E133">
    <cfRule type="cellIs" dxfId="1319" priority="1852" operator="notEqual">
      <formula>0</formula>
    </cfRule>
  </conditionalFormatting>
  <conditionalFormatting sqref="E134">
    <cfRule type="cellIs" dxfId="1318" priority="1851" operator="equal">
      <formula>0</formula>
    </cfRule>
  </conditionalFormatting>
  <conditionalFormatting sqref="E134">
    <cfRule type="cellIs" dxfId="1317" priority="1850" operator="notEqual">
      <formula>0</formula>
    </cfRule>
  </conditionalFormatting>
  <conditionalFormatting sqref="D134">
    <cfRule type="cellIs" dxfId="1316" priority="1845" operator="equal">
      <formula>0</formula>
    </cfRule>
  </conditionalFormatting>
  <conditionalFormatting sqref="D134">
    <cfRule type="cellIs" dxfId="1315" priority="1844" operator="notEqual">
      <formula>0</formula>
    </cfRule>
  </conditionalFormatting>
  <conditionalFormatting sqref="D135">
    <cfRule type="cellIs" dxfId="1314" priority="1843" operator="equal">
      <formula>0</formula>
    </cfRule>
  </conditionalFormatting>
  <conditionalFormatting sqref="D135">
    <cfRule type="cellIs" dxfId="1313" priority="1842" operator="notEqual">
      <formula>0</formula>
    </cfRule>
  </conditionalFormatting>
  <conditionalFormatting sqref="E135">
    <cfRule type="cellIs" dxfId="1312" priority="1841" operator="equal">
      <formula>0</formula>
    </cfRule>
  </conditionalFormatting>
  <conditionalFormatting sqref="E135">
    <cfRule type="cellIs" dxfId="1311" priority="1840" operator="notEqual">
      <formula>0</formula>
    </cfRule>
  </conditionalFormatting>
  <conditionalFormatting sqref="E136">
    <cfRule type="cellIs" dxfId="1310" priority="1839" operator="equal">
      <formula>0</formula>
    </cfRule>
  </conditionalFormatting>
  <conditionalFormatting sqref="E136">
    <cfRule type="cellIs" dxfId="1309" priority="1838" operator="notEqual">
      <formula>0</formula>
    </cfRule>
  </conditionalFormatting>
  <conditionalFormatting sqref="E217">
    <cfRule type="cellIs" dxfId="1308" priority="1397" operator="equal">
      <formula>0</formula>
    </cfRule>
  </conditionalFormatting>
  <conditionalFormatting sqref="E217">
    <cfRule type="cellIs" dxfId="1307" priority="1396" operator="notEqual">
      <formula>0</formula>
    </cfRule>
  </conditionalFormatting>
  <conditionalFormatting sqref="E218">
    <cfRule type="cellIs" dxfId="1306" priority="1395" operator="equal">
      <formula>0</formula>
    </cfRule>
  </conditionalFormatting>
  <conditionalFormatting sqref="E218">
    <cfRule type="cellIs" dxfId="1305" priority="1394" operator="notEqual">
      <formula>0</formula>
    </cfRule>
  </conditionalFormatting>
  <conditionalFormatting sqref="D136">
    <cfRule type="cellIs" dxfId="1304" priority="1833" operator="equal">
      <formula>0</formula>
    </cfRule>
  </conditionalFormatting>
  <conditionalFormatting sqref="D136">
    <cfRule type="cellIs" dxfId="1303" priority="1832" operator="notEqual">
      <formula>0</formula>
    </cfRule>
  </conditionalFormatting>
  <conditionalFormatting sqref="D143">
    <cfRule type="cellIs" dxfId="1302" priority="1831" operator="equal">
      <formula>0</formula>
    </cfRule>
  </conditionalFormatting>
  <conditionalFormatting sqref="D143">
    <cfRule type="cellIs" dxfId="1301" priority="1830" operator="notEqual">
      <formula>0</formula>
    </cfRule>
  </conditionalFormatting>
  <conditionalFormatting sqref="E143">
    <cfRule type="cellIs" dxfId="1300" priority="1829" operator="equal">
      <formula>0</formula>
    </cfRule>
  </conditionalFormatting>
  <conditionalFormatting sqref="E143">
    <cfRule type="cellIs" dxfId="1299" priority="1828" operator="notEqual">
      <formula>0</formula>
    </cfRule>
  </conditionalFormatting>
  <conditionalFormatting sqref="E144">
    <cfRule type="cellIs" dxfId="1298" priority="1827" operator="equal">
      <formula>0</formula>
    </cfRule>
  </conditionalFormatting>
  <conditionalFormatting sqref="E144">
    <cfRule type="cellIs" dxfId="1297" priority="1826" operator="notEqual">
      <formula>0</formula>
    </cfRule>
  </conditionalFormatting>
  <conditionalFormatting sqref="D218">
    <cfRule type="cellIs" dxfId="1296" priority="1389" operator="equal">
      <formula>0</formula>
    </cfRule>
  </conditionalFormatting>
  <conditionalFormatting sqref="D218">
    <cfRule type="cellIs" dxfId="1295" priority="1388" operator="notEqual">
      <formula>0</formula>
    </cfRule>
  </conditionalFormatting>
  <conditionalFormatting sqref="D219">
    <cfRule type="cellIs" dxfId="1294" priority="1387" operator="equal">
      <formula>0</formula>
    </cfRule>
  </conditionalFormatting>
  <conditionalFormatting sqref="D219">
    <cfRule type="cellIs" dxfId="1293" priority="1386" operator="notEqual">
      <formula>0</formula>
    </cfRule>
  </conditionalFormatting>
  <conditionalFormatting sqref="D144">
    <cfRule type="cellIs" dxfId="1292" priority="1821" operator="equal">
      <formula>0</formula>
    </cfRule>
  </conditionalFormatting>
  <conditionalFormatting sqref="D144">
    <cfRule type="cellIs" dxfId="1291" priority="1820" operator="notEqual">
      <formula>0</formula>
    </cfRule>
  </conditionalFormatting>
  <conditionalFormatting sqref="D145">
    <cfRule type="cellIs" dxfId="1290" priority="1819" operator="equal">
      <formula>0</formula>
    </cfRule>
  </conditionalFormatting>
  <conditionalFormatting sqref="D145">
    <cfRule type="cellIs" dxfId="1289" priority="1818" operator="notEqual">
      <formula>0</formula>
    </cfRule>
  </conditionalFormatting>
  <conditionalFormatting sqref="E145">
    <cfRule type="cellIs" dxfId="1288" priority="1817" operator="equal">
      <formula>0</formula>
    </cfRule>
  </conditionalFormatting>
  <conditionalFormatting sqref="E145">
    <cfRule type="cellIs" dxfId="1287" priority="1816" operator="notEqual">
      <formula>0</formula>
    </cfRule>
  </conditionalFormatting>
  <conditionalFormatting sqref="E146">
    <cfRule type="cellIs" dxfId="1286" priority="1815" operator="equal">
      <formula>0</formula>
    </cfRule>
  </conditionalFormatting>
  <conditionalFormatting sqref="E146">
    <cfRule type="cellIs" dxfId="1285" priority="1814" operator="notEqual">
      <formula>0</formula>
    </cfRule>
  </conditionalFormatting>
  <conditionalFormatting sqref="D146">
    <cfRule type="cellIs" dxfId="1284" priority="1809" operator="equal">
      <formula>0</formula>
    </cfRule>
  </conditionalFormatting>
  <conditionalFormatting sqref="D146">
    <cfRule type="cellIs" dxfId="1283" priority="1808" operator="notEqual">
      <formula>0</formula>
    </cfRule>
  </conditionalFormatting>
  <conditionalFormatting sqref="D147">
    <cfRule type="cellIs" dxfId="1282" priority="1807" operator="equal">
      <formula>0</formula>
    </cfRule>
  </conditionalFormatting>
  <conditionalFormatting sqref="D147">
    <cfRule type="cellIs" dxfId="1281" priority="1806" operator="notEqual">
      <formula>0</formula>
    </cfRule>
  </conditionalFormatting>
  <conditionalFormatting sqref="E147">
    <cfRule type="cellIs" dxfId="1280" priority="1805" operator="equal">
      <formula>0</formula>
    </cfRule>
  </conditionalFormatting>
  <conditionalFormatting sqref="E147">
    <cfRule type="cellIs" dxfId="1279" priority="1804" operator="notEqual">
      <formula>0</formula>
    </cfRule>
  </conditionalFormatting>
  <conditionalFormatting sqref="E148">
    <cfRule type="cellIs" dxfId="1278" priority="1803" operator="equal">
      <formula>0</formula>
    </cfRule>
  </conditionalFormatting>
  <conditionalFormatting sqref="E148">
    <cfRule type="cellIs" dxfId="1277" priority="1802" operator="notEqual">
      <formula>0</formula>
    </cfRule>
  </conditionalFormatting>
  <conditionalFormatting sqref="E221">
    <cfRule type="cellIs" dxfId="1276" priority="1373" operator="equal">
      <formula>0</formula>
    </cfRule>
  </conditionalFormatting>
  <conditionalFormatting sqref="E221">
    <cfRule type="cellIs" dxfId="1275" priority="1372" operator="notEqual">
      <formula>0</formula>
    </cfRule>
  </conditionalFormatting>
  <conditionalFormatting sqref="E222">
    <cfRule type="cellIs" dxfId="1274" priority="1371" operator="equal">
      <formula>0</formula>
    </cfRule>
  </conditionalFormatting>
  <conditionalFormatting sqref="E222">
    <cfRule type="cellIs" dxfId="1273" priority="1370" operator="notEqual">
      <formula>0</formula>
    </cfRule>
  </conditionalFormatting>
  <conditionalFormatting sqref="D148">
    <cfRule type="cellIs" dxfId="1272" priority="1797" operator="equal">
      <formula>0</formula>
    </cfRule>
  </conditionalFormatting>
  <conditionalFormatting sqref="D148">
    <cfRule type="cellIs" dxfId="1271" priority="1796" operator="notEqual">
      <formula>0</formula>
    </cfRule>
  </conditionalFormatting>
  <conditionalFormatting sqref="D149">
    <cfRule type="cellIs" dxfId="1270" priority="1795" operator="equal">
      <formula>0</formula>
    </cfRule>
  </conditionalFormatting>
  <conditionalFormatting sqref="D149">
    <cfRule type="cellIs" dxfId="1269" priority="1794" operator="notEqual">
      <formula>0</formula>
    </cfRule>
  </conditionalFormatting>
  <conditionalFormatting sqref="E149">
    <cfRule type="cellIs" dxfId="1268" priority="1793" operator="equal">
      <formula>0</formula>
    </cfRule>
  </conditionalFormatting>
  <conditionalFormatting sqref="E149">
    <cfRule type="cellIs" dxfId="1267" priority="1792" operator="notEqual">
      <formula>0</formula>
    </cfRule>
  </conditionalFormatting>
  <conditionalFormatting sqref="E150">
    <cfRule type="cellIs" dxfId="1266" priority="1791" operator="equal">
      <formula>0</formula>
    </cfRule>
  </conditionalFormatting>
  <conditionalFormatting sqref="E150">
    <cfRule type="cellIs" dxfId="1265" priority="1790" operator="notEqual">
      <formula>0</formula>
    </cfRule>
  </conditionalFormatting>
  <conditionalFormatting sqref="D222">
    <cfRule type="cellIs" dxfId="1264" priority="1365" operator="equal">
      <formula>0</formula>
    </cfRule>
  </conditionalFormatting>
  <conditionalFormatting sqref="D222">
    <cfRule type="cellIs" dxfId="1263" priority="1364" operator="notEqual">
      <formula>0</formula>
    </cfRule>
  </conditionalFormatting>
  <conditionalFormatting sqref="D223">
    <cfRule type="cellIs" dxfId="1262" priority="1363" operator="equal">
      <formula>0</formula>
    </cfRule>
  </conditionalFormatting>
  <conditionalFormatting sqref="D223">
    <cfRule type="cellIs" dxfId="1261" priority="1362" operator="notEqual">
      <formula>0</formula>
    </cfRule>
  </conditionalFormatting>
  <conditionalFormatting sqref="D150">
    <cfRule type="cellIs" dxfId="1260" priority="1785" operator="equal">
      <formula>0</formula>
    </cfRule>
  </conditionalFormatting>
  <conditionalFormatting sqref="D150">
    <cfRule type="cellIs" dxfId="1259" priority="1784" operator="notEqual">
      <formula>0</formula>
    </cfRule>
  </conditionalFormatting>
  <conditionalFormatting sqref="D151">
    <cfRule type="cellIs" dxfId="1258" priority="1783" operator="equal">
      <formula>0</formula>
    </cfRule>
  </conditionalFormatting>
  <conditionalFormatting sqref="D151">
    <cfRule type="cellIs" dxfId="1257" priority="1782" operator="notEqual">
      <formula>0</formula>
    </cfRule>
  </conditionalFormatting>
  <conditionalFormatting sqref="E151">
    <cfRule type="cellIs" dxfId="1256" priority="1781" operator="equal">
      <formula>0</formula>
    </cfRule>
  </conditionalFormatting>
  <conditionalFormatting sqref="E151">
    <cfRule type="cellIs" dxfId="1255" priority="1780" operator="notEqual">
      <formula>0</formula>
    </cfRule>
  </conditionalFormatting>
  <conditionalFormatting sqref="E152">
    <cfRule type="cellIs" dxfId="1254" priority="1779" operator="equal">
      <formula>0</formula>
    </cfRule>
  </conditionalFormatting>
  <conditionalFormatting sqref="E152">
    <cfRule type="cellIs" dxfId="1253" priority="1778" operator="notEqual">
      <formula>0</formula>
    </cfRule>
  </conditionalFormatting>
  <conditionalFormatting sqref="D152">
    <cfRule type="cellIs" dxfId="1252" priority="1773" operator="equal">
      <formula>0</formula>
    </cfRule>
  </conditionalFormatting>
  <conditionalFormatting sqref="D152">
    <cfRule type="cellIs" dxfId="1251" priority="1772" operator="notEqual">
      <formula>0</formula>
    </cfRule>
  </conditionalFormatting>
  <conditionalFormatting sqref="D153">
    <cfRule type="cellIs" dxfId="1250" priority="1771" operator="equal">
      <formula>0</formula>
    </cfRule>
  </conditionalFormatting>
  <conditionalFormatting sqref="D153">
    <cfRule type="cellIs" dxfId="1249" priority="1770" operator="notEqual">
      <formula>0</formula>
    </cfRule>
  </conditionalFormatting>
  <conditionalFormatting sqref="E153">
    <cfRule type="cellIs" dxfId="1248" priority="1769" operator="equal">
      <formula>0</formula>
    </cfRule>
  </conditionalFormatting>
  <conditionalFormatting sqref="E153">
    <cfRule type="cellIs" dxfId="1247" priority="1768" operator="notEqual">
      <formula>0</formula>
    </cfRule>
  </conditionalFormatting>
  <conditionalFormatting sqref="E154">
    <cfRule type="cellIs" dxfId="1246" priority="1767" operator="equal">
      <formula>0</formula>
    </cfRule>
  </conditionalFormatting>
  <conditionalFormatting sqref="E154">
    <cfRule type="cellIs" dxfId="1245" priority="1766" operator="notEqual">
      <formula>0</formula>
    </cfRule>
  </conditionalFormatting>
  <conditionalFormatting sqref="E225">
    <cfRule type="cellIs" dxfId="1244" priority="1349" operator="equal">
      <formula>0</formula>
    </cfRule>
  </conditionalFormatting>
  <conditionalFormatting sqref="E225">
    <cfRule type="cellIs" dxfId="1243" priority="1348" operator="notEqual">
      <formula>0</formula>
    </cfRule>
  </conditionalFormatting>
  <conditionalFormatting sqref="E226">
    <cfRule type="cellIs" dxfId="1242" priority="1347" operator="equal">
      <formula>0</formula>
    </cfRule>
  </conditionalFormatting>
  <conditionalFormatting sqref="E226">
    <cfRule type="cellIs" dxfId="1241" priority="1346" operator="notEqual">
      <formula>0</formula>
    </cfRule>
  </conditionalFormatting>
  <conditionalFormatting sqref="D154">
    <cfRule type="cellIs" dxfId="1240" priority="1761" operator="equal">
      <formula>0</formula>
    </cfRule>
  </conditionalFormatting>
  <conditionalFormatting sqref="D154">
    <cfRule type="cellIs" dxfId="1239" priority="1760" operator="notEqual">
      <formula>0</formula>
    </cfRule>
  </conditionalFormatting>
  <conditionalFormatting sqref="D155">
    <cfRule type="cellIs" dxfId="1238" priority="1759" operator="equal">
      <formula>0</formula>
    </cfRule>
  </conditionalFormatting>
  <conditionalFormatting sqref="D155">
    <cfRule type="cellIs" dxfId="1237" priority="1758" operator="notEqual">
      <formula>0</formula>
    </cfRule>
  </conditionalFormatting>
  <conditionalFormatting sqref="E155">
    <cfRule type="cellIs" dxfId="1236" priority="1757" operator="equal">
      <formula>0</formula>
    </cfRule>
  </conditionalFormatting>
  <conditionalFormatting sqref="E155">
    <cfRule type="cellIs" dxfId="1235" priority="1756" operator="notEqual">
      <formula>0</formula>
    </cfRule>
  </conditionalFormatting>
  <conditionalFormatting sqref="E156">
    <cfRule type="cellIs" dxfId="1234" priority="1755" operator="equal">
      <formula>0</formula>
    </cfRule>
  </conditionalFormatting>
  <conditionalFormatting sqref="E156">
    <cfRule type="cellIs" dxfId="1233" priority="1754" operator="notEqual">
      <formula>0</formula>
    </cfRule>
  </conditionalFormatting>
  <conditionalFormatting sqref="D226">
    <cfRule type="cellIs" dxfId="1232" priority="1341" operator="equal">
      <formula>0</formula>
    </cfRule>
  </conditionalFormatting>
  <conditionalFormatting sqref="D226">
    <cfRule type="cellIs" dxfId="1231" priority="1340" operator="notEqual">
      <formula>0</formula>
    </cfRule>
  </conditionalFormatting>
  <conditionalFormatting sqref="D227">
    <cfRule type="cellIs" dxfId="1230" priority="1339" operator="equal">
      <formula>0</formula>
    </cfRule>
  </conditionalFormatting>
  <conditionalFormatting sqref="D227">
    <cfRule type="cellIs" dxfId="1229" priority="1338" operator="notEqual">
      <formula>0</formula>
    </cfRule>
  </conditionalFormatting>
  <conditionalFormatting sqref="D157">
    <cfRule type="cellIs" dxfId="1228" priority="1747" operator="equal">
      <formula>0</formula>
    </cfRule>
  </conditionalFormatting>
  <conditionalFormatting sqref="D157">
    <cfRule type="cellIs" dxfId="1227" priority="1746" operator="notEqual">
      <formula>0</formula>
    </cfRule>
  </conditionalFormatting>
  <conditionalFormatting sqref="E157">
    <cfRule type="cellIs" dxfId="1226" priority="1745" operator="equal">
      <formula>0</formula>
    </cfRule>
  </conditionalFormatting>
  <conditionalFormatting sqref="E157">
    <cfRule type="cellIs" dxfId="1225" priority="1744" operator="notEqual">
      <formula>0</formula>
    </cfRule>
  </conditionalFormatting>
  <conditionalFormatting sqref="E158">
    <cfRule type="cellIs" dxfId="1224" priority="1743" operator="equal">
      <formula>0</formula>
    </cfRule>
  </conditionalFormatting>
  <conditionalFormatting sqref="E158">
    <cfRule type="cellIs" dxfId="1223" priority="1742" operator="notEqual">
      <formula>0</formula>
    </cfRule>
  </conditionalFormatting>
  <conditionalFormatting sqref="E159">
    <cfRule type="cellIs" dxfId="1222" priority="1733" operator="equal">
      <formula>0</formula>
    </cfRule>
  </conditionalFormatting>
  <conditionalFormatting sqref="E159">
    <cfRule type="cellIs" dxfId="1221" priority="1732" operator="notEqual">
      <formula>0</formula>
    </cfRule>
  </conditionalFormatting>
  <conditionalFormatting sqref="E160">
    <cfRule type="cellIs" dxfId="1220" priority="1731" operator="equal">
      <formula>0</formula>
    </cfRule>
  </conditionalFormatting>
  <conditionalFormatting sqref="E160">
    <cfRule type="cellIs" dxfId="1219" priority="1730" operator="notEqual">
      <formula>0</formula>
    </cfRule>
  </conditionalFormatting>
  <conditionalFormatting sqref="E229">
    <cfRule type="cellIs" dxfId="1218" priority="1325" operator="equal">
      <formula>0</formula>
    </cfRule>
  </conditionalFormatting>
  <conditionalFormatting sqref="E229">
    <cfRule type="cellIs" dxfId="1217" priority="1324" operator="notEqual">
      <formula>0</formula>
    </cfRule>
  </conditionalFormatting>
  <conditionalFormatting sqref="E230">
    <cfRule type="cellIs" dxfId="1216" priority="1323" operator="equal">
      <formula>0</formula>
    </cfRule>
  </conditionalFormatting>
  <conditionalFormatting sqref="E230">
    <cfRule type="cellIs" dxfId="1215" priority="1322" operator="notEqual">
      <formula>0</formula>
    </cfRule>
  </conditionalFormatting>
  <conditionalFormatting sqref="D160">
    <cfRule type="cellIs" dxfId="1214" priority="1725" operator="equal">
      <formula>0</formula>
    </cfRule>
  </conditionalFormatting>
  <conditionalFormatting sqref="D160">
    <cfRule type="cellIs" dxfId="1213" priority="1724" operator="notEqual">
      <formula>0</formula>
    </cfRule>
  </conditionalFormatting>
  <conditionalFormatting sqref="D161">
    <cfRule type="cellIs" dxfId="1212" priority="1723" operator="equal">
      <formula>0</formula>
    </cfRule>
  </conditionalFormatting>
  <conditionalFormatting sqref="D161">
    <cfRule type="cellIs" dxfId="1211" priority="1722" operator="notEqual">
      <formula>0</formula>
    </cfRule>
  </conditionalFormatting>
  <conditionalFormatting sqref="D230">
    <cfRule type="cellIs" dxfId="1210" priority="1317" operator="equal">
      <formula>0</formula>
    </cfRule>
  </conditionalFormatting>
  <conditionalFormatting sqref="D230">
    <cfRule type="cellIs" dxfId="1209" priority="1316" operator="notEqual">
      <formula>0</formula>
    </cfRule>
  </conditionalFormatting>
  <conditionalFormatting sqref="D231">
    <cfRule type="cellIs" dxfId="1208" priority="1315" operator="equal">
      <formula>0</formula>
    </cfRule>
  </conditionalFormatting>
  <conditionalFormatting sqref="D231">
    <cfRule type="cellIs" dxfId="1207" priority="1314" operator="notEqual">
      <formula>0</formula>
    </cfRule>
  </conditionalFormatting>
  <conditionalFormatting sqref="E163">
    <cfRule type="cellIs" dxfId="1206" priority="1709" operator="equal">
      <formula>0</formula>
    </cfRule>
  </conditionalFormatting>
  <conditionalFormatting sqref="E163">
    <cfRule type="cellIs" dxfId="1205" priority="1708" operator="notEqual">
      <formula>0</formula>
    </cfRule>
  </conditionalFormatting>
  <conditionalFormatting sqref="E164">
    <cfRule type="cellIs" dxfId="1204" priority="1707" operator="equal">
      <formula>0</formula>
    </cfRule>
  </conditionalFormatting>
  <conditionalFormatting sqref="E164">
    <cfRule type="cellIs" dxfId="1203" priority="1706" operator="notEqual">
      <formula>0</formula>
    </cfRule>
  </conditionalFormatting>
  <conditionalFormatting sqref="D164">
    <cfRule type="cellIs" dxfId="1202" priority="1701" operator="equal">
      <formula>0</formula>
    </cfRule>
  </conditionalFormatting>
  <conditionalFormatting sqref="D164">
    <cfRule type="cellIs" dxfId="1201" priority="1700" operator="notEqual">
      <formula>0</formula>
    </cfRule>
  </conditionalFormatting>
  <conditionalFormatting sqref="D165">
    <cfRule type="cellIs" dxfId="1200" priority="1699" operator="equal">
      <formula>0</formula>
    </cfRule>
  </conditionalFormatting>
  <conditionalFormatting sqref="D165">
    <cfRule type="cellIs" dxfId="1199" priority="1698" operator="notEqual">
      <formula>0</formula>
    </cfRule>
  </conditionalFormatting>
  <conditionalFormatting sqref="E233">
    <cfRule type="cellIs" dxfId="1198" priority="1301" operator="equal">
      <formula>0</formula>
    </cfRule>
  </conditionalFormatting>
  <conditionalFormatting sqref="E233">
    <cfRule type="cellIs" dxfId="1197" priority="1300" operator="notEqual">
      <formula>0</formula>
    </cfRule>
  </conditionalFormatting>
  <conditionalFormatting sqref="E234">
    <cfRule type="cellIs" dxfId="1196" priority="1299" operator="equal">
      <formula>0</formula>
    </cfRule>
  </conditionalFormatting>
  <conditionalFormatting sqref="E234">
    <cfRule type="cellIs" dxfId="1195" priority="1298" operator="notEqual">
      <formula>0</formula>
    </cfRule>
  </conditionalFormatting>
  <conditionalFormatting sqref="E167">
    <cfRule type="cellIs" dxfId="1194" priority="1685" operator="equal">
      <formula>0</formula>
    </cfRule>
  </conditionalFormatting>
  <conditionalFormatting sqref="E167">
    <cfRule type="cellIs" dxfId="1193" priority="1684" operator="notEqual">
      <formula>0</formula>
    </cfRule>
  </conditionalFormatting>
  <conditionalFormatting sqref="E168">
    <cfRule type="cellIs" dxfId="1192" priority="1683" operator="equal">
      <formula>0</formula>
    </cfRule>
  </conditionalFormatting>
  <conditionalFormatting sqref="E168">
    <cfRule type="cellIs" dxfId="1191" priority="1682" operator="notEqual">
      <formula>0</formula>
    </cfRule>
  </conditionalFormatting>
  <conditionalFormatting sqref="D234">
    <cfRule type="cellIs" dxfId="1190" priority="1293" operator="equal">
      <formula>0</formula>
    </cfRule>
  </conditionalFormatting>
  <conditionalFormatting sqref="D234">
    <cfRule type="cellIs" dxfId="1189" priority="1292" operator="notEqual">
      <formula>0</formula>
    </cfRule>
  </conditionalFormatting>
  <conditionalFormatting sqref="D235">
    <cfRule type="cellIs" dxfId="1188" priority="1291" operator="equal">
      <formula>0</formula>
    </cfRule>
  </conditionalFormatting>
  <conditionalFormatting sqref="D235">
    <cfRule type="cellIs" dxfId="1187" priority="1290" operator="notEqual">
      <formula>0</formula>
    </cfRule>
  </conditionalFormatting>
  <conditionalFormatting sqref="D168">
    <cfRule type="cellIs" dxfId="1186" priority="1677" operator="equal">
      <formula>0</formula>
    </cfRule>
  </conditionalFormatting>
  <conditionalFormatting sqref="D168">
    <cfRule type="cellIs" dxfId="1185" priority="1676" operator="notEqual">
      <formula>0</formula>
    </cfRule>
  </conditionalFormatting>
  <conditionalFormatting sqref="D169">
    <cfRule type="cellIs" dxfId="1184" priority="1675" operator="equal">
      <formula>0</formula>
    </cfRule>
  </conditionalFormatting>
  <conditionalFormatting sqref="D169">
    <cfRule type="cellIs" dxfId="1183" priority="1674" operator="notEqual">
      <formula>0</formula>
    </cfRule>
  </conditionalFormatting>
  <conditionalFormatting sqref="E171">
    <cfRule type="cellIs" dxfId="1182" priority="1661" operator="equal">
      <formula>0</formula>
    </cfRule>
  </conditionalFormatting>
  <conditionalFormatting sqref="E171">
    <cfRule type="cellIs" dxfId="1181" priority="1660" operator="notEqual">
      <formula>0</formula>
    </cfRule>
  </conditionalFormatting>
  <conditionalFormatting sqref="E172">
    <cfRule type="cellIs" dxfId="1180" priority="1659" operator="equal">
      <formula>0</formula>
    </cfRule>
  </conditionalFormatting>
  <conditionalFormatting sqref="E172">
    <cfRule type="cellIs" dxfId="1179" priority="1658" operator="notEqual">
      <formula>0</formula>
    </cfRule>
  </conditionalFormatting>
  <conditionalFormatting sqref="E237">
    <cfRule type="cellIs" dxfId="1178" priority="1277" operator="equal">
      <formula>0</formula>
    </cfRule>
  </conditionalFormatting>
  <conditionalFormatting sqref="E237">
    <cfRule type="cellIs" dxfId="1177" priority="1276" operator="notEqual">
      <formula>0</formula>
    </cfRule>
  </conditionalFormatting>
  <conditionalFormatting sqref="E238">
    <cfRule type="cellIs" dxfId="1176" priority="1275" operator="equal">
      <formula>0</formula>
    </cfRule>
  </conditionalFormatting>
  <conditionalFormatting sqref="E238">
    <cfRule type="cellIs" dxfId="1175" priority="1274" operator="notEqual">
      <formula>0</formula>
    </cfRule>
  </conditionalFormatting>
  <conditionalFormatting sqref="D172">
    <cfRule type="cellIs" dxfId="1174" priority="1653" operator="equal">
      <formula>0</formula>
    </cfRule>
  </conditionalFormatting>
  <conditionalFormatting sqref="D172">
    <cfRule type="cellIs" dxfId="1173" priority="1652" operator="notEqual">
      <formula>0</formula>
    </cfRule>
  </conditionalFormatting>
  <conditionalFormatting sqref="D173">
    <cfRule type="cellIs" dxfId="1172" priority="1651" operator="equal">
      <formula>0</formula>
    </cfRule>
  </conditionalFormatting>
  <conditionalFormatting sqref="D173">
    <cfRule type="cellIs" dxfId="1171" priority="1650" operator="notEqual">
      <formula>0</formula>
    </cfRule>
  </conditionalFormatting>
  <conditionalFormatting sqref="D238">
    <cfRule type="cellIs" dxfId="1170" priority="1269" operator="equal">
      <formula>0</formula>
    </cfRule>
  </conditionalFormatting>
  <conditionalFormatting sqref="D238">
    <cfRule type="cellIs" dxfId="1169" priority="1268" operator="notEqual">
      <formula>0</formula>
    </cfRule>
  </conditionalFormatting>
  <conditionalFormatting sqref="D239">
    <cfRule type="cellIs" dxfId="1168" priority="1267" operator="equal">
      <formula>0</formula>
    </cfRule>
  </conditionalFormatting>
  <conditionalFormatting sqref="D239">
    <cfRule type="cellIs" dxfId="1167" priority="1266" operator="notEqual">
      <formula>0</formula>
    </cfRule>
  </conditionalFormatting>
  <conditionalFormatting sqref="E177">
    <cfRule type="cellIs" dxfId="1166" priority="1637" operator="equal">
      <formula>0</formula>
    </cfRule>
  </conditionalFormatting>
  <conditionalFormatting sqref="E177">
    <cfRule type="cellIs" dxfId="1165" priority="1636" operator="notEqual">
      <formula>0</formula>
    </cfRule>
  </conditionalFormatting>
  <conditionalFormatting sqref="E178">
    <cfRule type="cellIs" dxfId="1164" priority="1635" operator="equal">
      <formula>0</formula>
    </cfRule>
  </conditionalFormatting>
  <conditionalFormatting sqref="E178">
    <cfRule type="cellIs" dxfId="1163" priority="1634" operator="notEqual">
      <formula>0</formula>
    </cfRule>
  </conditionalFormatting>
  <conditionalFormatting sqref="D178">
    <cfRule type="cellIs" dxfId="1162" priority="1629" operator="equal">
      <formula>0</formula>
    </cfRule>
  </conditionalFormatting>
  <conditionalFormatting sqref="D178">
    <cfRule type="cellIs" dxfId="1161" priority="1628" operator="notEqual">
      <formula>0</formula>
    </cfRule>
  </conditionalFormatting>
  <conditionalFormatting sqref="D179">
    <cfRule type="cellIs" dxfId="1160" priority="1627" operator="equal">
      <formula>0</formula>
    </cfRule>
  </conditionalFormatting>
  <conditionalFormatting sqref="D179">
    <cfRule type="cellIs" dxfId="1159" priority="1626" operator="notEqual">
      <formula>0</formula>
    </cfRule>
  </conditionalFormatting>
  <conditionalFormatting sqref="E241">
    <cfRule type="cellIs" dxfId="1158" priority="1253" operator="equal">
      <formula>0</formula>
    </cfRule>
  </conditionalFormatting>
  <conditionalFormatting sqref="E241">
    <cfRule type="cellIs" dxfId="1157" priority="1252" operator="notEqual">
      <formula>0</formula>
    </cfRule>
  </conditionalFormatting>
  <conditionalFormatting sqref="E242">
    <cfRule type="cellIs" dxfId="1156" priority="1251" operator="equal">
      <formula>0</formula>
    </cfRule>
  </conditionalFormatting>
  <conditionalFormatting sqref="E242">
    <cfRule type="cellIs" dxfId="1155" priority="1250" operator="notEqual">
      <formula>0</formula>
    </cfRule>
  </conditionalFormatting>
  <conditionalFormatting sqref="E181">
    <cfRule type="cellIs" dxfId="1154" priority="1613" operator="equal">
      <formula>0</formula>
    </cfRule>
  </conditionalFormatting>
  <conditionalFormatting sqref="E181">
    <cfRule type="cellIs" dxfId="1153" priority="1612" operator="notEqual">
      <formula>0</formula>
    </cfRule>
  </conditionalFormatting>
  <conditionalFormatting sqref="E182">
    <cfRule type="cellIs" dxfId="1152" priority="1611" operator="equal">
      <formula>0</formula>
    </cfRule>
  </conditionalFormatting>
  <conditionalFormatting sqref="E182">
    <cfRule type="cellIs" dxfId="1151" priority="1610" operator="notEqual">
      <formula>0</formula>
    </cfRule>
  </conditionalFormatting>
  <conditionalFormatting sqref="D242">
    <cfRule type="cellIs" dxfId="1150" priority="1245" operator="equal">
      <formula>0</formula>
    </cfRule>
  </conditionalFormatting>
  <conditionalFormatting sqref="D242">
    <cfRule type="cellIs" dxfId="1149" priority="1244" operator="notEqual">
      <formula>0</formula>
    </cfRule>
  </conditionalFormatting>
  <conditionalFormatting sqref="D243">
    <cfRule type="cellIs" dxfId="1148" priority="1243" operator="equal">
      <formula>0</formula>
    </cfRule>
  </conditionalFormatting>
  <conditionalFormatting sqref="D243">
    <cfRule type="cellIs" dxfId="1147" priority="1242" operator="notEqual">
      <formula>0</formula>
    </cfRule>
  </conditionalFormatting>
  <conditionalFormatting sqref="D182">
    <cfRule type="cellIs" dxfId="1146" priority="1605" operator="equal">
      <formula>0</formula>
    </cfRule>
  </conditionalFormatting>
  <conditionalFormatting sqref="D182">
    <cfRule type="cellIs" dxfId="1145" priority="1604" operator="notEqual">
      <formula>0</formula>
    </cfRule>
  </conditionalFormatting>
  <conditionalFormatting sqref="D183">
    <cfRule type="cellIs" dxfId="1144" priority="1603" operator="equal">
      <formula>0</formula>
    </cfRule>
  </conditionalFormatting>
  <conditionalFormatting sqref="D183">
    <cfRule type="cellIs" dxfId="1143" priority="1602" operator="notEqual">
      <formula>0</formula>
    </cfRule>
  </conditionalFormatting>
  <conditionalFormatting sqref="E185">
    <cfRule type="cellIs" dxfId="1142" priority="1589" operator="equal">
      <formula>0</formula>
    </cfRule>
  </conditionalFormatting>
  <conditionalFormatting sqref="E185">
    <cfRule type="cellIs" dxfId="1141" priority="1588" operator="notEqual">
      <formula>0</formula>
    </cfRule>
  </conditionalFormatting>
  <conditionalFormatting sqref="E186">
    <cfRule type="cellIs" dxfId="1140" priority="1587" operator="equal">
      <formula>0</formula>
    </cfRule>
  </conditionalFormatting>
  <conditionalFormatting sqref="E186">
    <cfRule type="cellIs" dxfId="1139" priority="1586" operator="notEqual">
      <formula>0</formula>
    </cfRule>
  </conditionalFormatting>
  <conditionalFormatting sqref="E245">
    <cfRule type="cellIs" dxfId="1138" priority="1229" operator="equal">
      <formula>0</formula>
    </cfRule>
  </conditionalFormatting>
  <conditionalFormatting sqref="E245">
    <cfRule type="cellIs" dxfId="1137" priority="1228" operator="notEqual">
      <formula>0</formula>
    </cfRule>
  </conditionalFormatting>
  <conditionalFormatting sqref="E246">
    <cfRule type="cellIs" dxfId="1136" priority="1227" operator="equal">
      <formula>0</formula>
    </cfRule>
  </conditionalFormatting>
  <conditionalFormatting sqref="E246">
    <cfRule type="cellIs" dxfId="1135" priority="1226" operator="notEqual">
      <formula>0</formula>
    </cfRule>
  </conditionalFormatting>
  <conditionalFormatting sqref="D186">
    <cfRule type="cellIs" dxfId="1134" priority="1581" operator="equal">
      <formula>0</formula>
    </cfRule>
  </conditionalFormatting>
  <conditionalFormatting sqref="D186">
    <cfRule type="cellIs" dxfId="1133" priority="1580" operator="notEqual">
      <formula>0</formula>
    </cfRule>
  </conditionalFormatting>
  <conditionalFormatting sqref="D187">
    <cfRule type="cellIs" dxfId="1132" priority="1579" operator="equal">
      <formula>0</formula>
    </cfRule>
  </conditionalFormatting>
  <conditionalFormatting sqref="D187">
    <cfRule type="cellIs" dxfId="1131" priority="1578" operator="notEqual">
      <formula>0</formula>
    </cfRule>
  </conditionalFormatting>
  <conditionalFormatting sqref="D246">
    <cfRule type="cellIs" dxfId="1130" priority="1221" operator="equal">
      <formula>0</formula>
    </cfRule>
  </conditionalFormatting>
  <conditionalFormatting sqref="D246">
    <cfRule type="cellIs" dxfId="1129" priority="1220" operator="notEqual">
      <formula>0</formula>
    </cfRule>
  </conditionalFormatting>
  <conditionalFormatting sqref="D249">
    <cfRule type="cellIs" dxfId="1128" priority="1219" operator="equal">
      <formula>0</formula>
    </cfRule>
  </conditionalFormatting>
  <conditionalFormatting sqref="D249">
    <cfRule type="cellIs" dxfId="1127" priority="1218" operator="notEqual">
      <formula>0</formula>
    </cfRule>
  </conditionalFormatting>
  <conditionalFormatting sqref="E189">
    <cfRule type="cellIs" dxfId="1126" priority="1565" operator="equal">
      <formula>0</formula>
    </cfRule>
  </conditionalFormatting>
  <conditionalFormatting sqref="E189">
    <cfRule type="cellIs" dxfId="1125" priority="1564" operator="notEqual">
      <formula>0</formula>
    </cfRule>
  </conditionalFormatting>
  <conditionalFormatting sqref="E190">
    <cfRule type="cellIs" dxfId="1124" priority="1563" operator="equal">
      <formula>0</formula>
    </cfRule>
  </conditionalFormatting>
  <conditionalFormatting sqref="E190">
    <cfRule type="cellIs" dxfId="1123" priority="1562" operator="notEqual">
      <formula>0</formula>
    </cfRule>
  </conditionalFormatting>
  <conditionalFormatting sqref="D190">
    <cfRule type="cellIs" dxfId="1122" priority="1557" operator="equal">
      <formula>0</formula>
    </cfRule>
  </conditionalFormatting>
  <conditionalFormatting sqref="D190">
    <cfRule type="cellIs" dxfId="1121" priority="1556" operator="notEqual">
      <formula>0</formula>
    </cfRule>
  </conditionalFormatting>
  <conditionalFormatting sqref="D191">
    <cfRule type="cellIs" dxfId="1120" priority="1555" operator="equal">
      <formula>0</formula>
    </cfRule>
  </conditionalFormatting>
  <conditionalFormatting sqref="D191">
    <cfRule type="cellIs" dxfId="1119" priority="1554" operator="notEqual">
      <formula>0</formula>
    </cfRule>
  </conditionalFormatting>
  <conditionalFormatting sqref="E251">
    <cfRule type="cellIs" dxfId="1118" priority="1205" operator="equal">
      <formula>0</formula>
    </cfRule>
  </conditionalFormatting>
  <conditionalFormatting sqref="E251">
    <cfRule type="cellIs" dxfId="1117" priority="1204" operator="notEqual">
      <formula>0</formula>
    </cfRule>
  </conditionalFormatting>
  <conditionalFormatting sqref="E252">
    <cfRule type="cellIs" dxfId="1116" priority="1203" operator="equal">
      <formula>0</formula>
    </cfRule>
  </conditionalFormatting>
  <conditionalFormatting sqref="E252">
    <cfRule type="cellIs" dxfId="1115" priority="1202" operator="notEqual">
      <formula>0</formula>
    </cfRule>
  </conditionalFormatting>
  <conditionalFormatting sqref="E193">
    <cfRule type="cellIs" dxfId="1114" priority="1541" operator="equal">
      <formula>0</formula>
    </cfRule>
  </conditionalFormatting>
  <conditionalFormatting sqref="E193">
    <cfRule type="cellIs" dxfId="1113" priority="1540" operator="notEqual">
      <formula>0</formula>
    </cfRule>
  </conditionalFormatting>
  <conditionalFormatting sqref="E194">
    <cfRule type="cellIs" dxfId="1112" priority="1539" operator="equal">
      <formula>0</formula>
    </cfRule>
  </conditionalFormatting>
  <conditionalFormatting sqref="E194">
    <cfRule type="cellIs" dxfId="1111" priority="1538" operator="notEqual">
      <formula>0</formula>
    </cfRule>
  </conditionalFormatting>
  <conditionalFormatting sqref="D252">
    <cfRule type="cellIs" dxfId="1110" priority="1197" operator="equal">
      <formula>0</formula>
    </cfRule>
  </conditionalFormatting>
  <conditionalFormatting sqref="D252">
    <cfRule type="cellIs" dxfId="1109" priority="1196" operator="notEqual">
      <formula>0</formula>
    </cfRule>
  </conditionalFormatting>
  <conditionalFormatting sqref="D253">
    <cfRule type="cellIs" dxfId="1108" priority="1195" operator="equal">
      <formula>0</formula>
    </cfRule>
  </conditionalFormatting>
  <conditionalFormatting sqref="D253">
    <cfRule type="cellIs" dxfId="1107" priority="1194" operator="notEqual">
      <formula>0</formula>
    </cfRule>
  </conditionalFormatting>
  <conditionalFormatting sqref="D194">
    <cfRule type="cellIs" dxfId="1106" priority="1533" operator="equal">
      <formula>0</formula>
    </cfRule>
  </conditionalFormatting>
  <conditionalFormatting sqref="D194">
    <cfRule type="cellIs" dxfId="1105" priority="1532" operator="notEqual">
      <formula>0</formula>
    </cfRule>
  </conditionalFormatting>
  <conditionalFormatting sqref="D195">
    <cfRule type="cellIs" dxfId="1104" priority="1531" operator="equal">
      <formula>0</formula>
    </cfRule>
  </conditionalFormatting>
  <conditionalFormatting sqref="D195">
    <cfRule type="cellIs" dxfId="1103" priority="1530" operator="notEqual">
      <formula>0</formula>
    </cfRule>
  </conditionalFormatting>
  <conditionalFormatting sqref="E197">
    <cfRule type="cellIs" dxfId="1102" priority="1517" operator="equal">
      <formula>0</formula>
    </cfRule>
  </conditionalFormatting>
  <conditionalFormatting sqref="E197">
    <cfRule type="cellIs" dxfId="1101" priority="1516" operator="notEqual">
      <formula>0</formula>
    </cfRule>
  </conditionalFormatting>
  <conditionalFormatting sqref="E198">
    <cfRule type="cellIs" dxfId="1100" priority="1515" operator="equal">
      <formula>0</formula>
    </cfRule>
  </conditionalFormatting>
  <conditionalFormatting sqref="E198">
    <cfRule type="cellIs" dxfId="1099" priority="1514" operator="notEqual">
      <formula>0</formula>
    </cfRule>
  </conditionalFormatting>
  <conditionalFormatting sqref="E255">
    <cfRule type="cellIs" dxfId="1098" priority="1181" operator="equal">
      <formula>0</formula>
    </cfRule>
  </conditionalFormatting>
  <conditionalFormatting sqref="E255">
    <cfRule type="cellIs" dxfId="1097" priority="1180" operator="notEqual">
      <formula>0</formula>
    </cfRule>
  </conditionalFormatting>
  <conditionalFormatting sqref="E256">
    <cfRule type="cellIs" dxfId="1096" priority="1179" operator="equal">
      <formula>0</formula>
    </cfRule>
  </conditionalFormatting>
  <conditionalFormatting sqref="E256">
    <cfRule type="cellIs" dxfId="1095" priority="1178" operator="notEqual">
      <formula>0</formula>
    </cfRule>
  </conditionalFormatting>
  <conditionalFormatting sqref="D198">
    <cfRule type="cellIs" dxfId="1094" priority="1509" operator="equal">
      <formula>0</formula>
    </cfRule>
  </conditionalFormatting>
  <conditionalFormatting sqref="D198">
    <cfRule type="cellIs" dxfId="1093" priority="1508" operator="notEqual">
      <formula>0</formula>
    </cfRule>
  </conditionalFormatting>
  <conditionalFormatting sqref="D199">
    <cfRule type="cellIs" dxfId="1092" priority="1507" operator="equal">
      <formula>0</formula>
    </cfRule>
  </conditionalFormatting>
  <conditionalFormatting sqref="D199">
    <cfRule type="cellIs" dxfId="1091" priority="1506" operator="notEqual">
      <formula>0</formula>
    </cfRule>
  </conditionalFormatting>
  <conditionalFormatting sqref="D256">
    <cfRule type="cellIs" dxfId="1090" priority="1173" operator="equal">
      <formula>0</formula>
    </cfRule>
  </conditionalFormatting>
  <conditionalFormatting sqref="D256">
    <cfRule type="cellIs" dxfId="1089" priority="1172" operator="notEqual">
      <formula>0</formula>
    </cfRule>
  </conditionalFormatting>
  <conditionalFormatting sqref="D257">
    <cfRule type="cellIs" dxfId="1088" priority="1171" operator="equal">
      <formula>0</formula>
    </cfRule>
  </conditionalFormatting>
  <conditionalFormatting sqref="D257">
    <cfRule type="cellIs" dxfId="1087" priority="1170" operator="notEqual">
      <formula>0</formula>
    </cfRule>
  </conditionalFormatting>
  <conditionalFormatting sqref="E201">
    <cfRule type="cellIs" dxfId="1086" priority="1493" operator="equal">
      <formula>0</formula>
    </cfRule>
  </conditionalFormatting>
  <conditionalFormatting sqref="E201">
    <cfRule type="cellIs" dxfId="1085" priority="1492" operator="notEqual">
      <formula>0</formula>
    </cfRule>
  </conditionalFormatting>
  <conditionalFormatting sqref="E202">
    <cfRule type="cellIs" dxfId="1084" priority="1491" operator="equal">
      <formula>0</formula>
    </cfRule>
  </conditionalFormatting>
  <conditionalFormatting sqref="E202">
    <cfRule type="cellIs" dxfId="1083" priority="1490" operator="notEqual">
      <formula>0</formula>
    </cfRule>
  </conditionalFormatting>
  <conditionalFormatting sqref="E203">
    <cfRule type="cellIs" dxfId="1082" priority="1481" operator="equal">
      <formula>0</formula>
    </cfRule>
  </conditionalFormatting>
  <conditionalFormatting sqref="E203">
    <cfRule type="cellIs" dxfId="1081" priority="1480" operator="notEqual">
      <formula>0</formula>
    </cfRule>
  </conditionalFormatting>
  <conditionalFormatting sqref="E204">
    <cfRule type="cellIs" dxfId="1080" priority="1479" operator="equal">
      <formula>0</formula>
    </cfRule>
  </conditionalFormatting>
  <conditionalFormatting sqref="E204">
    <cfRule type="cellIs" dxfId="1079" priority="1478" operator="notEqual">
      <formula>0</formula>
    </cfRule>
  </conditionalFormatting>
  <conditionalFormatting sqref="E259">
    <cfRule type="cellIs" dxfId="1078" priority="1157" operator="equal">
      <formula>0</formula>
    </cfRule>
  </conditionalFormatting>
  <conditionalFormatting sqref="E259">
    <cfRule type="cellIs" dxfId="1077" priority="1156" operator="notEqual">
      <formula>0</formula>
    </cfRule>
  </conditionalFormatting>
  <conditionalFormatting sqref="E260">
    <cfRule type="cellIs" dxfId="1076" priority="1155" operator="equal">
      <formula>0</formula>
    </cfRule>
  </conditionalFormatting>
  <conditionalFormatting sqref="E260">
    <cfRule type="cellIs" dxfId="1075" priority="1154" operator="notEqual">
      <formula>0</formula>
    </cfRule>
  </conditionalFormatting>
  <conditionalFormatting sqref="D204">
    <cfRule type="cellIs" dxfId="1074" priority="1473" operator="equal">
      <formula>0</formula>
    </cfRule>
  </conditionalFormatting>
  <conditionalFormatting sqref="D204">
    <cfRule type="cellIs" dxfId="1073" priority="1472" operator="notEqual">
      <formula>0</formula>
    </cfRule>
  </conditionalFormatting>
  <conditionalFormatting sqref="D205">
    <cfRule type="cellIs" dxfId="1072" priority="1471" operator="equal">
      <formula>0</formula>
    </cfRule>
  </conditionalFormatting>
  <conditionalFormatting sqref="D205">
    <cfRule type="cellIs" dxfId="1071" priority="1470" operator="notEqual">
      <formula>0</formula>
    </cfRule>
  </conditionalFormatting>
  <conditionalFormatting sqref="D260">
    <cfRule type="cellIs" dxfId="1070" priority="1149" operator="equal">
      <formula>0</formula>
    </cfRule>
  </conditionalFormatting>
  <conditionalFormatting sqref="D260">
    <cfRule type="cellIs" dxfId="1069" priority="1148" operator="notEqual">
      <formula>0</formula>
    </cfRule>
  </conditionalFormatting>
  <conditionalFormatting sqref="D261">
    <cfRule type="cellIs" dxfId="1068" priority="1147" operator="equal">
      <formula>0</formula>
    </cfRule>
  </conditionalFormatting>
  <conditionalFormatting sqref="D261">
    <cfRule type="cellIs" dxfId="1067" priority="1146" operator="notEqual">
      <formula>0</formula>
    </cfRule>
  </conditionalFormatting>
  <conditionalFormatting sqref="E207">
    <cfRule type="cellIs" dxfId="1066" priority="1457" operator="equal">
      <formula>0</formula>
    </cfRule>
  </conditionalFormatting>
  <conditionalFormatting sqref="E207">
    <cfRule type="cellIs" dxfId="1065" priority="1456" operator="notEqual">
      <formula>0</formula>
    </cfRule>
  </conditionalFormatting>
  <conditionalFormatting sqref="E208">
    <cfRule type="cellIs" dxfId="1064" priority="1455" operator="equal">
      <formula>0</formula>
    </cfRule>
  </conditionalFormatting>
  <conditionalFormatting sqref="E208">
    <cfRule type="cellIs" dxfId="1063" priority="1454" operator="notEqual">
      <formula>0</formula>
    </cfRule>
  </conditionalFormatting>
  <conditionalFormatting sqref="D208">
    <cfRule type="cellIs" dxfId="1062" priority="1449" operator="equal">
      <formula>0</formula>
    </cfRule>
  </conditionalFormatting>
  <conditionalFormatting sqref="D208">
    <cfRule type="cellIs" dxfId="1061" priority="1448" operator="notEqual">
      <formula>0</formula>
    </cfRule>
  </conditionalFormatting>
  <conditionalFormatting sqref="D209">
    <cfRule type="cellIs" dxfId="1060" priority="1447" operator="equal">
      <formula>0</formula>
    </cfRule>
  </conditionalFormatting>
  <conditionalFormatting sqref="D209">
    <cfRule type="cellIs" dxfId="1059" priority="1446" operator="notEqual">
      <formula>0</formula>
    </cfRule>
  </conditionalFormatting>
  <conditionalFormatting sqref="E265">
    <cfRule type="cellIs" dxfId="1058" priority="1133" operator="equal">
      <formula>0</formula>
    </cfRule>
  </conditionalFormatting>
  <conditionalFormatting sqref="E265">
    <cfRule type="cellIs" dxfId="1057" priority="1132" operator="notEqual">
      <formula>0</formula>
    </cfRule>
  </conditionalFormatting>
  <conditionalFormatting sqref="E266">
    <cfRule type="cellIs" dxfId="1056" priority="1131" operator="equal">
      <formula>0</formula>
    </cfRule>
  </conditionalFormatting>
  <conditionalFormatting sqref="E266">
    <cfRule type="cellIs" dxfId="1055" priority="1130" operator="notEqual">
      <formula>0</formula>
    </cfRule>
  </conditionalFormatting>
  <conditionalFormatting sqref="E211">
    <cfRule type="cellIs" dxfId="1054" priority="1433" operator="equal">
      <formula>0</formula>
    </cfRule>
  </conditionalFormatting>
  <conditionalFormatting sqref="E211">
    <cfRule type="cellIs" dxfId="1053" priority="1432" operator="notEqual">
      <formula>0</formula>
    </cfRule>
  </conditionalFormatting>
  <conditionalFormatting sqref="E212">
    <cfRule type="cellIs" dxfId="1052" priority="1431" operator="equal">
      <formula>0</formula>
    </cfRule>
  </conditionalFormatting>
  <conditionalFormatting sqref="E212">
    <cfRule type="cellIs" dxfId="1051" priority="1430" operator="notEqual">
      <formula>0</formula>
    </cfRule>
  </conditionalFormatting>
  <conditionalFormatting sqref="D266">
    <cfRule type="cellIs" dxfId="1050" priority="1125" operator="equal">
      <formula>0</formula>
    </cfRule>
  </conditionalFormatting>
  <conditionalFormatting sqref="D266">
    <cfRule type="cellIs" dxfId="1049" priority="1124" operator="notEqual">
      <formula>0</formula>
    </cfRule>
  </conditionalFormatting>
  <conditionalFormatting sqref="D267">
    <cfRule type="cellIs" dxfId="1048" priority="1123" operator="equal">
      <formula>0</formula>
    </cfRule>
  </conditionalFormatting>
  <conditionalFormatting sqref="D267">
    <cfRule type="cellIs" dxfId="1047" priority="1122" operator="notEqual">
      <formula>0</formula>
    </cfRule>
  </conditionalFormatting>
  <conditionalFormatting sqref="D212">
    <cfRule type="cellIs" dxfId="1046" priority="1425" operator="equal">
      <formula>0</formula>
    </cfRule>
  </conditionalFormatting>
  <conditionalFormatting sqref="D212">
    <cfRule type="cellIs" dxfId="1045" priority="1424" operator="notEqual">
      <formula>0</formula>
    </cfRule>
  </conditionalFormatting>
  <conditionalFormatting sqref="D213">
    <cfRule type="cellIs" dxfId="1044" priority="1423" operator="equal">
      <formula>0</formula>
    </cfRule>
  </conditionalFormatting>
  <conditionalFormatting sqref="D213">
    <cfRule type="cellIs" dxfId="1043" priority="1422" operator="notEqual">
      <formula>0</formula>
    </cfRule>
  </conditionalFormatting>
  <conditionalFormatting sqref="E215">
    <cfRule type="cellIs" dxfId="1042" priority="1409" operator="equal">
      <formula>0</formula>
    </cfRule>
  </conditionalFormatting>
  <conditionalFormatting sqref="E215">
    <cfRule type="cellIs" dxfId="1041" priority="1408" operator="notEqual">
      <formula>0</formula>
    </cfRule>
  </conditionalFormatting>
  <conditionalFormatting sqref="E216">
    <cfRule type="cellIs" dxfId="1040" priority="1407" operator="equal">
      <formula>0</formula>
    </cfRule>
  </conditionalFormatting>
  <conditionalFormatting sqref="E216">
    <cfRule type="cellIs" dxfId="1039" priority="1406" operator="notEqual">
      <formula>0</formula>
    </cfRule>
  </conditionalFormatting>
  <conditionalFormatting sqref="E269">
    <cfRule type="cellIs" dxfId="1038" priority="1109" operator="equal">
      <formula>0</formula>
    </cfRule>
  </conditionalFormatting>
  <conditionalFormatting sqref="E269">
    <cfRule type="cellIs" dxfId="1037" priority="1108" operator="notEqual">
      <formula>0</formula>
    </cfRule>
  </conditionalFormatting>
  <conditionalFormatting sqref="E270">
    <cfRule type="cellIs" dxfId="1036" priority="1107" operator="equal">
      <formula>0</formula>
    </cfRule>
  </conditionalFormatting>
  <conditionalFormatting sqref="E270">
    <cfRule type="cellIs" dxfId="1035" priority="1106" operator="notEqual">
      <formula>0</formula>
    </cfRule>
  </conditionalFormatting>
  <conditionalFormatting sqref="D216">
    <cfRule type="cellIs" dxfId="1034" priority="1401" operator="equal">
      <formula>0</formula>
    </cfRule>
  </conditionalFormatting>
  <conditionalFormatting sqref="D216">
    <cfRule type="cellIs" dxfId="1033" priority="1400" operator="notEqual">
      <formula>0</formula>
    </cfRule>
  </conditionalFormatting>
  <conditionalFormatting sqref="D217">
    <cfRule type="cellIs" dxfId="1032" priority="1399" operator="equal">
      <formula>0</formula>
    </cfRule>
  </conditionalFormatting>
  <conditionalFormatting sqref="D217">
    <cfRule type="cellIs" dxfId="1031" priority="1398" operator="notEqual">
      <formula>0</formula>
    </cfRule>
  </conditionalFormatting>
  <conditionalFormatting sqref="D270">
    <cfRule type="cellIs" dxfId="1030" priority="1101" operator="equal">
      <formula>0</formula>
    </cfRule>
  </conditionalFormatting>
  <conditionalFormatting sqref="D270">
    <cfRule type="cellIs" dxfId="1029" priority="1100" operator="notEqual">
      <formula>0</formula>
    </cfRule>
  </conditionalFormatting>
  <conditionalFormatting sqref="D271">
    <cfRule type="cellIs" dxfId="1028" priority="1099" operator="equal">
      <formula>0</formula>
    </cfRule>
  </conditionalFormatting>
  <conditionalFormatting sqref="D271">
    <cfRule type="cellIs" dxfId="1027" priority="1098" operator="notEqual">
      <formula>0</formula>
    </cfRule>
  </conditionalFormatting>
  <conditionalFormatting sqref="E219">
    <cfRule type="cellIs" dxfId="1026" priority="1385" operator="equal">
      <formula>0</formula>
    </cfRule>
  </conditionalFormatting>
  <conditionalFormatting sqref="E219">
    <cfRule type="cellIs" dxfId="1025" priority="1384" operator="notEqual">
      <formula>0</formula>
    </cfRule>
  </conditionalFormatting>
  <conditionalFormatting sqref="E220">
    <cfRule type="cellIs" dxfId="1024" priority="1383" operator="equal">
      <formula>0</formula>
    </cfRule>
  </conditionalFormatting>
  <conditionalFormatting sqref="E220">
    <cfRule type="cellIs" dxfId="1023" priority="1382" operator="notEqual">
      <formula>0</formula>
    </cfRule>
  </conditionalFormatting>
  <conditionalFormatting sqref="D220">
    <cfRule type="cellIs" dxfId="1022" priority="1377" operator="equal">
      <formula>0</formula>
    </cfRule>
  </conditionalFormatting>
  <conditionalFormatting sqref="D220">
    <cfRule type="cellIs" dxfId="1021" priority="1376" operator="notEqual">
      <formula>0</formula>
    </cfRule>
  </conditionalFormatting>
  <conditionalFormatting sqref="D221">
    <cfRule type="cellIs" dxfId="1020" priority="1375" operator="equal">
      <formula>0</formula>
    </cfRule>
  </conditionalFormatting>
  <conditionalFormatting sqref="D221">
    <cfRule type="cellIs" dxfId="1019" priority="1374" operator="notEqual">
      <formula>0</formula>
    </cfRule>
  </conditionalFormatting>
  <conditionalFormatting sqref="E273">
    <cfRule type="cellIs" dxfId="1018" priority="1085" operator="equal">
      <formula>0</formula>
    </cfRule>
  </conditionalFormatting>
  <conditionalFormatting sqref="E273">
    <cfRule type="cellIs" dxfId="1017" priority="1084" operator="notEqual">
      <formula>0</formula>
    </cfRule>
  </conditionalFormatting>
  <conditionalFormatting sqref="E274">
    <cfRule type="cellIs" dxfId="1016" priority="1083" operator="equal">
      <formula>0</formula>
    </cfRule>
  </conditionalFormatting>
  <conditionalFormatting sqref="E274">
    <cfRule type="cellIs" dxfId="1015" priority="1082" operator="notEqual">
      <formula>0</formula>
    </cfRule>
  </conditionalFormatting>
  <conditionalFormatting sqref="E223">
    <cfRule type="cellIs" dxfId="1014" priority="1361" operator="equal">
      <formula>0</formula>
    </cfRule>
  </conditionalFormatting>
  <conditionalFormatting sqref="E223">
    <cfRule type="cellIs" dxfId="1013" priority="1360" operator="notEqual">
      <formula>0</formula>
    </cfRule>
  </conditionalFormatting>
  <conditionalFormatting sqref="E224">
    <cfRule type="cellIs" dxfId="1012" priority="1359" operator="equal">
      <formula>0</formula>
    </cfRule>
  </conditionalFormatting>
  <conditionalFormatting sqref="E224">
    <cfRule type="cellIs" dxfId="1011" priority="1358" operator="notEqual">
      <formula>0</formula>
    </cfRule>
  </conditionalFormatting>
  <conditionalFormatting sqref="D274">
    <cfRule type="cellIs" dxfId="1010" priority="1077" operator="equal">
      <formula>0</formula>
    </cfRule>
  </conditionalFormatting>
  <conditionalFormatting sqref="D274">
    <cfRule type="cellIs" dxfId="1009" priority="1076" operator="notEqual">
      <formula>0</formula>
    </cfRule>
  </conditionalFormatting>
  <conditionalFormatting sqref="D275">
    <cfRule type="cellIs" dxfId="1008" priority="1075" operator="equal">
      <formula>0</formula>
    </cfRule>
  </conditionalFormatting>
  <conditionalFormatting sqref="D275">
    <cfRule type="cellIs" dxfId="1007" priority="1074" operator="notEqual">
      <formula>0</formula>
    </cfRule>
  </conditionalFormatting>
  <conditionalFormatting sqref="D224">
    <cfRule type="cellIs" dxfId="1006" priority="1353" operator="equal">
      <formula>0</formula>
    </cfRule>
  </conditionalFormatting>
  <conditionalFormatting sqref="D224">
    <cfRule type="cellIs" dxfId="1005" priority="1352" operator="notEqual">
      <formula>0</formula>
    </cfRule>
  </conditionalFormatting>
  <conditionalFormatting sqref="D225">
    <cfRule type="cellIs" dxfId="1004" priority="1351" operator="equal">
      <formula>0</formula>
    </cfRule>
  </conditionalFormatting>
  <conditionalFormatting sqref="D225">
    <cfRule type="cellIs" dxfId="1003" priority="1350" operator="notEqual">
      <formula>0</formula>
    </cfRule>
  </conditionalFormatting>
  <conditionalFormatting sqref="E227">
    <cfRule type="cellIs" dxfId="1002" priority="1337" operator="equal">
      <formula>0</formula>
    </cfRule>
  </conditionalFormatting>
  <conditionalFormatting sqref="E227">
    <cfRule type="cellIs" dxfId="1001" priority="1336" operator="notEqual">
      <formula>0</formula>
    </cfRule>
  </conditionalFormatting>
  <conditionalFormatting sqref="E228">
    <cfRule type="cellIs" dxfId="1000" priority="1335" operator="equal">
      <formula>0</formula>
    </cfRule>
  </conditionalFormatting>
  <conditionalFormatting sqref="E228">
    <cfRule type="cellIs" dxfId="999" priority="1334" operator="notEqual">
      <formula>0</formula>
    </cfRule>
  </conditionalFormatting>
  <conditionalFormatting sqref="E277">
    <cfRule type="cellIs" dxfId="998" priority="1061" operator="equal">
      <formula>0</formula>
    </cfRule>
  </conditionalFormatting>
  <conditionalFormatting sqref="E277">
    <cfRule type="cellIs" dxfId="997" priority="1060" operator="notEqual">
      <formula>0</formula>
    </cfRule>
  </conditionalFormatting>
  <conditionalFormatting sqref="E278">
    <cfRule type="cellIs" dxfId="996" priority="1059" operator="equal">
      <formula>0</formula>
    </cfRule>
  </conditionalFormatting>
  <conditionalFormatting sqref="E278">
    <cfRule type="cellIs" dxfId="995" priority="1058" operator="notEqual">
      <formula>0</formula>
    </cfRule>
  </conditionalFormatting>
  <conditionalFormatting sqref="D228">
    <cfRule type="cellIs" dxfId="994" priority="1329" operator="equal">
      <formula>0</formula>
    </cfRule>
  </conditionalFormatting>
  <conditionalFormatting sqref="D228">
    <cfRule type="cellIs" dxfId="993" priority="1328" operator="notEqual">
      <formula>0</formula>
    </cfRule>
  </conditionalFormatting>
  <conditionalFormatting sqref="D229">
    <cfRule type="cellIs" dxfId="992" priority="1327" operator="equal">
      <formula>0</formula>
    </cfRule>
  </conditionalFormatting>
  <conditionalFormatting sqref="D229">
    <cfRule type="cellIs" dxfId="991" priority="1326" operator="notEqual">
      <formula>0</formula>
    </cfRule>
  </conditionalFormatting>
  <conditionalFormatting sqref="D278">
    <cfRule type="cellIs" dxfId="990" priority="1053" operator="equal">
      <formula>0</formula>
    </cfRule>
  </conditionalFormatting>
  <conditionalFormatting sqref="D278">
    <cfRule type="cellIs" dxfId="989" priority="1052" operator="notEqual">
      <formula>0</formula>
    </cfRule>
  </conditionalFormatting>
  <conditionalFormatting sqref="D279">
    <cfRule type="cellIs" dxfId="988" priority="1051" operator="equal">
      <formula>0</formula>
    </cfRule>
  </conditionalFormatting>
  <conditionalFormatting sqref="D279">
    <cfRule type="cellIs" dxfId="987" priority="1050" operator="notEqual">
      <formula>0</formula>
    </cfRule>
  </conditionalFormatting>
  <conditionalFormatting sqref="E231">
    <cfRule type="cellIs" dxfId="986" priority="1313" operator="equal">
      <formula>0</formula>
    </cfRule>
  </conditionalFormatting>
  <conditionalFormatting sqref="E231">
    <cfRule type="cellIs" dxfId="985" priority="1312" operator="notEqual">
      <formula>0</formula>
    </cfRule>
  </conditionalFormatting>
  <conditionalFormatting sqref="E232">
    <cfRule type="cellIs" dxfId="984" priority="1311" operator="equal">
      <formula>0</formula>
    </cfRule>
  </conditionalFormatting>
  <conditionalFormatting sqref="E232">
    <cfRule type="cellIs" dxfId="983" priority="1310" operator="notEqual">
      <formula>0</formula>
    </cfRule>
  </conditionalFormatting>
  <conditionalFormatting sqref="D232">
    <cfRule type="cellIs" dxfId="982" priority="1305" operator="equal">
      <formula>0</formula>
    </cfRule>
  </conditionalFormatting>
  <conditionalFormatting sqref="D232">
    <cfRule type="cellIs" dxfId="981" priority="1304" operator="notEqual">
      <formula>0</formula>
    </cfRule>
  </conditionalFormatting>
  <conditionalFormatting sqref="D233">
    <cfRule type="cellIs" dxfId="980" priority="1303" operator="equal">
      <formula>0</formula>
    </cfRule>
  </conditionalFormatting>
  <conditionalFormatting sqref="D233">
    <cfRule type="cellIs" dxfId="979" priority="1302" operator="notEqual">
      <formula>0</formula>
    </cfRule>
  </conditionalFormatting>
  <conditionalFormatting sqref="E281">
    <cfRule type="cellIs" dxfId="978" priority="1037" operator="equal">
      <formula>0</formula>
    </cfRule>
  </conditionalFormatting>
  <conditionalFormatting sqref="E281">
    <cfRule type="cellIs" dxfId="977" priority="1036" operator="notEqual">
      <formula>0</formula>
    </cfRule>
  </conditionalFormatting>
  <conditionalFormatting sqref="E282">
    <cfRule type="cellIs" dxfId="976" priority="1035" operator="equal">
      <formula>0</formula>
    </cfRule>
  </conditionalFormatting>
  <conditionalFormatting sqref="E282">
    <cfRule type="cellIs" dxfId="975" priority="1034" operator="notEqual">
      <formula>0</formula>
    </cfRule>
  </conditionalFormatting>
  <conditionalFormatting sqref="E235">
    <cfRule type="cellIs" dxfId="974" priority="1289" operator="equal">
      <formula>0</formula>
    </cfRule>
  </conditionalFormatting>
  <conditionalFormatting sqref="E235">
    <cfRule type="cellIs" dxfId="973" priority="1288" operator="notEqual">
      <formula>0</formula>
    </cfRule>
  </conditionalFormatting>
  <conditionalFormatting sqref="E236">
    <cfRule type="cellIs" dxfId="972" priority="1287" operator="equal">
      <formula>0</formula>
    </cfRule>
  </conditionalFormatting>
  <conditionalFormatting sqref="E236">
    <cfRule type="cellIs" dxfId="971" priority="1286" operator="notEqual">
      <formula>0</formula>
    </cfRule>
  </conditionalFormatting>
  <conditionalFormatting sqref="D282">
    <cfRule type="cellIs" dxfId="970" priority="1029" operator="equal">
      <formula>0</formula>
    </cfRule>
  </conditionalFormatting>
  <conditionalFormatting sqref="D282">
    <cfRule type="cellIs" dxfId="969" priority="1028" operator="notEqual">
      <formula>0</formula>
    </cfRule>
  </conditionalFormatting>
  <conditionalFormatting sqref="D283">
    <cfRule type="cellIs" dxfId="968" priority="1027" operator="equal">
      <formula>0</formula>
    </cfRule>
  </conditionalFormatting>
  <conditionalFormatting sqref="D283">
    <cfRule type="cellIs" dxfId="967" priority="1026" operator="notEqual">
      <formula>0</formula>
    </cfRule>
  </conditionalFormatting>
  <conditionalFormatting sqref="D236">
    <cfRule type="cellIs" dxfId="966" priority="1281" operator="equal">
      <formula>0</formula>
    </cfRule>
  </conditionalFormatting>
  <conditionalFormatting sqref="D236">
    <cfRule type="cellIs" dxfId="965" priority="1280" operator="notEqual">
      <formula>0</formula>
    </cfRule>
  </conditionalFormatting>
  <conditionalFormatting sqref="D237">
    <cfRule type="cellIs" dxfId="964" priority="1279" operator="equal">
      <formula>0</formula>
    </cfRule>
  </conditionalFormatting>
  <conditionalFormatting sqref="D237">
    <cfRule type="cellIs" dxfId="963" priority="1278" operator="notEqual">
      <formula>0</formula>
    </cfRule>
  </conditionalFormatting>
  <conditionalFormatting sqref="E239">
    <cfRule type="cellIs" dxfId="962" priority="1265" operator="equal">
      <formula>0</formula>
    </cfRule>
  </conditionalFormatting>
  <conditionalFormatting sqref="E239">
    <cfRule type="cellIs" dxfId="961" priority="1264" operator="notEqual">
      <formula>0</formula>
    </cfRule>
  </conditionalFormatting>
  <conditionalFormatting sqref="E240">
    <cfRule type="cellIs" dxfId="960" priority="1263" operator="equal">
      <formula>0</formula>
    </cfRule>
  </conditionalFormatting>
  <conditionalFormatting sqref="E240">
    <cfRule type="cellIs" dxfId="959" priority="1262" operator="notEqual">
      <formula>0</formula>
    </cfRule>
  </conditionalFormatting>
  <conditionalFormatting sqref="E285">
    <cfRule type="cellIs" dxfId="958" priority="1013" operator="equal">
      <formula>0</formula>
    </cfRule>
  </conditionalFormatting>
  <conditionalFormatting sqref="E285">
    <cfRule type="cellIs" dxfId="957" priority="1012" operator="notEqual">
      <formula>0</formula>
    </cfRule>
  </conditionalFormatting>
  <conditionalFormatting sqref="E286">
    <cfRule type="cellIs" dxfId="956" priority="1011" operator="equal">
      <formula>0</formula>
    </cfRule>
  </conditionalFormatting>
  <conditionalFormatting sqref="E286">
    <cfRule type="cellIs" dxfId="955" priority="1010" operator="notEqual">
      <formula>0</formula>
    </cfRule>
  </conditionalFormatting>
  <conditionalFormatting sqref="D240">
    <cfRule type="cellIs" dxfId="954" priority="1257" operator="equal">
      <formula>0</formula>
    </cfRule>
  </conditionalFormatting>
  <conditionalFormatting sqref="D240">
    <cfRule type="cellIs" dxfId="953" priority="1256" operator="notEqual">
      <formula>0</formula>
    </cfRule>
  </conditionalFormatting>
  <conditionalFormatting sqref="D241">
    <cfRule type="cellIs" dxfId="952" priority="1255" operator="equal">
      <formula>0</formula>
    </cfRule>
  </conditionalFormatting>
  <conditionalFormatting sqref="D241">
    <cfRule type="cellIs" dxfId="951" priority="1254" operator="notEqual">
      <formula>0</formula>
    </cfRule>
  </conditionalFormatting>
  <conditionalFormatting sqref="D286">
    <cfRule type="cellIs" dxfId="950" priority="1005" operator="equal">
      <formula>0</formula>
    </cfRule>
  </conditionalFormatting>
  <conditionalFormatting sqref="D286">
    <cfRule type="cellIs" dxfId="949" priority="1004" operator="notEqual">
      <formula>0</formula>
    </cfRule>
  </conditionalFormatting>
  <conditionalFormatting sqref="D287">
    <cfRule type="cellIs" dxfId="948" priority="1003" operator="equal">
      <formula>0</formula>
    </cfRule>
  </conditionalFormatting>
  <conditionalFormatting sqref="D287">
    <cfRule type="cellIs" dxfId="947" priority="1002" operator="notEqual">
      <formula>0</formula>
    </cfRule>
  </conditionalFormatting>
  <conditionalFormatting sqref="E243">
    <cfRule type="cellIs" dxfId="946" priority="1241" operator="equal">
      <formula>0</formula>
    </cfRule>
  </conditionalFormatting>
  <conditionalFormatting sqref="E243">
    <cfRule type="cellIs" dxfId="945" priority="1240" operator="notEqual">
      <formula>0</formula>
    </cfRule>
  </conditionalFormatting>
  <conditionalFormatting sqref="E244">
    <cfRule type="cellIs" dxfId="944" priority="1239" operator="equal">
      <formula>0</formula>
    </cfRule>
  </conditionalFormatting>
  <conditionalFormatting sqref="E244">
    <cfRule type="cellIs" dxfId="943" priority="1238" operator="notEqual">
      <formula>0</formula>
    </cfRule>
  </conditionalFormatting>
  <conditionalFormatting sqref="D244">
    <cfRule type="cellIs" dxfId="942" priority="1233" operator="equal">
      <formula>0</formula>
    </cfRule>
  </conditionalFormatting>
  <conditionalFormatting sqref="D244">
    <cfRule type="cellIs" dxfId="941" priority="1232" operator="notEqual">
      <formula>0</formula>
    </cfRule>
  </conditionalFormatting>
  <conditionalFormatting sqref="D245">
    <cfRule type="cellIs" dxfId="940" priority="1231" operator="equal">
      <formula>0</formula>
    </cfRule>
  </conditionalFormatting>
  <conditionalFormatting sqref="D245">
    <cfRule type="cellIs" dxfId="939" priority="1230" operator="notEqual">
      <formula>0</formula>
    </cfRule>
  </conditionalFormatting>
  <conditionalFormatting sqref="E289">
    <cfRule type="cellIs" dxfId="938" priority="989" operator="equal">
      <formula>0</formula>
    </cfRule>
  </conditionalFormatting>
  <conditionalFormatting sqref="E289">
    <cfRule type="cellIs" dxfId="937" priority="988" operator="notEqual">
      <formula>0</formula>
    </cfRule>
  </conditionalFormatting>
  <conditionalFormatting sqref="E290">
    <cfRule type="cellIs" dxfId="936" priority="987" operator="equal">
      <formula>0</formula>
    </cfRule>
  </conditionalFormatting>
  <conditionalFormatting sqref="E290">
    <cfRule type="cellIs" dxfId="935" priority="986" operator="notEqual">
      <formula>0</formula>
    </cfRule>
  </conditionalFormatting>
  <conditionalFormatting sqref="E249">
    <cfRule type="cellIs" dxfId="934" priority="1217" operator="equal">
      <formula>0</formula>
    </cfRule>
  </conditionalFormatting>
  <conditionalFormatting sqref="E249">
    <cfRule type="cellIs" dxfId="933" priority="1216" operator="notEqual">
      <formula>0</formula>
    </cfRule>
  </conditionalFormatting>
  <conditionalFormatting sqref="E250">
    <cfRule type="cellIs" dxfId="932" priority="1215" operator="equal">
      <formula>0</formula>
    </cfRule>
  </conditionalFormatting>
  <conditionalFormatting sqref="E250">
    <cfRule type="cellIs" dxfId="931" priority="1214" operator="notEqual">
      <formula>0</formula>
    </cfRule>
  </conditionalFormatting>
  <conditionalFormatting sqref="D290">
    <cfRule type="cellIs" dxfId="930" priority="981" operator="equal">
      <formula>0</formula>
    </cfRule>
  </conditionalFormatting>
  <conditionalFormatting sqref="D290">
    <cfRule type="cellIs" dxfId="929" priority="980" operator="notEqual">
      <formula>0</formula>
    </cfRule>
  </conditionalFormatting>
  <conditionalFormatting sqref="D293">
    <cfRule type="cellIs" dxfId="928" priority="979" operator="equal">
      <formula>0</formula>
    </cfRule>
  </conditionalFormatting>
  <conditionalFormatting sqref="D293">
    <cfRule type="cellIs" dxfId="927" priority="978" operator="notEqual">
      <formula>0</formula>
    </cfRule>
  </conditionalFormatting>
  <conditionalFormatting sqref="D250">
    <cfRule type="cellIs" dxfId="926" priority="1209" operator="equal">
      <formula>0</formula>
    </cfRule>
  </conditionalFormatting>
  <conditionalFormatting sqref="D250">
    <cfRule type="cellIs" dxfId="925" priority="1208" operator="notEqual">
      <formula>0</formula>
    </cfRule>
  </conditionalFormatting>
  <conditionalFormatting sqref="D251">
    <cfRule type="cellIs" dxfId="924" priority="1207" operator="equal">
      <formula>0</formula>
    </cfRule>
  </conditionalFormatting>
  <conditionalFormatting sqref="D251">
    <cfRule type="cellIs" dxfId="923" priority="1206" operator="notEqual">
      <formula>0</formula>
    </cfRule>
  </conditionalFormatting>
  <conditionalFormatting sqref="E253">
    <cfRule type="cellIs" dxfId="922" priority="1193" operator="equal">
      <formula>0</formula>
    </cfRule>
  </conditionalFormatting>
  <conditionalFormatting sqref="E253">
    <cfRule type="cellIs" dxfId="921" priority="1192" operator="notEqual">
      <formula>0</formula>
    </cfRule>
  </conditionalFormatting>
  <conditionalFormatting sqref="E254">
    <cfRule type="cellIs" dxfId="920" priority="1191" operator="equal">
      <formula>0</formula>
    </cfRule>
  </conditionalFormatting>
  <conditionalFormatting sqref="E254">
    <cfRule type="cellIs" dxfId="919" priority="1190" operator="notEqual">
      <formula>0</formula>
    </cfRule>
  </conditionalFormatting>
  <conditionalFormatting sqref="E295">
    <cfRule type="cellIs" dxfId="918" priority="965" operator="equal">
      <formula>0</formula>
    </cfRule>
  </conditionalFormatting>
  <conditionalFormatting sqref="E295">
    <cfRule type="cellIs" dxfId="917" priority="964" operator="notEqual">
      <formula>0</formula>
    </cfRule>
  </conditionalFormatting>
  <conditionalFormatting sqref="E296">
    <cfRule type="cellIs" dxfId="916" priority="963" operator="equal">
      <formula>0</formula>
    </cfRule>
  </conditionalFormatting>
  <conditionalFormatting sqref="E296">
    <cfRule type="cellIs" dxfId="915" priority="962" operator="notEqual">
      <formula>0</formula>
    </cfRule>
  </conditionalFormatting>
  <conditionalFormatting sqref="D254">
    <cfRule type="cellIs" dxfId="914" priority="1185" operator="equal">
      <formula>0</formula>
    </cfRule>
  </conditionalFormatting>
  <conditionalFormatting sqref="D254">
    <cfRule type="cellIs" dxfId="913" priority="1184" operator="notEqual">
      <formula>0</formula>
    </cfRule>
  </conditionalFormatting>
  <conditionalFormatting sqref="D255">
    <cfRule type="cellIs" dxfId="912" priority="1183" operator="equal">
      <formula>0</formula>
    </cfRule>
  </conditionalFormatting>
  <conditionalFormatting sqref="D255">
    <cfRule type="cellIs" dxfId="911" priority="1182" operator="notEqual">
      <formula>0</formula>
    </cfRule>
  </conditionalFormatting>
  <conditionalFormatting sqref="D296">
    <cfRule type="cellIs" dxfId="910" priority="957" operator="equal">
      <formula>0</formula>
    </cfRule>
  </conditionalFormatting>
  <conditionalFormatting sqref="D296">
    <cfRule type="cellIs" dxfId="909" priority="956" operator="notEqual">
      <formula>0</formula>
    </cfRule>
  </conditionalFormatting>
  <conditionalFormatting sqref="D297">
    <cfRule type="cellIs" dxfId="908" priority="955" operator="equal">
      <formula>0</formula>
    </cfRule>
  </conditionalFormatting>
  <conditionalFormatting sqref="D297">
    <cfRule type="cellIs" dxfId="907" priority="954" operator="notEqual">
      <formula>0</formula>
    </cfRule>
  </conditionalFormatting>
  <conditionalFormatting sqref="E257">
    <cfRule type="cellIs" dxfId="906" priority="1169" operator="equal">
      <formula>0</formula>
    </cfRule>
  </conditionalFormatting>
  <conditionalFormatting sqref="E257">
    <cfRule type="cellIs" dxfId="905" priority="1168" operator="notEqual">
      <formula>0</formula>
    </cfRule>
  </conditionalFormatting>
  <conditionalFormatting sqref="E258">
    <cfRule type="cellIs" dxfId="904" priority="1167" operator="equal">
      <formula>0</formula>
    </cfRule>
  </conditionalFormatting>
  <conditionalFormatting sqref="E258">
    <cfRule type="cellIs" dxfId="903" priority="1166" operator="notEqual">
      <formula>0</formula>
    </cfRule>
  </conditionalFormatting>
  <conditionalFormatting sqref="D258">
    <cfRule type="cellIs" dxfId="902" priority="1161" operator="equal">
      <formula>0</formula>
    </cfRule>
  </conditionalFormatting>
  <conditionalFormatting sqref="D258">
    <cfRule type="cellIs" dxfId="901" priority="1160" operator="notEqual">
      <formula>0</formula>
    </cfRule>
  </conditionalFormatting>
  <conditionalFormatting sqref="D259">
    <cfRule type="cellIs" dxfId="900" priority="1159" operator="equal">
      <formula>0</formula>
    </cfRule>
  </conditionalFormatting>
  <conditionalFormatting sqref="D259">
    <cfRule type="cellIs" dxfId="899" priority="1158" operator="notEqual">
      <formula>0</formula>
    </cfRule>
  </conditionalFormatting>
  <conditionalFormatting sqref="E299">
    <cfRule type="cellIs" dxfId="898" priority="941" operator="equal">
      <formula>0</formula>
    </cfRule>
  </conditionalFormatting>
  <conditionalFormatting sqref="E299">
    <cfRule type="cellIs" dxfId="897" priority="940" operator="notEqual">
      <formula>0</formula>
    </cfRule>
  </conditionalFormatting>
  <conditionalFormatting sqref="E300">
    <cfRule type="cellIs" dxfId="896" priority="939" operator="equal">
      <formula>0</formula>
    </cfRule>
  </conditionalFormatting>
  <conditionalFormatting sqref="E300">
    <cfRule type="cellIs" dxfId="895" priority="938" operator="notEqual">
      <formula>0</formula>
    </cfRule>
  </conditionalFormatting>
  <conditionalFormatting sqref="E261">
    <cfRule type="cellIs" dxfId="894" priority="1145" operator="equal">
      <formula>0</formula>
    </cfRule>
  </conditionalFormatting>
  <conditionalFormatting sqref="E261">
    <cfRule type="cellIs" dxfId="893" priority="1144" operator="notEqual">
      <formula>0</formula>
    </cfRule>
  </conditionalFormatting>
  <conditionalFormatting sqref="E262">
    <cfRule type="cellIs" dxfId="892" priority="1143" operator="equal">
      <formula>0</formula>
    </cfRule>
  </conditionalFormatting>
  <conditionalFormatting sqref="E262">
    <cfRule type="cellIs" dxfId="891" priority="1142" operator="notEqual">
      <formula>0</formula>
    </cfRule>
  </conditionalFormatting>
  <conditionalFormatting sqref="D300">
    <cfRule type="cellIs" dxfId="890" priority="933" operator="equal">
      <formula>0</formula>
    </cfRule>
  </conditionalFormatting>
  <conditionalFormatting sqref="D300">
    <cfRule type="cellIs" dxfId="889" priority="932" operator="notEqual">
      <formula>0</formula>
    </cfRule>
  </conditionalFormatting>
  <conditionalFormatting sqref="D301">
    <cfRule type="cellIs" dxfId="888" priority="931" operator="equal">
      <formula>0</formula>
    </cfRule>
  </conditionalFormatting>
  <conditionalFormatting sqref="D301">
    <cfRule type="cellIs" dxfId="887" priority="930" operator="notEqual">
      <formula>0</formula>
    </cfRule>
  </conditionalFormatting>
  <conditionalFormatting sqref="D262">
    <cfRule type="cellIs" dxfId="886" priority="1137" operator="equal">
      <formula>0</formula>
    </cfRule>
  </conditionalFormatting>
  <conditionalFormatting sqref="D262">
    <cfRule type="cellIs" dxfId="885" priority="1136" operator="notEqual">
      <formula>0</formula>
    </cfRule>
  </conditionalFormatting>
  <conditionalFormatting sqref="D265">
    <cfRule type="cellIs" dxfId="884" priority="1135" operator="equal">
      <formula>0</formula>
    </cfRule>
  </conditionalFormatting>
  <conditionalFormatting sqref="D265">
    <cfRule type="cellIs" dxfId="883" priority="1134" operator="notEqual">
      <formula>0</formula>
    </cfRule>
  </conditionalFormatting>
  <conditionalFormatting sqref="E267">
    <cfRule type="cellIs" dxfId="882" priority="1121" operator="equal">
      <formula>0</formula>
    </cfRule>
  </conditionalFormatting>
  <conditionalFormatting sqref="E267">
    <cfRule type="cellIs" dxfId="881" priority="1120" operator="notEqual">
      <formula>0</formula>
    </cfRule>
  </conditionalFormatting>
  <conditionalFormatting sqref="E268">
    <cfRule type="cellIs" dxfId="880" priority="1119" operator="equal">
      <formula>0</formula>
    </cfRule>
  </conditionalFormatting>
  <conditionalFormatting sqref="E268">
    <cfRule type="cellIs" dxfId="879" priority="1118" operator="notEqual">
      <formula>0</formula>
    </cfRule>
  </conditionalFormatting>
  <conditionalFormatting sqref="E303">
    <cfRule type="cellIs" dxfId="878" priority="917" operator="equal">
      <formula>0</formula>
    </cfRule>
  </conditionalFormatting>
  <conditionalFormatting sqref="E303">
    <cfRule type="cellIs" dxfId="877" priority="916" operator="notEqual">
      <formula>0</formula>
    </cfRule>
  </conditionalFormatting>
  <conditionalFormatting sqref="E304">
    <cfRule type="cellIs" dxfId="876" priority="915" operator="equal">
      <formula>0</formula>
    </cfRule>
  </conditionalFormatting>
  <conditionalFormatting sqref="E304">
    <cfRule type="cellIs" dxfId="875" priority="914" operator="notEqual">
      <formula>0</formula>
    </cfRule>
  </conditionalFormatting>
  <conditionalFormatting sqref="D268">
    <cfRule type="cellIs" dxfId="874" priority="1113" operator="equal">
      <formula>0</formula>
    </cfRule>
  </conditionalFormatting>
  <conditionalFormatting sqref="D268">
    <cfRule type="cellIs" dxfId="873" priority="1112" operator="notEqual">
      <formula>0</formula>
    </cfRule>
  </conditionalFormatting>
  <conditionalFormatting sqref="D269">
    <cfRule type="cellIs" dxfId="872" priority="1111" operator="equal">
      <formula>0</formula>
    </cfRule>
  </conditionalFormatting>
  <conditionalFormatting sqref="D269">
    <cfRule type="cellIs" dxfId="871" priority="1110" operator="notEqual">
      <formula>0</formula>
    </cfRule>
  </conditionalFormatting>
  <conditionalFormatting sqref="D304">
    <cfRule type="cellIs" dxfId="870" priority="909" operator="equal">
      <formula>0</formula>
    </cfRule>
  </conditionalFormatting>
  <conditionalFormatting sqref="D304">
    <cfRule type="cellIs" dxfId="869" priority="908" operator="notEqual">
      <formula>0</formula>
    </cfRule>
  </conditionalFormatting>
  <conditionalFormatting sqref="D311">
    <cfRule type="cellIs" dxfId="868" priority="907" operator="equal">
      <formula>0</formula>
    </cfRule>
  </conditionalFormatting>
  <conditionalFormatting sqref="D311">
    <cfRule type="cellIs" dxfId="867" priority="906" operator="notEqual">
      <formula>0</formula>
    </cfRule>
  </conditionalFormatting>
  <conditionalFormatting sqref="E271">
    <cfRule type="cellIs" dxfId="866" priority="1097" operator="equal">
      <formula>0</formula>
    </cfRule>
  </conditionalFormatting>
  <conditionalFormatting sqref="E271">
    <cfRule type="cellIs" dxfId="865" priority="1096" operator="notEqual">
      <formula>0</formula>
    </cfRule>
  </conditionalFormatting>
  <conditionalFormatting sqref="E272">
    <cfRule type="cellIs" dxfId="864" priority="1095" operator="equal">
      <formula>0</formula>
    </cfRule>
  </conditionalFormatting>
  <conditionalFormatting sqref="E272">
    <cfRule type="cellIs" dxfId="863" priority="1094" operator="notEqual">
      <formula>0</formula>
    </cfRule>
  </conditionalFormatting>
  <conditionalFormatting sqref="D272">
    <cfRule type="cellIs" dxfId="862" priority="1089" operator="equal">
      <formula>0</formula>
    </cfRule>
  </conditionalFormatting>
  <conditionalFormatting sqref="D272">
    <cfRule type="cellIs" dxfId="861" priority="1088" operator="notEqual">
      <formula>0</formula>
    </cfRule>
  </conditionalFormatting>
  <conditionalFormatting sqref="D273">
    <cfRule type="cellIs" dxfId="860" priority="1087" operator="equal">
      <formula>0</formula>
    </cfRule>
  </conditionalFormatting>
  <conditionalFormatting sqref="D273">
    <cfRule type="cellIs" dxfId="859" priority="1086" operator="notEqual">
      <formula>0</formula>
    </cfRule>
  </conditionalFormatting>
  <conditionalFormatting sqref="E313">
    <cfRule type="cellIs" dxfId="858" priority="893" operator="equal">
      <formula>0</formula>
    </cfRule>
  </conditionalFormatting>
  <conditionalFormatting sqref="E313">
    <cfRule type="cellIs" dxfId="857" priority="892" operator="notEqual">
      <formula>0</formula>
    </cfRule>
  </conditionalFormatting>
  <conditionalFormatting sqref="E314">
    <cfRule type="cellIs" dxfId="856" priority="891" operator="equal">
      <formula>0</formula>
    </cfRule>
  </conditionalFormatting>
  <conditionalFormatting sqref="E314">
    <cfRule type="cellIs" dxfId="855" priority="890" operator="notEqual">
      <formula>0</formula>
    </cfRule>
  </conditionalFormatting>
  <conditionalFormatting sqref="E275">
    <cfRule type="cellIs" dxfId="854" priority="1073" operator="equal">
      <formula>0</formula>
    </cfRule>
  </conditionalFormatting>
  <conditionalFormatting sqref="E275">
    <cfRule type="cellIs" dxfId="853" priority="1072" operator="notEqual">
      <formula>0</formula>
    </cfRule>
  </conditionalFormatting>
  <conditionalFormatting sqref="E276">
    <cfRule type="cellIs" dxfId="852" priority="1071" operator="equal">
      <formula>0</formula>
    </cfRule>
  </conditionalFormatting>
  <conditionalFormatting sqref="E276">
    <cfRule type="cellIs" dxfId="851" priority="1070" operator="notEqual">
      <formula>0</formula>
    </cfRule>
  </conditionalFormatting>
  <conditionalFormatting sqref="D314">
    <cfRule type="cellIs" dxfId="850" priority="885" operator="equal">
      <formula>0</formula>
    </cfRule>
  </conditionalFormatting>
  <conditionalFormatting sqref="D314">
    <cfRule type="cellIs" dxfId="849" priority="884" operator="notEqual">
      <formula>0</formula>
    </cfRule>
  </conditionalFormatting>
  <conditionalFormatting sqref="D315">
    <cfRule type="cellIs" dxfId="848" priority="883" operator="equal">
      <formula>0</formula>
    </cfRule>
  </conditionalFormatting>
  <conditionalFormatting sqref="D315">
    <cfRule type="cellIs" dxfId="847" priority="882" operator="notEqual">
      <formula>0</formula>
    </cfRule>
  </conditionalFormatting>
  <conditionalFormatting sqref="D276">
    <cfRule type="cellIs" dxfId="846" priority="1065" operator="equal">
      <formula>0</formula>
    </cfRule>
  </conditionalFormatting>
  <conditionalFormatting sqref="D276">
    <cfRule type="cellIs" dxfId="845" priority="1064" operator="notEqual">
      <formula>0</formula>
    </cfRule>
  </conditionalFormatting>
  <conditionalFormatting sqref="D277">
    <cfRule type="cellIs" dxfId="844" priority="1063" operator="equal">
      <formula>0</formula>
    </cfRule>
  </conditionalFormatting>
  <conditionalFormatting sqref="D277">
    <cfRule type="cellIs" dxfId="843" priority="1062" operator="notEqual">
      <formula>0</formula>
    </cfRule>
  </conditionalFormatting>
  <conditionalFormatting sqref="E279">
    <cfRule type="cellIs" dxfId="842" priority="1049" operator="equal">
      <formula>0</formula>
    </cfRule>
  </conditionalFormatting>
  <conditionalFormatting sqref="E279">
    <cfRule type="cellIs" dxfId="841" priority="1048" operator="notEqual">
      <formula>0</formula>
    </cfRule>
  </conditionalFormatting>
  <conditionalFormatting sqref="E280">
    <cfRule type="cellIs" dxfId="840" priority="1047" operator="equal">
      <formula>0</formula>
    </cfRule>
  </conditionalFormatting>
  <conditionalFormatting sqref="E280">
    <cfRule type="cellIs" dxfId="839" priority="1046" operator="notEqual">
      <formula>0</formula>
    </cfRule>
  </conditionalFormatting>
  <conditionalFormatting sqref="E319">
    <cfRule type="cellIs" dxfId="838" priority="869" operator="equal">
      <formula>0</formula>
    </cfRule>
  </conditionalFormatting>
  <conditionalFormatting sqref="E319">
    <cfRule type="cellIs" dxfId="837" priority="868" operator="notEqual">
      <formula>0</formula>
    </cfRule>
  </conditionalFormatting>
  <conditionalFormatting sqref="E320">
    <cfRule type="cellIs" dxfId="836" priority="867" operator="equal">
      <formula>0</formula>
    </cfRule>
  </conditionalFormatting>
  <conditionalFormatting sqref="E320">
    <cfRule type="cellIs" dxfId="835" priority="866" operator="notEqual">
      <formula>0</formula>
    </cfRule>
  </conditionalFormatting>
  <conditionalFormatting sqref="D280">
    <cfRule type="cellIs" dxfId="834" priority="1041" operator="equal">
      <formula>0</formula>
    </cfRule>
  </conditionalFormatting>
  <conditionalFormatting sqref="D280">
    <cfRule type="cellIs" dxfId="833" priority="1040" operator="notEqual">
      <formula>0</formula>
    </cfRule>
  </conditionalFormatting>
  <conditionalFormatting sqref="D281">
    <cfRule type="cellIs" dxfId="832" priority="1039" operator="equal">
      <formula>0</formula>
    </cfRule>
  </conditionalFormatting>
  <conditionalFormatting sqref="D281">
    <cfRule type="cellIs" dxfId="831" priority="1038" operator="notEqual">
      <formula>0</formula>
    </cfRule>
  </conditionalFormatting>
  <conditionalFormatting sqref="D320">
    <cfRule type="cellIs" dxfId="830" priority="861" operator="equal">
      <formula>0</formula>
    </cfRule>
  </conditionalFormatting>
  <conditionalFormatting sqref="D320">
    <cfRule type="cellIs" dxfId="829" priority="860" operator="notEqual">
      <formula>0</formula>
    </cfRule>
  </conditionalFormatting>
  <conditionalFormatting sqref="D321">
    <cfRule type="cellIs" dxfId="828" priority="859" operator="equal">
      <formula>0</formula>
    </cfRule>
  </conditionalFormatting>
  <conditionalFormatting sqref="D321">
    <cfRule type="cellIs" dxfId="827" priority="858" operator="notEqual">
      <formula>0</formula>
    </cfRule>
  </conditionalFormatting>
  <conditionalFormatting sqref="E283">
    <cfRule type="cellIs" dxfId="826" priority="1025" operator="equal">
      <formula>0</formula>
    </cfRule>
  </conditionalFormatting>
  <conditionalFormatting sqref="E283">
    <cfRule type="cellIs" dxfId="825" priority="1024" operator="notEqual">
      <formula>0</formula>
    </cfRule>
  </conditionalFormatting>
  <conditionalFormatting sqref="E284">
    <cfRule type="cellIs" dxfId="824" priority="1023" operator="equal">
      <formula>0</formula>
    </cfRule>
  </conditionalFormatting>
  <conditionalFormatting sqref="E284">
    <cfRule type="cellIs" dxfId="823" priority="1022" operator="notEqual">
      <formula>0</formula>
    </cfRule>
  </conditionalFormatting>
  <conditionalFormatting sqref="D284">
    <cfRule type="cellIs" dxfId="822" priority="1017" operator="equal">
      <formula>0</formula>
    </cfRule>
  </conditionalFormatting>
  <conditionalFormatting sqref="D284">
    <cfRule type="cellIs" dxfId="821" priority="1016" operator="notEqual">
      <formula>0</formula>
    </cfRule>
  </conditionalFormatting>
  <conditionalFormatting sqref="D285">
    <cfRule type="cellIs" dxfId="820" priority="1015" operator="equal">
      <formula>0</formula>
    </cfRule>
  </conditionalFormatting>
  <conditionalFormatting sqref="D285">
    <cfRule type="cellIs" dxfId="819" priority="1014" operator="notEqual">
      <formula>0</formula>
    </cfRule>
  </conditionalFormatting>
  <conditionalFormatting sqref="E325">
    <cfRule type="cellIs" dxfId="818" priority="845" operator="equal">
      <formula>0</formula>
    </cfRule>
  </conditionalFormatting>
  <conditionalFormatting sqref="E325">
    <cfRule type="cellIs" dxfId="817" priority="844" operator="notEqual">
      <formula>0</formula>
    </cfRule>
  </conditionalFormatting>
  <conditionalFormatting sqref="E326">
    <cfRule type="cellIs" dxfId="816" priority="843" operator="equal">
      <formula>0</formula>
    </cfRule>
  </conditionalFormatting>
  <conditionalFormatting sqref="E326">
    <cfRule type="cellIs" dxfId="815" priority="842" operator="notEqual">
      <formula>0</formula>
    </cfRule>
  </conditionalFormatting>
  <conditionalFormatting sqref="E287">
    <cfRule type="cellIs" dxfId="814" priority="1001" operator="equal">
      <formula>0</formula>
    </cfRule>
  </conditionalFormatting>
  <conditionalFormatting sqref="E287">
    <cfRule type="cellIs" dxfId="813" priority="1000" operator="notEqual">
      <formula>0</formula>
    </cfRule>
  </conditionalFormatting>
  <conditionalFormatting sqref="E288">
    <cfRule type="cellIs" dxfId="812" priority="999" operator="equal">
      <formula>0</formula>
    </cfRule>
  </conditionalFormatting>
  <conditionalFormatting sqref="E288">
    <cfRule type="cellIs" dxfId="811" priority="998" operator="notEqual">
      <formula>0</formula>
    </cfRule>
  </conditionalFormatting>
  <conditionalFormatting sqref="D326">
    <cfRule type="cellIs" dxfId="810" priority="837" operator="equal">
      <formula>0</formula>
    </cfRule>
  </conditionalFormatting>
  <conditionalFormatting sqref="D326">
    <cfRule type="cellIs" dxfId="809" priority="836" operator="notEqual">
      <formula>0</formula>
    </cfRule>
  </conditionalFormatting>
  <conditionalFormatting sqref="D327">
    <cfRule type="cellIs" dxfId="808" priority="835" operator="equal">
      <formula>0</formula>
    </cfRule>
  </conditionalFormatting>
  <conditionalFormatting sqref="D327">
    <cfRule type="cellIs" dxfId="807" priority="834" operator="notEqual">
      <formula>0</formula>
    </cfRule>
  </conditionalFormatting>
  <conditionalFormatting sqref="D288">
    <cfRule type="cellIs" dxfId="806" priority="993" operator="equal">
      <formula>0</formula>
    </cfRule>
  </conditionalFormatting>
  <conditionalFormatting sqref="D288">
    <cfRule type="cellIs" dxfId="805" priority="992" operator="notEqual">
      <formula>0</formula>
    </cfRule>
  </conditionalFormatting>
  <conditionalFormatting sqref="D289">
    <cfRule type="cellIs" dxfId="804" priority="991" operator="equal">
      <formula>0</formula>
    </cfRule>
  </conditionalFormatting>
  <conditionalFormatting sqref="D289">
    <cfRule type="cellIs" dxfId="803" priority="990" operator="notEqual">
      <formula>0</formula>
    </cfRule>
  </conditionalFormatting>
  <conditionalFormatting sqref="E293">
    <cfRule type="cellIs" dxfId="802" priority="977" operator="equal">
      <formula>0</formula>
    </cfRule>
  </conditionalFormatting>
  <conditionalFormatting sqref="E293">
    <cfRule type="cellIs" dxfId="801" priority="976" operator="notEqual">
      <formula>0</formula>
    </cfRule>
  </conditionalFormatting>
  <conditionalFormatting sqref="E294">
    <cfRule type="cellIs" dxfId="800" priority="975" operator="equal">
      <formula>0</formula>
    </cfRule>
  </conditionalFormatting>
  <conditionalFormatting sqref="E294">
    <cfRule type="cellIs" dxfId="799" priority="974" operator="notEqual">
      <formula>0</formula>
    </cfRule>
  </conditionalFormatting>
  <conditionalFormatting sqref="E335">
    <cfRule type="cellIs" dxfId="798" priority="821" operator="equal">
      <formula>0</formula>
    </cfRule>
  </conditionalFormatting>
  <conditionalFormatting sqref="E335">
    <cfRule type="cellIs" dxfId="797" priority="820" operator="notEqual">
      <formula>0</formula>
    </cfRule>
  </conditionalFormatting>
  <conditionalFormatting sqref="E336">
    <cfRule type="cellIs" dxfId="796" priority="819" operator="equal">
      <formula>0</formula>
    </cfRule>
  </conditionalFormatting>
  <conditionalFormatting sqref="E336">
    <cfRule type="cellIs" dxfId="795" priority="818" operator="notEqual">
      <formula>0</formula>
    </cfRule>
  </conditionalFormatting>
  <conditionalFormatting sqref="D294">
    <cfRule type="cellIs" dxfId="794" priority="969" operator="equal">
      <formula>0</formula>
    </cfRule>
  </conditionalFormatting>
  <conditionalFormatting sqref="D294">
    <cfRule type="cellIs" dxfId="793" priority="968" operator="notEqual">
      <formula>0</formula>
    </cfRule>
  </conditionalFormatting>
  <conditionalFormatting sqref="D295">
    <cfRule type="cellIs" dxfId="792" priority="967" operator="equal">
      <formula>0</formula>
    </cfRule>
  </conditionalFormatting>
  <conditionalFormatting sqref="D295">
    <cfRule type="cellIs" dxfId="791" priority="966" operator="notEqual">
      <formula>0</formula>
    </cfRule>
  </conditionalFormatting>
  <conditionalFormatting sqref="D336">
    <cfRule type="cellIs" dxfId="790" priority="813" operator="equal">
      <formula>0</formula>
    </cfRule>
  </conditionalFormatting>
  <conditionalFormatting sqref="D336">
    <cfRule type="cellIs" dxfId="789" priority="812" operator="notEqual">
      <formula>0</formula>
    </cfRule>
  </conditionalFormatting>
  <conditionalFormatting sqref="D337">
    <cfRule type="cellIs" dxfId="788" priority="811" operator="equal">
      <formula>0</formula>
    </cfRule>
  </conditionalFormatting>
  <conditionalFormatting sqref="D337">
    <cfRule type="cellIs" dxfId="787" priority="810" operator="notEqual">
      <formula>0</formula>
    </cfRule>
  </conditionalFormatting>
  <conditionalFormatting sqref="E297">
    <cfRule type="cellIs" dxfId="786" priority="953" operator="equal">
      <formula>0</formula>
    </cfRule>
  </conditionalFormatting>
  <conditionalFormatting sqref="E297">
    <cfRule type="cellIs" dxfId="785" priority="952" operator="notEqual">
      <formula>0</formula>
    </cfRule>
  </conditionalFormatting>
  <conditionalFormatting sqref="E298">
    <cfRule type="cellIs" dxfId="784" priority="951" operator="equal">
      <formula>0</formula>
    </cfRule>
  </conditionalFormatting>
  <conditionalFormatting sqref="E298">
    <cfRule type="cellIs" dxfId="783" priority="950" operator="notEqual">
      <formula>0</formula>
    </cfRule>
  </conditionalFormatting>
  <conditionalFormatting sqref="D298">
    <cfRule type="cellIs" dxfId="782" priority="945" operator="equal">
      <formula>0</formula>
    </cfRule>
  </conditionalFormatting>
  <conditionalFormatting sqref="D298">
    <cfRule type="cellIs" dxfId="781" priority="944" operator="notEqual">
      <formula>0</formula>
    </cfRule>
  </conditionalFormatting>
  <conditionalFormatting sqref="D299">
    <cfRule type="cellIs" dxfId="780" priority="943" operator="equal">
      <formula>0</formula>
    </cfRule>
  </conditionalFormatting>
  <conditionalFormatting sqref="D299">
    <cfRule type="cellIs" dxfId="779" priority="942" operator="notEqual">
      <formula>0</formula>
    </cfRule>
  </conditionalFormatting>
  <conditionalFormatting sqref="E341">
    <cfRule type="cellIs" dxfId="778" priority="797" operator="equal">
      <formula>0</formula>
    </cfRule>
  </conditionalFormatting>
  <conditionalFormatting sqref="E341">
    <cfRule type="cellIs" dxfId="777" priority="796" operator="notEqual">
      <formula>0</formula>
    </cfRule>
  </conditionalFormatting>
  <conditionalFormatting sqref="E342">
    <cfRule type="cellIs" dxfId="776" priority="795" operator="equal">
      <formula>0</formula>
    </cfRule>
  </conditionalFormatting>
  <conditionalFormatting sqref="E342">
    <cfRule type="cellIs" dxfId="775" priority="794" operator="notEqual">
      <formula>0</formula>
    </cfRule>
  </conditionalFormatting>
  <conditionalFormatting sqref="E301">
    <cfRule type="cellIs" dxfId="774" priority="929" operator="equal">
      <formula>0</formula>
    </cfRule>
  </conditionalFormatting>
  <conditionalFormatting sqref="E301">
    <cfRule type="cellIs" dxfId="773" priority="928" operator="notEqual">
      <formula>0</formula>
    </cfRule>
  </conditionalFormatting>
  <conditionalFormatting sqref="E302">
    <cfRule type="cellIs" dxfId="772" priority="927" operator="equal">
      <formula>0</formula>
    </cfRule>
  </conditionalFormatting>
  <conditionalFormatting sqref="E302">
    <cfRule type="cellIs" dxfId="771" priority="926" operator="notEqual">
      <formula>0</formula>
    </cfRule>
  </conditionalFormatting>
  <conditionalFormatting sqref="D342">
    <cfRule type="cellIs" dxfId="770" priority="789" operator="equal">
      <formula>0</formula>
    </cfRule>
  </conditionalFormatting>
  <conditionalFormatting sqref="D342">
    <cfRule type="cellIs" dxfId="769" priority="788" operator="notEqual">
      <formula>0</formula>
    </cfRule>
  </conditionalFormatting>
  <conditionalFormatting sqref="D343">
    <cfRule type="cellIs" dxfId="768" priority="787" operator="equal">
      <formula>0</formula>
    </cfRule>
  </conditionalFormatting>
  <conditionalFormatting sqref="D343">
    <cfRule type="cellIs" dxfId="767" priority="786" operator="notEqual">
      <formula>0</formula>
    </cfRule>
  </conditionalFormatting>
  <conditionalFormatting sqref="D302">
    <cfRule type="cellIs" dxfId="766" priority="921" operator="equal">
      <formula>0</formula>
    </cfRule>
  </conditionalFormatting>
  <conditionalFormatting sqref="D302">
    <cfRule type="cellIs" dxfId="765" priority="920" operator="notEqual">
      <formula>0</formula>
    </cfRule>
  </conditionalFormatting>
  <conditionalFormatting sqref="D303">
    <cfRule type="cellIs" dxfId="764" priority="919" operator="equal">
      <formula>0</formula>
    </cfRule>
  </conditionalFormatting>
  <conditionalFormatting sqref="D303">
    <cfRule type="cellIs" dxfId="763" priority="918" operator="notEqual">
      <formula>0</formula>
    </cfRule>
  </conditionalFormatting>
  <conditionalFormatting sqref="E311">
    <cfRule type="cellIs" dxfId="762" priority="905" operator="equal">
      <formula>0</formula>
    </cfRule>
  </conditionalFormatting>
  <conditionalFormatting sqref="E311">
    <cfRule type="cellIs" dxfId="761" priority="904" operator="notEqual">
      <formula>0</formula>
    </cfRule>
  </conditionalFormatting>
  <conditionalFormatting sqref="E312">
    <cfRule type="cellIs" dxfId="760" priority="903" operator="equal">
      <formula>0</formula>
    </cfRule>
  </conditionalFormatting>
  <conditionalFormatting sqref="E312">
    <cfRule type="cellIs" dxfId="759" priority="902" operator="notEqual">
      <formula>0</formula>
    </cfRule>
  </conditionalFormatting>
  <conditionalFormatting sqref="E345">
    <cfRule type="cellIs" dxfId="758" priority="773" operator="equal">
      <formula>0</formula>
    </cfRule>
  </conditionalFormatting>
  <conditionalFormatting sqref="E345">
    <cfRule type="cellIs" dxfId="757" priority="772" operator="notEqual">
      <formula>0</formula>
    </cfRule>
  </conditionalFormatting>
  <conditionalFormatting sqref="E346">
    <cfRule type="cellIs" dxfId="756" priority="771" operator="equal">
      <formula>0</formula>
    </cfRule>
  </conditionalFormatting>
  <conditionalFormatting sqref="E346">
    <cfRule type="cellIs" dxfId="755" priority="770" operator="notEqual">
      <formula>0</formula>
    </cfRule>
  </conditionalFormatting>
  <conditionalFormatting sqref="D312">
    <cfRule type="cellIs" dxfId="754" priority="897" operator="equal">
      <formula>0</formula>
    </cfRule>
  </conditionalFormatting>
  <conditionalFormatting sqref="D312">
    <cfRule type="cellIs" dxfId="753" priority="896" operator="notEqual">
      <formula>0</formula>
    </cfRule>
  </conditionalFormatting>
  <conditionalFormatting sqref="D313">
    <cfRule type="cellIs" dxfId="752" priority="895" operator="equal">
      <formula>0</formula>
    </cfRule>
  </conditionalFormatting>
  <conditionalFormatting sqref="D313">
    <cfRule type="cellIs" dxfId="751" priority="894" operator="notEqual">
      <formula>0</formula>
    </cfRule>
  </conditionalFormatting>
  <conditionalFormatting sqref="D346">
    <cfRule type="cellIs" dxfId="750" priority="765" operator="equal">
      <formula>0</formula>
    </cfRule>
  </conditionalFormatting>
  <conditionalFormatting sqref="D346">
    <cfRule type="cellIs" dxfId="749" priority="764" operator="notEqual">
      <formula>0</formula>
    </cfRule>
  </conditionalFormatting>
  <conditionalFormatting sqref="D347">
    <cfRule type="cellIs" dxfId="748" priority="763" operator="equal">
      <formula>0</formula>
    </cfRule>
  </conditionalFormatting>
  <conditionalFormatting sqref="D347">
    <cfRule type="cellIs" dxfId="747" priority="762" operator="notEqual">
      <formula>0</formula>
    </cfRule>
  </conditionalFormatting>
  <conditionalFormatting sqref="E315">
    <cfRule type="cellIs" dxfId="746" priority="881" operator="equal">
      <formula>0</formula>
    </cfRule>
  </conditionalFormatting>
  <conditionalFormatting sqref="E315">
    <cfRule type="cellIs" dxfId="745" priority="880" operator="notEqual">
      <formula>0</formula>
    </cfRule>
  </conditionalFormatting>
  <conditionalFormatting sqref="E316">
    <cfRule type="cellIs" dxfId="744" priority="879" operator="equal">
      <formula>0</formula>
    </cfRule>
  </conditionalFormatting>
  <conditionalFormatting sqref="E316">
    <cfRule type="cellIs" dxfId="743" priority="878" operator="notEqual">
      <formula>0</formula>
    </cfRule>
  </conditionalFormatting>
  <conditionalFormatting sqref="D316">
    <cfRule type="cellIs" dxfId="742" priority="873" operator="equal">
      <formula>0</formula>
    </cfRule>
  </conditionalFormatting>
  <conditionalFormatting sqref="D316">
    <cfRule type="cellIs" dxfId="741" priority="872" operator="notEqual">
      <formula>0</formula>
    </cfRule>
  </conditionalFormatting>
  <conditionalFormatting sqref="D319">
    <cfRule type="cellIs" dxfId="740" priority="871" operator="equal">
      <formula>0</formula>
    </cfRule>
  </conditionalFormatting>
  <conditionalFormatting sqref="D319">
    <cfRule type="cellIs" dxfId="739" priority="870" operator="notEqual">
      <formula>0</formula>
    </cfRule>
  </conditionalFormatting>
  <conditionalFormatting sqref="E349">
    <cfRule type="cellIs" dxfId="738" priority="749" operator="equal">
      <formula>0</formula>
    </cfRule>
  </conditionalFormatting>
  <conditionalFormatting sqref="E349">
    <cfRule type="cellIs" dxfId="737" priority="748" operator="notEqual">
      <formula>0</formula>
    </cfRule>
  </conditionalFormatting>
  <conditionalFormatting sqref="E350">
    <cfRule type="cellIs" dxfId="736" priority="747" operator="equal">
      <formula>0</formula>
    </cfRule>
  </conditionalFormatting>
  <conditionalFormatting sqref="E350">
    <cfRule type="cellIs" dxfId="735" priority="746" operator="notEqual">
      <formula>0</formula>
    </cfRule>
  </conditionalFormatting>
  <conditionalFormatting sqref="E321">
    <cfRule type="cellIs" dxfId="734" priority="857" operator="equal">
      <formula>0</formula>
    </cfRule>
  </conditionalFormatting>
  <conditionalFormatting sqref="E321">
    <cfRule type="cellIs" dxfId="733" priority="856" operator="notEqual">
      <formula>0</formula>
    </cfRule>
  </conditionalFormatting>
  <conditionalFormatting sqref="E322">
    <cfRule type="cellIs" dxfId="732" priority="855" operator="equal">
      <formula>0</formula>
    </cfRule>
  </conditionalFormatting>
  <conditionalFormatting sqref="E322">
    <cfRule type="cellIs" dxfId="731" priority="854" operator="notEqual">
      <formula>0</formula>
    </cfRule>
  </conditionalFormatting>
  <conditionalFormatting sqref="D350">
    <cfRule type="cellIs" dxfId="730" priority="741" operator="equal">
      <formula>0</formula>
    </cfRule>
  </conditionalFormatting>
  <conditionalFormatting sqref="D350">
    <cfRule type="cellIs" dxfId="729" priority="740" operator="notEqual">
      <formula>0</formula>
    </cfRule>
  </conditionalFormatting>
  <conditionalFormatting sqref="D355">
    <cfRule type="cellIs" dxfId="728" priority="739" operator="equal">
      <formula>0</formula>
    </cfRule>
  </conditionalFormatting>
  <conditionalFormatting sqref="D355">
    <cfRule type="cellIs" dxfId="727" priority="738" operator="notEqual">
      <formula>0</formula>
    </cfRule>
  </conditionalFormatting>
  <conditionalFormatting sqref="D322">
    <cfRule type="cellIs" dxfId="726" priority="849" operator="equal">
      <formula>0</formula>
    </cfRule>
  </conditionalFormatting>
  <conditionalFormatting sqref="D322">
    <cfRule type="cellIs" dxfId="725" priority="848" operator="notEqual">
      <formula>0</formula>
    </cfRule>
  </conditionalFormatting>
  <conditionalFormatting sqref="D325">
    <cfRule type="cellIs" dxfId="724" priority="847" operator="equal">
      <formula>0</formula>
    </cfRule>
  </conditionalFormatting>
  <conditionalFormatting sqref="D325">
    <cfRule type="cellIs" dxfId="723" priority="846" operator="notEqual">
      <formula>0</formula>
    </cfRule>
  </conditionalFormatting>
  <conditionalFormatting sqref="E327">
    <cfRule type="cellIs" dxfId="722" priority="833" operator="equal">
      <formula>0</formula>
    </cfRule>
  </conditionalFormatting>
  <conditionalFormatting sqref="E327">
    <cfRule type="cellIs" dxfId="721" priority="832" operator="notEqual">
      <formula>0</formula>
    </cfRule>
  </conditionalFormatting>
  <conditionalFormatting sqref="E328">
    <cfRule type="cellIs" dxfId="720" priority="831" operator="equal">
      <formula>0</formula>
    </cfRule>
  </conditionalFormatting>
  <conditionalFormatting sqref="E328">
    <cfRule type="cellIs" dxfId="719" priority="830" operator="notEqual">
      <formula>0</formula>
    </cfRule>
  </conditionalFormatting>
  <conditionalFormatting sqref="E357">
    <cfRule type="cellIs" dxfId="718" priority="725" operator="equal">
      <formula>0</formula>
    </cfRule>
  </conditionalFormatting>
  <conditionalFormatting sqref="E357">
    <cfRule type="cellIs" dxfId="717" priority="724" operator="notEqual">
      <formula>0</formula>
    </cfRule>
  </conditionalFormatting>
  <conditionalFormatting sqref="E358">
    <cfRule type="cellIs" dxfId="716" priority="723" operator="equal">
      <formula>0</formula>
    </cfRule>
  </conditionalFormatting>
  <conditionalFormatting sqref="E358">
    <cfRule type="cellIs" dxfId="715" priority="722" operator="notEqual">
      <formula>0</formula>
    </cfRule>
  </conditionalFormatting>
  <conditionalFormatting sqref="D328">
    <cfRule type="cellIs" dxfId="714" priority="825" operator="equal">
      <formula>0</formula>
    </cfRule>
  </conditionalFormatting>
  <conditionalFormatting sqref="D328">
    <cfRule type="cellIs" dxfId="713" priority="824" operator="notEqual">
      <formula>0</formula>
    </cfRule>
  </conditionalFormatting>
  <conditionalFormatting sqref="D335">
    <cfRule type="cellIs" dxfId="712" priority="823" operator="equal">
      <formula>0</formula>
    </cfRule>
  </conditionalFormatting>
  <conditionalFormatting sqref="D335">
    <cfRule type="cellIs" dxfId="711" priority="822" operator="notEqual">
      <formula>0</formula>
    </cfRule>
  </conditionalFormatting>
  <conditionalFormatting sqref="D358">
    <cfRule type="cellIs" dxfId="710" priority="717" operator="equal">
      <formula>0</formula>
    </cfRule>
  </conditionalFormatting>
  <conditionalFormatting sqref="D358">
    <cfRule type="cellIs" dxfId="709" priority="716" operator="notEqual">
      <formula>0</formula>
    </cfRule>
  </conditionalFormatting>
  <conditionalFormatting sqref="E337">
    <cfRule type="cellIs" dxfId="708" priority="809" operator="equal">
      <formula>0</formula>
    </cfRule>
  </conditionalFormatting>
  <conditionalFormatting sqref="E337">
    <cfRule type="cellIs" dxfId="707" priority="808" operator="notEqual">
      <formula>0</formula>
    </cfRule>
  </conditionalFormatting>
  <conditionalFormatting sqref="E338">
    <cfRule type="cellIs" dxfId="706" priority="807" operator="equal">
      <formula>0</formula>
    </cfRule>
  </conditionalFormatting>
  <conditionalFormatting sqref="E338">
    <cfRule type="cellIs" dxfId="705" priority="806" operator="notEqual">
      <formula>0</formula>
    </cfRule>
  </conditionalFormatting>
  <conditionalFormatting sqref="D338">
    <cfRule type="cellIs" dxfId="704" priority="801" operator="equal">
      <formula>0</formula>
    </cfRule>
  </conditionalFormatting>
  <conditionalFormatting sqref="D338">
    <cfRule type="cellIs" dxfId="703" priority="800" operator="notEqual">
      <formula>0</formula>
    </cfRule>
  </conditionalFormatting>
  <conditionalFormatting sqref="D341">
    <cfRule type="cellIs" dxfId="702" priority="799" operator="equal">
      <formula>0</formula>
    </cfRule>
  </conditionalFormatting>
  <conditionalFormatting sqref="D341">
    <cfRule type="cellIs" dxfId="701" priority="798" operator="notEqual">
      <formula>0</formula>
    </cfRule>
  </conditionalFormatting>
  <conditionalFormatting sqref="E343">
    <cfRule type="cellIs" dxfId="700" priority="785" operator="equal">
      <formula>0</formula>
    </cfRule>
  </conditionalFormatting>
  <conditionalFormatting sqref="E343">
    <cfRule type="cellIs" dxfId="699" priority="784" operator="notEqual">
      <formula>0</formula>
    </cfRule>
  </conditionalFormatting>
  <conditionalFormatting sqref="E344">
    <cfRule type="cellIs" dxfId="698" priority="783" operator="equal">
      <formula>0</formula>
    </cfRule>
  </conditionalFormatting>
  <conditionalFormatting sqref="E344">
    <cfRule type="cellIs" dxfId="697" priority="782" operator="notEqual">
      <formula>0</formula>
    </cfRule>
  </conditionalFormatting>
  <conditionalFormatting sqref="D344">
    <cfRule type="cellIs" dxfId="696" priority="777" operator="equal">
      <formula>0</formula>
    </cfRule>
  </conditionalFormatting>
  <conditionalFormatting sqref="D344">
    <cfRule type="cellIs" dxfId="695" priority="776" operator="notEqual">
      <formula>0</formula>
    </cfRule>
  </conditionalFormatting>
  <conditionalFormatting sqref="D345">
    <cfRule type="cellIs" dxfId="694" priority="775" operator="equal">
      <formula>0</formula>
    </cfRule>
  </conditionalFormatting>
  <conditionalFormatting sqref="D345">
    <cfRule type="cellIs" dxfId="693" priority="774" operator="notEqual">
      <formula>0</formula>
    </cfRule>
  </conditionalFormatting>
  <conditionalFormatting sqref="E347">
    <cfRule type="cellIs" dxfId="692" priority="761" operator="equal">
      <formula>0</formula>
    </cfRule>
  </conditionalFormatting>
  <conditionalFormatting sqref="E347">
    <cfRule type="cellIs" dxfId="691" priority="760" operator="notEqual">
      <formula>0</formula>
    </cfRule>
  </conditionalFormatting>
  <conditionalFormatting sqref="E348">
    <cfRule type="cellIs" dxfId="690" priority="759" operator="equal">
      <formula>0</formula>
    </cfRule>
  </conditionalFormatting>
  <conditionalFormatting sqref="E348">
    <cfRule type="cellIs" dxfId="689" priority="758" operator="notEqual">
      <formula>0</formula>
    </cfRule>
  </conditionalFormatting>
  <conditionalFormatting sqref="D348">
    <cfRule type="cellIs" dxfId="688" priority="753" operator="equal">
      <formula>0</formula>
    </cfRule>
  </conditionalFormatting>
  <conditionalFormatting sqref="D348">
    <cfRule type="cellIs" dxfId="687" priority="752" operator="notEqual">
      <formula>0</formula>
    </cfRule>
  </conditionalFormatting>
  <conditionalFormatting sqref="D349">
    <cfRule type="cellIs" dxfId="686" priority="751" operator="equal">
      <formula>0</formula>
    </cfRule>
  </conditionalFormatting>
  <conditionalFormatting sqref="D349">
    <cfRule type="cellIs" dxfId="685" priority="750" operator="notEqual">
      <formula>0</formula>
    </cfRule>
  </conditionalFormatting>
  <conditionalFormatting sqref="E355">
    <cfRule type="cellIs" dxfId="684" priority="737" operator="equal">
      <formula>0</formula>
    </cfRule>
  </conditionalFormatting>
  <conditionalFormatting sqref="E355">
    <cfRule type="cellIs" dxfId="683" priority="736" operator="notEqual">
      <formula>0</formula>
    </cfRule>
  </conditionalFormatting>
  <conditionalFormatting sqref="E356">
    <cfRule type="cellIs" dxfId="682" priority="735" operator="equal">
      <formula>0</formula>
    </cfRule>
  </conditionalFormatting>
  <conditionalFormatting sqref="E356">
    <cfRule type="cellIs" dxfId="681" priority="734" operator="notEqual">
      <formula>0</formula>
    </cfRule>
  </conditionalFormatting>
  <conditionalFormatting sqref="D356">
    <cfRule type="cellIs" dxfId="680" priority="729" operator="equal">
      <formula>0</formula>
    </cfRule>
  </conditionalFormatting>
  <conditionalFormatting sqref="D356">
    <cfRule type="cellIs" dxfId="679" priority="728" operator="notEqual">
      <formula>0</formula>
    </cfRule>
  </conditionalFormatting>
  <conditionalFormatting sqref="D357">
    <cfRule type="cellIs" dxfId="678" priority="727" operator="equal">
      <formula>0</formula>
    </cfRule>
  </conditionalFormatting>
  <conditionalFormatting sqref="D357">
    <cfRule type="cellIs" dxfId="677" priority="726" operator="notEqual">
      <formula>0</formula>
    </cfRule>
  </conditionalFormatting>
  <conditionalFormatting sqref="D27">
    <cfRule type="cellIs" dxfId="676" priority="715" operator="equal">
      <formula>0</formula>
    </cfRule>
  </conditionalFormatting>
  <conditionalFormatting sqref="D28:F28">
    <cfRule type="cellIs" dxfId="675" priority="714" operator="equal">
      <formula>0</formula>
    </cfRule>
  </conditionalFormatting>
  <conditionalFormatting sqref="E27">
    <cfRule type="cellIs" dxfId="674" priority="713" operator="equal">
      <formula>0</formula>
    </cfRule>
  </conditionalFormatting>
  <conditionalFormatting sqref="F27">
    <cfRule type="cellIs" dxfId="673" priority="712" operator="equal">
      <formula>0</formula>
    </cfRule>
  </conditionalFormatting>
  <conditionalFormatting sqref="D51">
    <cfRule type="cellIs" dxfId="672" priority="711" operator="equal">
      <formula>0</formula>
    </cfRule>
  </conditionalFormatting>
  <conditionalFormatting sqref="D52:F52">
    <cfRule type="cellIs" dxfId="671" priority="710" operator="equal">
      <formula>0</formula>
    </cfRule>
  </conditionalFormatting>
  <conditionalFormatting sqref="E51">
    <cfRule type="cellIs" dxfId="670" priority="709" operator="equal">
      <formula>0</formula>
    </cfRule>
  </conditionalFormatting>
  <conditionalFormatting sqref="F51">
    <cfRule type="cellIs" dxfId="669" priority="708" operator="equal">
      <formula>0</formula>
    </cfRule>
  </conditionalFormatting>
  <conditionalFormatting sqref="D87">
    <cfRule type="cellIs" dxfId="668" priority="707" operator="equal">
      <formula>0</formula>
    </cfRule>
  </conditionalFormatting>
  <conditionalFormatting sqref="D88:F88">
    <cfRule type="cellIs" dxfId="667" priority="706" operator="equal">
      <formula>0</formula>
    </cfRule>
  </conditionalFormatting>
  <conditionalFormatting sqref="E87">
    <cfRule type="cellIs" dxfId="666" priority="705" operator="equal">
      <formula>0</formula>
    </cfRule>
  </conditionalFormatting>
  <conditionalFormatting sqref="F87">
    <cfRule type="cellIs" dxfId="665" priority="704" operator="equal">
      <formula>0</formula>
    </cfRule>
  </conditionalFormatting>
  <conditionalFormatting sqref="D139">
    <cfRule type="cellIs" dxfId="664" priority="703" operator="equal">
      <formula>0</formula>
    </cfRule>
  </conditionalFormatting>
  <conditionalFormatting sqref="D140:F140">
    <cfRule type="cellIs" dxfId="663" priority="702" operator="equal">
      <formula>0</formula>
    </cfRule>
  </conditionalFormatting>
  <conditionalFormatting sqref="E139">
    <cfRule type="cellIs" dxfId="662" priority="701" operator="equal">
      <formula>0</formula>
    </cfRule>
  </conditionalFormatting>
  <conditionalFormatting sqref="F139">
    <cfRule type="cellIs" dxfId="661" priority="700" operator="equal">
      <formula>0</formula>
    </cfRule>
  </conditionalFormatting>
  <conditionalFormatting sqref="D291">
    <cfRule type="cellIs" dxfId="660" priority="699" operator="equal">
      <formula>0</formula>
    </cfRule>
  </conditionalFormatting>
  <conditionalFormatting sqref="D292:F292">
    <cfRule type="cellIs" dxfId="659" priority="698" operator="equal">
      <formula>0</formula>
    </cfRule>
  </conditionalFormatting>
  <conditionalFormatting sqref="E291">
    <cfRule type="cellIs" dxfId="658" priority="697" operator="equal">
      <formula>0</formula>
    </cfRule>
  </conditionalFormatting>
  <conditionalFormatting sqref="F291">
    <cfRule type="cellIs" dxfId="657" priority="696" operator="equal">
      <formula>0</formula>
    </cfRule>
  </conditionalFormatting>
  <conditionalFormatting sqref="D307">
    <cfRule type="cellIs" dxfId="656" priority="695" operator="equal">
      <formula>0</formula>
    </cfRule>
  </conditionalFormatting>
  <conditionalFormatting sqref="D308:F308">
    <cfRule type="cellIs" dxfId="655" priority="694" operator="equal">
      <formula>0</formula>
    </cfRule>
  </conditionalFormatting>
  <conditionalFormatting sqref="E307">
    <cfRule type="cellIs" dxfId="654" priority="693" operator="equal">
      <formula>0</formula>
    </cfRule>
  </conditionalFormatting>
  <conditionalFormatting sqref="F307">
    <cfRule type="cellIs" dxfId="653" priority="692" operator="equal">
      <formula>0</formula>
    </cfRule>
  </conditionalFormatting>
  <conditionalFormatting sqref="D331">
    <cfRule type="cellIs" dxfId="652" priority="691" operator="equal">
      <formula>0</formula>
    </cfRule>
  </conditionalFormatting>
  <conditionalFormatting sqref="D332:F332">
    <cfRule type="cellIs" dxfId="651" priority="690" operator="equal">
      <formula>0</formula>
    </cfRule>
  </conditionalFormatting>
  <conditionalFormatting sqref="E331">
    <cfRule type="cellIs" dxfId="650" priority="689" operator="equal">
      <formula>0</formula>
    </cfRule>
  </conditionalFormatting>
  <conditionalFormatting sqref="F331">
    <cfRule type="cellIs" dxfId="649" priority="688" operator="equal">
      <formula>0</formula>
    </cfRule>
  </conditionalFormatting>
  <conditionalFormatting sqref="D339">
    <cfRule type="cellIs" dxfId="648" priority="687" operator="equal">
      <formula>0</formula>
    </cfRule>
  </conditionalFormatting>
  <conditionalFormatting sqref="D340:F340">
    <cfRule type="cellIs" dxfId="647" priority="686" operator="equal">
      <formula>0</formula>
    </cfRule>
  </conditionalFormatting>
  <conditionalFormatting sqref="E339">
    <cfRule type="cellIs" dxfId="646" priority="685" operator="equal">
      <formula>0</formula>
    </cfRule>
  </conditionalFormatting>
  <conditionalFormatting sqref="F339">
    <cfRule type="cellIs" dxfId="645" priority="684" operator="equal">
      <formula>0</formula>
    </cfRule>
  </conditionalFormatting>
  <conditionalFormatting sqref="D353">
    <cfRule type="cellIs" dxfId="644" priority="683" operator="equal">
      <formula>0</formula>
    </cfRule>
  </conditionalFormatting>
  <conditionalFormatting sqref="D354:F354">
    <cfRule type="cellIs" dxfId="643" priority="682" operator="equal">
      <formula>0</formula>
    </cfRule>
  </conditionalFormatting>
  <conditionalFormatting sqref="E353">
    <cfRule type="cellIs" dxfId="642" priority="681" operator="equal">
      <formula>0</formula>
    </cfRule>
  </conditionalFormatting>
  <conditionalFormatting sqref="F353">
    <cfRule type="cellIs" dxfId="641" priority="680" operator="equal">
      <formula>0</formula>
    </cfRule>
  </conditionalFormatting>
  <conditionalFormatting sqref="D9:D10">
    <cfRule type="cellIs" dxfId="640" priority="645" operator="equal">
      <formula>0</formula>
    </cfRule>
  </conditionalFormatting>
  <conditionalFormatting sqref="E9:E10">
    <cfRule type="cellIs" dxfId="639" priority="644" operator="equal">
      <formula>0</formula>
    </cfRule>
  </conditionalFormatting>
  <conditionalFormatting sqref="F9:F10">
    <cfRule type="cellIs" dxfId="638" priority="643" operator="equal">
      <formula>0</formula>
    </cfRule>
  </conditionalFormatting>
  <conditionalFormatting sqref="C12">
    <cfRule type="cellIs" dxfId="637" priority="642" operator="equal">
      <formula>0</formula>
    </cfRule>
  </conditionalFormatting>
  <conditionalFormatting sqref="F13">
    <cfRule type="cellIs" dxfId="636" priority="641" operator="equal">
      <formula>0</formula>
    </cfRule>
  </conditionalFormatting>
  <conditionalFormatting sqref="F13">
    <cfRule type="cellIs" dxfId="635" priority="640" operator="notEqual">
      <formula>0</formula>
    </cfRule>
  </conditionalFormatting>
  <conditionalFormatting sqref="F14">
    <cfRule type="cellIs" dxfId="634" priority="639" operator="equal">
      <formula>0</formula>
    </cfRule>
  </conditionalFormatting>
  <conditionalFormatting sqref="F14">
    <cfRule type="cellIs" dxfId="633" priority="638" operator="notEqual">
      <formula>0</formula>
    </cfRule>
  </conditionalFormatting>
  <conditionalFormatting sqref="F21">
    <cfRule type="cellIs" dxfId="632" priority="637" operator="equal">
      <formula>0</formula>
    </cfRule>
  </conditionalFormatting>
  <conditionalFormatting sqref="F21">
    <cfRule type="cellIs" dxfId="631" priority="636" operator="notEqual">
      <formula>0</formula>
    </cfRule>
  </conditionalFormatting>
  <conditionalFormatting sqref="F22">
    <cfRule type="cellIs" dxfId="630" priority="635" operator="equal">
      <formula>0</formula>
    </cfRule>
  </conditionalFormatting>
  <conditionalFormatting sqref="F22">
    <cfRule type="cellIs" dxfId="629" priority="634" operator="notEqual">
      <formula>0</formula>
    </cfRule>
  </conditionalFormatting>
  <conditionalFormatting sqref="F25">
    <cfRule type="cellIs" dxfId="628" priority="633" operator="equal">
      <formula>0</formula>
    </cfRule>
  </conditionalFormatting>
  <conditionalFormatting sqref="F25">
    <cfRule type="cellIs" dxfId="627" priority="632" operator="notEqual">
      <formula>0</formula>
    </cfRule>
  </conditionalFormatting>
  <conditionalFormatting sqref="F26">
    <cfRule type="cellIs" dxfId="626" priority="631" operator="equal">
      <formula>0</formula>
    </cfRule>
  </conditionalFormatting>
  <conditionalFormatting sqref="F26">
    <cfRule type="cellIs" dxfId="625" priority="630" operator="notEqual">
      <formula>0</formula>
    </cfRule>
  </conditionalFormatting>
  <conditionalFormatting sqref="F31">
    <cfRule type="cellIs" dxfId="624" priority="629" operator="equal">
      <formula>0</formula>
    </cfRule>
  </conditionalFormatting>
  <conditionalFormatting sqref="F31">
    <cfRule type="cellIs" dxfId="623" priority="628" operator="notEqual">
      <formula>0</formula>
    </cfRule>
  </conditionalFormatting>
  <conditionalFormatting sqref="F32">
    <cfRule type="cellIs" dxfId="622" priority="627" operator="equal">
      <formula>0</formula>
    </cfRule>
  </conditionalFormatting>
  <conditionalFormatting sqref="F32">
    <cfRule type="cellIs" dxfId="621" priority="626" operator="notEqual">
      <formula>0</formula>
    </cfRule>
  </conditionalFormatting>
  <conditionalFormatting sqref="F33">
    <cfRule type="cellIs" dxfId="620" priority="625" operator="equal">
      <formula>0</formula>
    </cfRule>
  </conditionalFormatting>
  <conditionalFormatting sqref="F33">
    <cfRule type="cellIs" dxfId="619" priority="624" operator="notEqual">
      <formula>0</formula>
    </cfRule>
  </conditionalFormatting>
  <conditionalFormatting sqref="F34">
    <cfRule type="cellIs" dxfId="618" priority="623" operator="equal">
      <formula>0</formula>
    </cfRule>
  </conditionalFormatting>
  <conditionalFormatting sqref="F34">
    <cfRule type="cellIs" dxfId="617" priority="622" operator="notEqual">
      <formula>0</formula>
    </cfRule>
  </conditionalFormatting>
  <conditionalFormatting sqref="F35">
    <cfRule type="cellIs" dxfId="616" priority="621" operator="equal">
      <formula>0</formula>
    </cfRule>
  </conditionalFormatting>
  <conditionalFormatting sqref="F35">
    <cfRule type="cellIs" dxfId="615" priority="620" operator="notEqual">
      <formula>0</formula>
    </cfRule>
  </conditionalFormatting>
  <conditionalFormatting sqref="F36">
    <cfRule type="cellIs" dxfId="614" priority="619" operator="equal">
      <formula>0</formula>
    </cfRule>
  </conditionalFormatting>
  <conditionalFormatting sqref="F36">
    <cfRule type="cellIs" dxfId="613" priority="618" operator="notEqual">
      <formula>0</formula>
    </cfRule>
  </conditionalFormatting>
  <conditionalFormatting sqref="F37">
    <cfRule type="cellIs" dxfId="612" priority="617" operator="equal">
      <formula>0</formula>
    </cfRule>
  </conditionalFormatting>
  <conditionalFormatting sqref="F37">
    <cfRule type="cellIs" dxfId="611" priority="616" operator="notEqual">
      <formula>0</formula>
    </cfRule>
  </conditionalFormatting>
  <conditionalFormatting sqref="F38">
    <cfRule type="cellIs" dxfId="610" priority="615" operator="equal">
      <formula>0</formula>
    </cfRule>
  </conditionalFormatting>
  <conditionalFormatting sqref="F38">
    <cfRule type="cellIs" dxfId="609" priority="614" operator="notEqual">
      <formula>0</formula>
    </cfRule>
  </conditionalFormatting>
  <conditionalFormatting sqref="F39">
    <cfRule type="cellIs" dxfId="608" priority="613" operator="equal">
      <formula>0</formula>
    </cfRule>
  </conditionalFormatting>
  <conditionalFormatting sqref="F39">
    <cfRule type="cellIs" dxfId="607" priority="612" operator="notEqual">
      <formula>0</formula>
    </cfRule>
  </conditionalFormatting>
  <conditionalFormatting sqref="F40">
    <cfRule type="cellIs" dxfId="606" priority="611" operator="equal">
      <formula>0</formula>
    </cfRule>
  </conditionalFormatting>
  <conditionalFormatting sqref="F40">
    <cfRule type="cellIs" dxfId="605" priority="610" operator="notEqual">
      <formula>0</formula>
    </cfRule>
  </conditionalFormatting>
  <conditionalFormatting sqref="F41">
    <cfRule type="cellIs" dxfId="604" priority="609" operator="equal">
      <formula>0</formula>
    </cfRule>
  </conditionalFormatting>
  <conditionalFormatting sqref="F41">
    <cfRule type="cellIs" dxfId="603" priority="608" operator="notEqual">
      <formula>0</formula>
    </cfRule>
  </conditionalFormatting>
  <conditionalFormatting sqref="F42">
    <cfRule type="cellIs" dxfId="602" priority="607" operator="equal">
      <formula>0</formula>
    </cfRule>
  </conditionalFormatting>
  <conditionalFormatting sqref="F42">
    <cfRule type="cellIs" dxfId="601" priority="606" operator="notEqual">
      <formula>0</formula>
    </cfRule>
  </conditionalFormatting>
  <conditionalFormatting sqref="F45">
    <cfRule type="cellIs" dxfId="600" priority="605" operator="equal">
      <formula>0</formula>
    </cfRule>
  </conditionalFormatting>
  <conditionalFormatting sqref="F45">
    <cfRule type="cellIs" dxfId="599" priority="604" operator="notEqual">
      <formula>0</formula>
    </cfRule>
  </conditionalFormatting>
  <conditionalFormatting sqref="F46">
    <cfRule type="cellIs" dxfId="598" priority="603" operator="equal">
      <formula>0</formula>
    </cfRule>
  </conditionalFormatting>
  <conditionalFormatting sqref="F46">
    <cfRule type="cellIs" dxfId="597" priority="602" operator="notEqual">
      <formula>0</formula>
    </cfRule>
  </conditionalFormatting>
  <conditionalFormatting sqref="F47">
    <cfRule type="cellIs" dxfId="596" priority="601" operator="equal">
      <formula>0</formula>
    </cfRule>
  </conditionalFormatting>
  <conditionalFormatting sqref="F47">
    <cfRule type="cellIs" dxfId="595" priority="600" operator="notEqual">
      <formula>0</formula>
    </cfRule>
  </conditionalFormatting>
  <conditionalFormatting sqref="F48">
    <cfRule type="cellIs" dxfId="594" priority="599" operator="equal">
      <formula>0</formula>
    </cfRule>
  </conditionalFormatting>
  <conditionalFormatting sqref="F48">
    <cfRule type="cellIs" dxfId="593" priority="598" operator="notEqual">
      <formula>0</formula>
    </cfRule>
  </conditionalFormatting>
  <conditionalFormatting sqref="F55">
    <cfRule type="cellIs" dxfId="592" priority="597" operator="equal">
      <formula>0</formula>
    </cfRule>
  </conditionalFormatting>
  <conditionalFormatting sqref="F55">
    <cfRule type="cellIs" dxfId="591" priority="596" operator="notEqual">
      <formula>0</formula>
    </cfRule>
  </conditionalFormatting>
  <conditionalFormatting sqref="F56">
    <cfRule type="cellIs" dxfId="590" priority="595" operator="equal">
      <formula>0</formula>
    </cfRule>
  </conditionalFormatting>
  <conditionalFormatting sqref="F56">
    <cfRule type="cellIs" dxfId="589" priority="594" operator="notEqual">
      <formula>0</formula>
    </cfRule>
  </conditionalFormatting>
  <conditionalFormatting sqref="F57">
    <cfRule type="cellIs" dxfId="588" priority="593" operator="equal">
      <formula>0</formula>
    </cfRule>
  </conditionalFormatting>
  <conditionalFormatting sqref="F57">
    <cfRule type="cellIs" dxfId="587" priority="592" operator="notEqual">
      <formula>0</formula>
    </cfRule>
  </conditionalFormatting>
  <conditionalFormatting sqref="F58">
    <cfRule type="cellIs" dxfId="586" priority="591" operator="equal">
      <formula>0</formula>
    </cfRule>
  </conditionalFormatting>
  <conditionalFormatting sqref="F58">
    <cfRule type="cellIs" dxfId="585" priority="590" operator="notEqual">
      <formula>0</formula>
    </cfRule>
  </conditionalFormatting>
  <conditionalFormatting sqref="F59">
    <cfRule type="cellIs" dxfId="584" priority="589" operator="equal">
      <formula>0</formula>
    </cfRule>
  </conditionalFormatting>
  <conditionalFormatting sqref="F59">
    <cfRule type="cellIs" dxfId="583" priority="588" operator="notEqual">
      <formula>0</formula>
    </cfRule>
  </conditionalFormatting>
  <conditionalFormatting sqref="F60">
    <cfRule type="cellIs" dxfId="582" priority="587" operator="equal">
      <formula>0</formula>
    </cfRule>
  </conditionalFormatting>
  <conditionalFormatting sqref="F60">
    <cfRule type="cellIs" dxfId="581" priority="586" operator="notEqual">
      <formula>0</formula>
    </cfRule>
  </conditionalFormatting>
  <conditionalFormatting sqref="F61">
    <cfRule type="cellIs" dxfId="580" priority="585" operator="equal">
      <formula>0</formula>
    </cfRule>
  </conditionalFormatting>
  <conditionalFormatting sqref="F61">
    <cfRule type="cellIs" dxfId="579" priority="584" operator="notEqual">
      <formula>0</formula>
    </cfRule>
  </conditionalFormatting>
  <conditionalFormatting sqref="F62">
    <cfRule type="cellIs" dxfId="578" priority="583" operator="equal">
      <formula>0</formula>
    </cfRule>
  </conditionalFormatting>
  <conditionalFormatting sqref="F62">
    <cfRule type="cellIs" dxfId="577" priority="582" operator="notEqual">
      <formula>0</formula>
    </cfRule>
  </conditionalFormatting>
  <conditionalFormatting sqref="F63">
    <cfRule type="cellIs" dxfId="576" priority="581" operator="equal">
      <formula>0</formula>
    </cfRule>
  </conditionalFormatting>
  <conditionalFormatting sqref="F63">
    <cfRule type="cellIs" dxfId="575" priority="580" operator="notEqual">
      <formula>0</formula>
    </cfRule>
  </conditionalFormatting>
  <conditionalFormatting sqref="F64">
    <cfRule type="cellIs" dxfId="574" priority="579" operator="equal">
      <formula>0</formula>
    </cfRule>
  </conditionalFormatting>
  <conditionalFormatting sqref="F64">
    <cfRule type="cellIs" dxfId="573" priority="578" operator="notEqual">
      <formula>0</formula>
    </cfRule>
  </conditionalFormatting>
  <conditionalFormatting sqref="F65">
    <cfRule type="cellIs" dxfId="572" priority="577" operator="equal">
      <formula>0</formula>
    </cfRule>
  </conditionalFormatting>
  <conditionalFormatting sqref="F65">
    <cfRule type="cellIs" dxfId="571" priority="576" operator="notEqual">
      <formula>0</formula>
    </cfRule>
  </conditionalFormatting>
  <conditionalFormatting sqref="F66">
    <cfRule type="cellIs" dxfId="570" priority="575" operator="equal">
      <formula>0</formula>
    </cfRule>
  </conditionalFormatting>
  <conditionalFormatting sqref="F66">
    <cfRule type="cellIs" dxfId="569" priority="574" operator="notEqual">
      <formula>0</formula>
    </cfRule>
  </conditionalFormatting>
  <conditionalFormatting sqref="F67">
    <cfRule type="cellIs" dxfId="568" priority="573" operator="equal">
      <formula>0</formula>
    </cfRule>
  </conditionalFormatting>
  <conditionalFormatting sqref="F67">
    <cfRule type="cellIs" dxfId="567" priority="572" operator="notEqual">
      <formula>0</formula>
    </cfRule>
  </conditionalFormatting>
  <conditionalFormatting sqref="F68">
    <cfRule type="cellIs" dxfId="566" priority="571" operator="equal">
      <formula>0</formula>
    </cfRule>
  </conditionalFormatting>
  <conditionalFormatting sqref="F68">
    <cfRule type="cellIs" dxfId="565" priority="570" operator="notEqual">
      <formula>0</formula>
    </cfRule>
  </conditionalFormatting>
  <conditionalFormatting sqref="F69">
    <cfRule type="cellIs" dxfId="564" priority="569" operator="equal">
      <formula>0</formula>
    </cfRule>
  </conditionalFormatting>
  <conditionalFormatting sqref="F69">
    <cfRule type="cellIs" dxfId="563" priority="568" operator="notEqual">
      <formula>0</formula>
    </cfRule>
  </conditionalFormatting>
  <conditionalFormatting sqref="F70">
    <cfRule type="cellIs" dxfId="562" priority="567" operator="equal">
      <formula>0</formula>
    </cfRule>
  </conditionalFormatting>
  <conditionalFormatting sqref="F70">
    <cfRule type="cellIs" dxfId="561" priority="566" operator="notEqual">
      <formula>0</formula>
    </cfRule>
  </conditionalFormatting>
  <conditionalFormatting sqref="F71">
    <cfRule type="cellIs" dxfId="560" priority="565" operator="equal">
      <formula>0</formula>
    </cfRule>
  </conditionalFormatting>
  <conditionalFormatting sqref="F71">
    <cfRule type="cellIs" dxfId="559" priority="564" operator="notEqual">
      <formula>0</formula>
    </cfRule>
  </conditionalFormatting>
  <conditionalFormatting sqref="F72">
    <cfRule type="cellIs" dxfId="558" priority="563" operator="equal">
      <formula>0</formula>
    </cfRule>
  </conditionalFormatting>
  <conditionalFormatting sqref="F72">
    <cfRule type="cellIs" dxfId="557" priority="562" operator="notEqual">
      <formula>0</formula>
    </cfRule>
  </conditionalFormatting>
  <conditionalFormatting sqref="F73">
    <cfRule type="cellIs" dxfId="556" priority="561" operator="equal">
      <formula>0</formula>
    </cfRule>
  </conditionalFormatting>
  <conditionalFormatting sqref="F73">
    <cfRule type="cellIs" dxfId="555" priority="560" operator="notEqual">
      <formula>0</formula>
    </cfRule>
  </conditionalFormatting>
  <conditionalFormatting sqref="F74">
    <cfRule type="cellIs" dxfId="554" priority="559" operator="equal">
      <formula>0</formula>
    </cfRule>
  </conditionalFormatting>
  <conditionalFormatting sqref="F74">
    <cfRule type="cellIs" dxfId="553" priority="558" operator="notEqual">
      <formula>0</formula>
    </cfRule>
  </conditionalFormatting>
  <conditionalFormatting sqref="F75">
    <cfRule type="cellIs" dxfId="552" priority="557" operator="equal">
      <formula>0</formula>
    </cfRule>
  </conditionalFormatting>
  <conditionalFormatting sqref="F75">
    <cfRule type="cellIs" dxfId="551" priority="556" operator="notEqual">
      <formula>0</formula>
    </cfRule>
  </conditionalFormatting>
  <conditionalFormatting sqref="F76">
    <cfRule type="cellIs" dxfId="550" priority="555" operator="equal">
      <formula>0</formula>
    </cfRule>
  </conditionalFormatting>
  <conditionalFormatting sqref="F76">
    <cfRule type="cellIs" dxfId="549" priority="554" operator="notEqual">
      <formula>0</formula>
    </cfRule>
  </conditionalFormatting>
  <conditionalFormatting sqref="F77">
    <cfRule type="cellIs" dxfId="548" priority="553" operator="equal">
      <formula>0</formula>
    </cfRule>
  </conditionalFormatting>
  <conditionalFormatting sqref="F77">
    <cfRule type="cellIs" dxfId="547" priority="552" operator="notEqual">
      <formula>0</formula>
    </cfRule>
  </conditionalFormatting>
  <conditionalFormatting sqref="F78">
    <cfRule type="cellIs" dxfId="546" priority="551" operator="equal">
      <formula>0</formula>
    </cfRule>
  </conditionalFormatting>
  <conditionalFormatting sqref="F78">
    <cfRule type="cellIs" dxfId="545" priority="550" operator="notEqual">
      <formula>0</formula>
    </cfRule>
  </conditionalFormatting>
  <conditionalFormatting sqref="F79">
    <cfRule type="cellIs" dxfId="544" priority="549" operator="equal">
      <formula>0</formula>
    </cfRule>
  </conditionalFormatting>
  <conditionalFormatting sqref="F79">
    <cfRule type="cellIs" dxfId="543" priority="548" operator="notEqual">
      <formula>0</formula>
    </cfRule>
  </conditionalFormatting>
  <conditionalFormatting sqref="F80">
    <cfRule type="cellIs" dxfId="542" priority="547" operator="equal">
      <formula>0</formula>
    </cfRule>
  </conditionalFormatting>
  <conditionalFormatting sqref="F80">
    <cfRule type="cellIs" dxfId="541" priority="546" operator="notEqual">
      <formula>0</formula>
    </cfRule>
  </conditionalFormatting>
  <conditionalFormatting sqref="F81">
    <cfRule type="cellIs" dxfId="540" priority="545" operator="equal">
      <formula>0</formula>
    </cfRule>
  </conditionalFormatting>
  <conditionalFormatting sqref="F81">
    <cfRule type="cellIs" dxfId="539" priority="544" operator="notEqual">
      <formula>0</formula>
    </cfRule>
  </conditionalFormatting>
  <conditionalFormatting sqref="F82">
    <cfRule type="cellIs" dxfId="538" priority="543" operator="equal">
      <formula>0</formula>
    </cfRule>
  </conditionalFormatting>
  <conditionalFormatting sqref="F82">
    <cfRule type="cellIs" dxfId="537" priority="542" operator="notEqual">
      <formula>0</formula>
    </cfRule>
  </conditionalFormatting>
  <conditionalFormatting sqref="F83">
    <cfRule type="cellIs" dxfId="536" priority="541" operator="equal">
      <formula>0</formula>
    </cfRule>
  </conditionalFormatting>
  <conditionalFormatting sqref="F83">
    <cfRule type="cellIs" dxfId="535" priority="540" operator="notEqual">
      <formula>0</formula>
    </cfRule>
  </conditionalFormatting>
  <conditionalFormatting sqref="F84">
    <cfRule type="cellIs" dxfId="534" priority="539" operator="equal">
      <formula>0</formula>
    </cfRule>
  </conditionalFormatting>
  <conditionalFormatting sqref="F84">
    <cfRule type="cellIs" dxfId="533" priority="538" operator="notEqual">
      <formula>0</formula>
    </cfRule>
  </conditionalFormatting>
  <conditionalFormatting sqref="F91">
    <cfRule type="cellIs" dxfId="532" priority="537" operator="equal">
      <formula>0</formula>
    </cfRule>
  </conditionalFormatting>
  <conditionalFormatting sqref="F91">
    <cfRule type="cellIs" dxfId="531" priority="536" operator="notEqual">
      <formula>0</formula>
    </cfRule>
  </conditionalFormatting>
  <conditionalFormatting sqref="F92">
    <cfRule type="cellIs" dxfId="530" priority="535" operator="equal">
      <formula>0</formula>
    </cfRule>
  </conditionalFormatting>
  <conditionalFormatting sqref="F92">
    <cfRule type="cellIs" dxfId="529" priority="534" operator="notEqual">
      <formula>0</formula>
    </cfRule>
  </conditionalFormatting>
  <conditionalFormatting sqref="F93">
    <cfRule type="cellIs" dxfId="528" priority="533" operator="equal">
      <formula>0</formula>
    </cfRule>
  </conditionalFormatting>
  <conditionalFormatting sqref="F93">
    <cfRule type="cellIs" dxfId="527" priority="532" operator="notEqual">
      <formula>0</formula>
    </cfRule>
  </conditionalFormatting>
  <conditionalFormatting sqref="F94">
    <cfRule type="cellIs" dxfId="526" priority="531" operator="equal">
      <formula>0</formula>
    </cfRule>
  </conditionalFormatting>
  <conditionalFormatting sqref="F94">
    <cfRule type="cellIs" dxfId="525" priority="530" operator="notEqual">
      <formula>0</formula>
    </cfRule>
  </conditionalFormatting>
  <conditionalFormatting sqref="F97">
    <cfRule type="cellIs" dxfId="524" priority="529" operator="equal">
      <formula>0</formula>
    </cfRule>
  </conditionalFormatting>
  <conditionalFormatting sqref="F97">
    <cfRule type="cellIs" dxfId="523" priority="528" operator="notEqual">
      <formula>0</formula>
    </cfRule>
  </conditionalFormatting>
  <conditionalFormatting sqref="F98">
    <cfRule type="cellIs" dxfId="522" priority="527" operator="equal">
      <formula>0</formula>
    </cfRule>
  </conditionalFormatting>
  <conditionalFormatting sqref="F98">
    <cfRule type="cellIs" dxfId="521" priority="526" operator="notEqual">
      <formula>0</formula>
    </cfRule>
  </conditionalFormatting>
  <conditionalFormatting sqref="F99">
    <cfRule type="cellIs" dxfId="520" priority="525" operator="equal">
      <formula>0</formula>
    </cfRule>
  </conditionalFormatting>
  <conditionalFormatting sqref="F99">
    <cfRule type="cellIs" dxfId="519" priority="524" operator="notEqual">
      <formula>0</formula>
    </cfRule>
  </conditionalFormatting>
  <conditionalFormatting sqref="F100">
    <cfRule type="cellIs" dxfId="518" priority="523" operator="equal">
      <formula>0</formula>
    </cfRule>
  </conditionalFormatting>
  <conditionalFormatting sqref="F100">
    <cfRule type="cellIs" dxfId="517" priority="522" operator="notEqual">
      <formula>0</formula>
    </cfRule>
  </conditionalFormatting>
  <conditionalFormatting sqref="F103">
    <cfRule type="cellIs" dxfId="516" priority="521" operator="equal">
      <formula>0</formula>
    </cfRule>
  </conditionalFormatting>
  <conditionalFormatting sqref="F103">
    <cfRule type="cellIs" dxfId="515" priority="520" operator="notEqual">
      <formula>0</formula>
    </cfRule>
  </conditionalFormatting>
  <conditionalFormatting sqref="F104">
    <cfRule type="cellIs" dxfId="514" priority="519" operator="equal">
      <formula>0</formula>
    </cfRule>
  </conditionalFormatting>
  <conditionalFormatting sqref="F104">
    <cfRule type="cellIs" dxfId="513" priority="518" operator="notEqual">
      <formula>0</formula>
    </cfRule>
  </conditionalFormatting>
  <conditionalFormatting sqref="F107">
    <cfRule type="cellIs" dxfId="512" priority="517" operator="equal">
      <formula>0</formula>
    </cfRule>
  </conditionalFormatting>
  <conditionalFormatting sqref="F107">
    <cfRule type="cellIs" dxfId="511" priority="516" operator="notEqual">
      <formula>0</formula>
    </cfRule>
  </conditionalFormatting>
  <conditionalFormatting sqref="F108">
    <cfRule type="cellIs" dxfId="510" priority="515" operator="equal">
      <formula>0</formula>
    </cfRule>
  </conditionalFormatting>
  <conditionalFormatting sqref="F108">
    <cfRule type="cellIs" dxfId="509" priority="514" operator="notEqual">
      <formula>0</formula>
    </cfRule>
  </conditionalFormatting>
  <conditionalFormatting sqref="F109">
    <cfRule type="cellIs" dxfId="508" priority="509" operator="equal">
      <formula>0</formula>
    </cfRule>
  </conditionalFormatting>
  <conditionalFormatting sqref="F109">
    <cfRule type="cellIs" dxfId="507" priority="508" operator="notEqual">
      <formula>0</formula>
    </cfRule>
  </conditionalFormatting>
  <conditionalFormatting sqref="F110">
    <cfRule type="cellIs" dxfId="506" priority="507" operator="equal">
      <formula>0</formula>
    </cfRule>
  </conditionalFormatting>
  <conditionalFormatting sqref="F110">
    <cfRule type="cellIs" dxfId="505" priority="506" operator="notEqual">
      <formula>0</formula>
    </cfRule>
  </conditionalFormatting>
  <conditionalFormatting sqref="F111">
    <cfRule type="cellIs" dxfId="504" priority="505" operator="equal">
      <formula>0</formula>
    </cfRule>
  </conditionalFormatting>
  <conditionalFormatting sqref="F111">
    <cfRule type="cellIs" dxfId="503" priority="504" operator="notEqual">
      <formula>0</formula>
    </cfRule>
  </conditionalFormatting>
  <conditionalFormatting sqref="F112">
    <cfRule type="cellIs" dxfId="502" priority="503" operator="equal">
      <formula>0</formula>
    </cfRule>
  </conditionalFormatting>
  <conditionalFormatting sqref="F112">
    <cfRule type="cellIs" dxfId="501" priority="502" operator="notEqual">
      <formula>0</formula>
    </cfRule>
  </conditionalFormatting>
  <conditionalFormatting sqref="F113">
    <cfRule type="cellIs" dxfId="500" priority="501" operator="equal">
      <formula>0</formula>
    </cfRule>
  </conditionalFormatting>
  <conditionalFormatting sqref="F113">
    <cfRule type="cellIs" dxfId="499" priority="500" operator="notEqual">
      <formula>0</formula>
    </cfRule>
  </conditionalFormatting>
  <conditionalFormatting sqref="F114">
    <cfRule type="cellIs" dxfId="498" priority="499" operator="equal">
      <formula>0</formula>
    </cfRule>
  </conditionalFormatting>
  <conditionalFormatting sqref="F114">
    <cfRule type="cellIs" dxfId="497" priority="498" operator="notEqual">
      <formula>0</formula>
    </cfRule>
  </conditionalFormatting>
  <conditionalFormatting sqref="F115">
    <cfRule type="cellIs" dxfId="496" priority="497" operator="equal">
      <formula>0</formula>
    </cfRule>
  </conditionalFormatting>
  <conditionalFormatting sqref="F115">
    <cfRule type="cellIs" dxfId="495" priority="496" operator="notEqual">
      <formula>0</formula>
    </cfRule>
  </conditionalFormatting>
  <conditionalFormatting sqref="F116">
    <cfRule type="cellIs" dxfId="494" priority="495" operator="equal">
      <formula>0</formula>
    </cfRule>
  </conditionalFormatting>
  <conditionalFormatting sqref="F116">
    <cfRule type="cellIs" dxfId="493" priority="494" operator="notEqual">
      <formula>0</formula>
    </cfRule>
  </conditionalFormatting>
  <conditionalFormatting sqref="F117">
    <cfRule type="cellIs" dxfId="492" priority="493" operator="equal">
      <formula>0</formula>
    </cfRule>
  </conditionalFormatting>
  <conditionalFormatting sqref="F117">
    <cfRule type="cellIs" dxfId="491" priority="492" operator="notEqual">
      <formula>0</formula>
    </cfRule>
  </conditionalFormatting>
  <conditionalFormatting sqref="F118">
    <cfRule type="cellIs" dxfId="490" priority="491" operator="equal">
      <formula>0</formula>
    </cfRule>
  </conditionalFormatting>
  <conditionalFormatting sqref="F118">
    <cfRule type="cellIs" dxfId="489" priority="490" operator="notEqual">
      <formula>0</formula>
    </cfRule>
  </conditionalFormatting>
  <conditionalFormatting sqref="F119">
    <cfRule type="cellIs" dxfId="488" priority="489" operator="equal">
      <formula>0</formula>
    </cfRule>
  </conditionalFormatting>
  <conditionalFormatting sqref="F119">
    <cfRule type="cellIs" dxfId="487" priority="488" operator="notEqual">
      <formula>0</formula>
    </cfRule>
  </conditionalFormatting>
  <conditionalFormatting sqref="F120">
    <cfRule type="cellIs" dxfId="486" priority="487" operator="equal">
      <formula>0</formula>
    </cfRule>
  </conditionalFormatting>
  <conditionalFormatting sqref="F120">
    <cfRule type="cellIs" dxfId="485" priority="486" operator="notEqual">
      <formula>0</formula>
    </cfRule>
  </conditionalFormatting>
  <conditionalFormatting sqref="F121">
    <cfRule type="cellIs" dxfId="484" priority="485" operator="equal">
      <formula>0</formula>
    </cfRule>
  </conditionalFormatting>
  <conditionalFormatting sqref="F121">
    <cfRule type="cellIs" dxfId="483" priority="484" operator="notEqual">
      <formula>0</formula>
    </cfRule>
  </conditionalFormatting>
  <conditionalFormatting sqref="F122">
    <cfRule type="cellIs" dxfId="482" priority="483" operator="equal">
      <formula>0</formula>
    </cfRule>
  </conditionalFormatting>
  <conditionalFormatting sqref="F122">
    <cfRule type="cellIs" dxfId="481" priority="482" operator="notEqual">
      <formula>0</formula>
    </cfRule>
  </conditionalFormatting>
  <conditionalFormatting sqref="F125">
    <cfRule type="cellIs" dxfId="480" priority="481" operator="equal">
      <formula>0</formula>
    </cfRule>
  </conditionalFormatting>
  <conditionalFormatting sqref="F125">
    <cfRule type="cellIs" dxfId="479" priority="480" operator="notEqual">
      <formula>0</formula>
    </cfRule>
  </conditionalFormatting>
  <conditionalFormatting sqref="F126">
    <cfRule type="cellIs" dxfId="478" priority="479" operator="equal">
      <formula>0</formula>
    </cfRule>
  </conditionalFormatting>
  <conditionalFormatting sqref="F126">
    <cfRule type="cellIs" dxfId="477" priority="478" operator="notEqual">
      <formula>0</formula>
    </cfRule>
  </conditionalFormatting>
  <conditionalFormatting sqref="F127">
    <cfRule type="cellIs" dxfId="476" priority="477" operator="equal">
      <formula>0</formula>
    </cfRule>
  </conditionalFormatting>
  <conditionalFormatting sqref="F127">
    <cfRule type="cellIs" dxfId="475" priority="476" operator="notEqual">
      <formula>0</formula>
    </cfRule>
  </conditionalFormatting>
  <conditionalFormatting sqref="F128">
    <cfRule type="cellIs" dxfId="474" priority="475" operator="equal">
      <formula>0</formula>
    </cfRule>
  </conditionalFormatting>
  <conditionalFormatting sqref="F128">
    <cfRule type="cellIs" dxfId="473" priority="474" operator="notEqual">
      <formula>0</formula>
    </cfRule>
  </conditionalFormatting>
  <conditionalFormatting sqref="F129">
    <cfRule type="cellIs" dxfId="472" priority="473" operator="equal">
      <formula>0</formula>
    </cfRule>
  </conditionalFormatting>
  <conditionalFormatting sqref="F129">
    <cfRule type="cellIs" dxfId="471" priority="472" operator="notEqual">
      <formula>0</formula>
    </cfRule>
  </conditionalFormatting>
  <conditionalFormatting sqref="F130">
    <cfRule type="cellIs" dxfId="470" priority="471" operator="equal">
      <formula>0</formula>
    </cfRule>
  </conditionalFormatting>
  <conditionalFormatting sqref="F130">
    <cfRule type="cellIs" dxfId="469" priority="470" operator="notEqual">
      <formula>0</formula>
    </cfRule>
  </conditionalFormatting>
  <conditionalFormatting sqref="F131">
    <cfRule type="cellIs" dxfId="468" priority="469" operator="equal">
      <formula>0</formula>
    </cfRule>
  </conditionalFormatting>
  <conditionalFormatting sqref="F131">
    <cfRule type="cellIs" dxfId="467" priority="468" operator="notEqual">
      <formula>0</formula>
    </cfRule>
  </conditionalFormatting>
  <conditionalFormatting sqref="F132">
    <cfRule type="cellIs" dxfId="466" priority="467" operator="equal">
      <formula>0</formula>
    </cfRule>
  </conditionalFormatting>
  <conditionalFormatting sqref="F132">
    <cfRule type="cellIs" dxfId="465" priority="466" operator="notEqual">
      <formula>0</formula>
    </cfRule>
  </conditionalFormatting>
  <conditionalFormatting sqref="F133">
    <cfRule type="cellIs" dxfId="464" priority="465" operator="equal">
      <formula>0</formula>
    </cfRule>
  </conditionalFormatting>
  <conditionalFormatting sqref="F133">
    <cfRule type="cellIs" dxfId="463" priority="464" operator="notEqual">
      <formula>0</formula>
    </cfRule>
  </conditionalFormatting>
  <conditionalFormatting sqref="F134">
    <cfRule type="cellIs" dxfId="462" priority="463" operator="equal">
      <formula>0</formula>
    </cfRule>
  </conditionalFormatting>
  <conditionalFormatting sqref="F134">
    <cfRule type="cellIs" dxfId="461" priority="462" operator="notEqual">
      <formula>0</formula>
    </cfRule>
  </conditionalFormatting>
  <conditionalFormatting sqref="F135">
    <cfRule type="cellIs" dxfId="460" priority="461" operator="equal">
      <formula>0</formula>
    </cfRule>
  </conditionalFormatting>
  <conditionalFormatting sqref="F135">
    <cfRule type="cellIs" dxfId="459" priority="460" operator="notEqual">
      <formula>0</formula>
    </cfRule>
  </conditionalFormatting>
  <conditionalFormatting sqref="F136">
    <cfRule type="cellIs" dxfId="458" priority="459" operator="equal">
      <formula>0</formula>
    </cfRule>
  </conditionalFormatting>
  <conditionalFormatting sqref="F136">
    <cfRule type="cellIs" dxfId="457" priority="458" operator="notEqual">
      <formula>0</formula>
    </cfRule>
  </conditionalFormatting>
  <conditionalFormatting sqref="F143">
    <cfRule type="cellIs" dxfId="456" priority="457" operator="equal">
      <formula>0</formula>
    </cfRule>
  </conditionalFormatting>
  <conditionalFormatting sqref="F143">
    <cfRule type="cellIs" dxfId="455" priority="456" operator="notEqual">
      <formula>0</formula>
    </cfRule>
  </conditionalFormatting>
  <conditionalFormatting sqref="F144">
    <cfRule type="cellIs" dxfId="454" priority="455" operator="equal">
      <formula>0</formula>
    </cfRule>
  </conditionalFormatting>
  <conditionalFormatting sqref="F144">
    <cfRule type="cellIs" dxfId="453" priority="454" operator="notEqual">
      <formula>0</formula>
    </cfRule>
  </conditionalFormatting>
  <conditionalFormatting sqref="F145">
    <cfRule type="cellIs" dxfId="452" priority="453" operator="equal">
      <formula>0</formula>
    </cfRule>
  </conditionalFormatting>
  <conditionalFormatting sqref="F145">
    <cfRule type="cellIs" dxfId="451" priority="452" operator="notEqual">
      <formula>0</formula>
    </cfRule>
  </conditionalFormatting>
  <conditionalFormatting sqref="F146">
    <cfRule type="cellIs" dxfId="450" priority="451" operator="equal">
      <formula>0</formula>
    </cfRule>
  </conditionalFormatting>
  <conditionalFormatting sqref="F146">
    <cfRule type="cellIs" dxfId="449" priority="450" operator="notEqual">
      <formula>0</formula>
    </cfRule>
  </conditionalFormatting>
  <conditionalFormatting sqref="F147">
    <cfRule type="cellIs" dxfId="448" priority="449" operator="equal">
      <formula>0</formula>
    </cfRule>
  </conditionalFormatting>
  <conditionalFormatting sqref="F147">
    <cfRule type="cellIs" dxfId="447" priority="448" operator="notEqual">
      <formula>0</formula>
    </cfRule>
  </conditionalFormatting>
  <conditionalFormatting sqref="F148">
    <cfRule type="cellIs" dxfId="446" priority="447" operator="equal">
      <formula>0</formula>
    </cfRule>
  </conditionalFormatting>
  <conditionalFormatting sqref="F148">
    <cfRule type="cellIs" dxfId="445" priority="446" operator="notEqual">
      <formula>0</formula>
    </cfRule>
  </conditionalFormatting>
  <conditionalFormatting sqref="F149">
    <cfRule type="cellIs" dxfId="444" priority="445" operator="equal">
      <formula>0</formula>
    </cfRule>
  </conditionalFormatting>
  <conditionalFormatting sqref="F149">
    <cfRule type="cellIs" dxfId="443" priority="444" operator="notEqual">
      <formula>0</formula>
    </cfRule>
  </conditionalFormatting>
  <conditionalFormatting sqref="F150">
    <cfRule type="cellIs" dxfId="442" priority="443" operator="equal">
      <formula>0</formula>
    </cfRule>
  </conditionalFormatting>
  <conditionalFormatting sqref="F150">
    <cfRule type="cellIs" dxfId="441" priority="442" operator="notEqual">
      <formula>0</formula>
    </cfRule>
  </conditionalFormatting>
  <conditionalFormatting sqref="F151">
    <cfRule type="cellIs" dxfId="440" priority="441" operator="equal">
      <formula>0</formula>
    </cfRule>
  </conditionalFormatting>
  <conditionalFormatting sqref="F151">
    <cfRule type="cellIs" dxfId="439" priority="440" operator="notEqual">
      <formula>0</formula>
    </cfRule>
  </conditionalFormatting>
  <conditionalFormatting sqref="F152">
    <cfRule type="cellIs" dxfId="438" priority="439" operator="equal">
      <formula>0</formula>
    </cfRule>
  </conditionalFormatting>
  <conditionalFormatting sqref="F152">
    <cfRule type="cellIs" dxfId="437" priority="438" operator="notEqual">
      <formula>0</formula>
    </cfRule>
  </conditionalFormatting>
  <conditionalFormatting sqref="F153">
    <cfRule type="cellIs" dxfId="436" priority="437" operator="equal">
      <formula>0</formula>
    </cfRule>
  </conditionalFormatting>
  <conditionalFormatting sqref="F153">
    <cfRule type="cellIs" dxfId="435" priority="436" operator="notEqual">
      <formula>0</formula>
    </cfRule>
  </conditionalFormatting>
  <conditionalFormatting sqref="F154">
    <cfRule type="cellIs" dxfId="434" priority="435" operator="equal">
      <formula>0</formula>
    </cfRule>
  </conditionalFormatting>
  <conditionalFormatting sqref="F154">
    <cfRule type="cellIs" dxfId="433" priority="434" operator="notEqual">
      <formula>0</formula>
    </cfRule>
  </conditionalFormatting>
  <conditionalFormatting sqref="F155">
    <cfRule type="cellIs" dxfId="432" priority="433" operator="equal">
      <formula>0</formula>
    </cfRule>
  </conditionalFormatting>
  <conditionalFormatting sqref="F155">
    <cfRule type="cellIs" dxfId="431" priority="432" operator="notEqual">
      <formula>0</formula>
    </cfRule>
  </conditionalFormatting>
  <conditionalFormatting sqref="F156">
    <cfRule type="cellIs" dxfId="430" priority="431" operator="equal">
      <formula>0</formula>
    </cfRule>
  </conditionalFormatting>
  <conditionalFormatting sqref="F156">
    <cfRule type="cellIs" dxfId="429" priority="430" operator="notEqual">
      <formula>0</formula>
    </cfRule>
  </conditionalFormatting>
  <conditionalFormatting sqref="F157">
    <cfRule type="cellIs" dxfId="428" priority="429" operator="equal">
      <formula>0</formula>
    </cfRule>
  </conditionalFormatting>
  <conditionalFormatting sqref="F157">
    <cfRule type="cellIs" dxfId="427" priority="428" operator="notEqual">
      <formula>0</formula>
    </cfRule>
  </conditionalFormatting>
  <conditionalFormatting sqref="F158">
    <cfRule type="cellIs" dxfId="426" priority="427" operator="equal">
      <formula>0</formula>
    </cfRule>
  </conditionalFormatting>
  <conditionalFormatting sqref="F158">
    <cfRule type="cellIs" dxfId="425" priority="426" operator="notEqual">
      <formula>0</formula>
    </cfRule>
  </conditionalFormatting>
  <conditionalFormatting sqref="F159">
    <cfRule type="cellIs" dxfId="424" priority="425" operator="equal">
      <formula>0</formula>
    </cfRule>
  </conditionalFormatting>
  <conditionalFormatting sqref="F159">
    <cfRule type="cellIs" dxfId="423" priority="424" operator="notEqual">
      <formula>0</formula>
    </cfRule>
  </conditionalFormatting>
  <conditionalFormatting sqref="F160">
    <cfRule type="cellIs" dxfId="422" priority="423" operator="equal">
      <formula>0</formula>
    </cfRule>
  </conditionalFormatting>
  <conditionalFormatting sqref="F160">
    <cfRule type="cellIs" dxfId="421" priority="422" operator="notEqual">
      <formula>0</formula>
    </cfRule>
  </conditionalFormatting>
  <conditionalFormatting sqref="F161">
    <cfRule type="cellIs" dxfId="420" priority="421" operator="equal">
      <formula>0</formula>
    </cfRule>
  </conditionalFormatting>
  <conditionalFormatting sqref="F161">
    <cfRule type="cellIs" dxfId="419" priority="420" operator="notEqual">
      <formula>0</formula>
    </cfRule>
  </conditionalFormatting>
  <conditionalFormatting sqref="F162">
    <cfRule type="cellIs" dxfId="418" priority="419" operator="equal">
      <formula>0</formula>
    </cfRule>
  </conditionalFormatting>
  <conditionalFormatting sqref="F162">
    <cfRule type="cellIs" dxfId="417" priority="418" operator="notEqual">
      <formula>0</formula>
    </cfRule>
  </conditionalFormatting>
  <conditionalFormatting sqref="F163">
    <cfRule type="cellIs" dxfId="416" priority="417" operator="equal">
      <formula>0</formula>
    </cfRule>
  </conditionalFormatting>
  <conditionalFormatting sqref="F163">
    <cfRule type="cellIs" dxfId="415" priority="416" operator="notEqual">
      <formula>0</formula>
    </cfRule>
  </conditionalFormatting>
  <conditionalFormatting sqref="F164">
    <cfRule type="cellIs" dxfId="414" priority="415" operator="equal">
      <formula>0</formula>
    </cfRule>
  </conditionalFormatting>
  <conditionalFormatting sqref="F164">
    <cfRule type="cellIs" dxfId="413" priority="414" operator="notEqual">
      <formula>0</formula>
    </cfRule>
  </conditionalFormatting>
  <conditionalFormatting sqref="F165">
    <cfRule type="cellIs" dxfId="412" priority="413" operator="equal">
      <formula>0</formula>
    </cfRule>
  </conditionalFormatting>
  <conditionalFormatting sqref="F165">
    <cfRule type="cellIs" dxfId="411" priority="412" operator="notEqual">
      <formula>0</formula>
    </cfRule>
  </conditionalFormatting>
  <conditionalFormatting sqref="F166">
    <cfRule type="cellIs" dxfId="410" priority="411" operator="equal">
      <formula>0</formula>
    </cfRule>
  </conditionalFormatting>
  <conditionalFormatting sqref="F166">
    <cfRule type="cellIs" dxfId="409" priority="410" operator="notEqual">
      <formula>0</formula>
    </cfRule>
  </conditionalFormatting>
  <conditionalFormatting sqref="F167">
    <cfRule type="cellIs" dxfId="408" priority="409" operator="equal">
      <formula>0</formula>
    </cfRule>
  </conditionalFormatting>
  <conditionalFormatting sqref="F167">
    <cfRule type="cellIs" dxfId="407" priority="408" operator="notEqual">
      <formula>0</formula>
    </cfRule>
  </conditionalFormatting>
  <conditionalFormatting sqref="F168">
    <cfRule type="cellIs" dxfId="406" priority="407" operator="equal">
      <formula>0</formula>
    </cfRule>
  </conditionalFormatting>
  <conditionalFormatting sqref="F168">
    <cfRule type="cellIs" dxfId="405" priority="406" operator="notEqual">
      <formula>0</formula>
    </cfRule>
  </conditionalFormatting>
  <conditionalFormatting sqref="F169">
    <cfRule type="cellIs" dxfId="404" priority="405" operator="equal">
      <formula>0</formula>
    </cfRule>
  </conditionalFormatting>
  <conditionalFormatting sqref="F169">
    <cfRule type="cellIs" dxfId="403" priority="404" operator="notEqual">
      <formula>0</formula>
    </cfRule>
  </conditionalFormatting>
  <conditionalFormatting sqref="F170">
    <cfRule type="cellIs" dxfId="402" priority="403" operator="equal">
      <formula>0</formula>
    </cfRule>
  </conditionalFormatting>
  <conditionalFormatting sqref="F170">
    <cfRule type="cellIs" dxfId="401" priority="402" operator="notEqual">
      <formula>0</formula>
    </cfRule>
  </conditionalFormatting>
  <conditionalFormatting sqref="F171">
    <cfRule type="cellIs" dxfId="400" priority="401" operator="equal">
      <formula>0</formula>
    </cfRule>
  </conditionalFormatting>
  <conditionalFormatting sqref="F171">
    <cfRule type="cellIs" dxfId="399" priority="400" operator="notEqual">
      <formula>0</formula>
    </cfRule>
  </conditionalFormatting>
  <conditionalFormatting sqref="F172">
    <cfRule type="cellIs" dxfId="398" priority="399" operator="equal">
      <formula>0</formula>
    </cfRule>
  </conditionalFormatting>
  <conditionalFormatting sqref="F172">
    <cfRule type="cellIs" dxfId="397" priority="398" operator="notEqual">
      <formula>0</formula>
    </cfRule>
  </conditionalFormatting>
  <conditionalFormatting sqref="F173">
    <cfRule type="cellIs" dxfId="396" priority="397" operator="equal">
      <formula>0</formula>
    </cfRule>
  </conditionalFormatting>
  <conditionalFormatting sqref="F173">
    <cfRule type="cellIs" dxfId="395" priority="396" operator="notEqual">
      <formula>0</formula>
    </cfRule>
  </conditionalFormatting>
  <conditionalFormatting sqref="F174">
    <cfRule type="cellIs" dxfId="394" priority="395" operator="equal">
      <formula>0</formula>
    </cfRule>
  </conditionalFormatting>
  <conditionalFormatting sqref="F174">
    <cfRule type="cellIs" dxfId="393" priority="394" operator="notEqual">
      <formula>0</formula>
    </cfRule>
  </conditionalFormatting>
  <conditionalFormatting sqref="F177">
    <cfRule type="cellIs" dxfId="392" priority="393" operator="equal">
      <formula>0</formula>
    </cfRule>
  </conditionalFormatting>
  <conditionalFormatting sqref="F177">
    <cfRule type="cellIs" dxfId="391" priority="392" operator="notEqual">
      <formula>0</formula>
    </cfRule>
  </conditionalFormatting>
  <conditionalFormatting sqref="F178">
    <cfRule type="cellIs" dxfId="390" priority="391" operator="equal">
      <formula>0</formula>
    </cfRule>
  </conditionalFormatting>
  <conditionalFormatting sqref="F178">
    <cfRule type="cellIs" dxfId="389" priority="390" operator="notEqual">
      <formula>0</formula>
    </cfRule>
  </conditionalFormatting>
  <conditionalFormatting sqref="F179">
    <cfRule type="cellIs" dxfId="388" priority="389" operator="equal">
      <formula>0</formula>
    </cfRule>
  </conditionalFormatting>
  <conditionalFormatting sqref="F179">
    <cfRule type="cellIs" dxfId="387" priority="388" operator="notEqual">
      <formula>0</formula>
    </cfRule>
  </conditionalFormatting>
  <conditionalFormatting sqref="F180">
    <cfRule type="cellIs" dxfId="386" priority="387" operator="equal">
      <formula>0</formula>
    </cfRule>
  </conditionalFormatting>
  <conditionalFormatting sqref="F180">
    <cfRule type="cellIs" dxfId="385" priority="386" operator="notEqual">
      <formula>0</formula>
    </cfRule>
  </conditionalFormatting>
  <conditionalFormatting sqref="F181">
    <cfRule type="cellIs" dxfId="384" priority="385" operator="equal">
      <formula>0</formula>
    </cfRule>
  </conditionalFormatting>
  <conditionalFormatting sqref="F181">
    <cfRule type="cellIs" dxfId="383" priority="384" operator="notEqual">
      <formula>0</formula>
    </cfRule>
  </conditionalFormatting>
  <conditionalFormatting sqref="F182">
    <cfRule type="cellIs" dxfId="382" priority="383" operator="equal">
      <formula>0</formula>
    </cfRule>
  </conditionalFormatting>
  <conditionalFormatting sqref="F182">
    <cfRule type="cellIs" dxfId="381" priority="382" operator="notEqual">
      <formula>0</formula>
    </cfRule>
  </conditionalFormatting>
  <conditionalFormatting sqref="F183">
    <cfRule type="cellIs" dxfId="380" priority="381" operator="equal">
      <formula>0</formula>
    </cfRule>
  </conditionalFormatting>
  <conditionalFormatting sqref="F183">
    <cfRule type="cellIs" dxfId="379" priority="380" operator="notEqual">
      <formula>0</formula>
    </cfRule>
  </conditionalFormatting>
  <conditionalFormatting sqref="F184">
    <cfRule type="cellIs" dxfId="378" priority="379" operator="equal">
      <formula>0</formula>
    </cfRule>
  </conditionalFormatting>
  <conditionalFormatting sqref="F184">
    <cfRule type="cellIs" dxfId="377" priority="378" operator="notEqual">
      <formula>0</formula>
    </cfRule>
  </conditionalFormatting>
  <conditionalFormatting sqref="F185">
    <cfRule type="cellIs" dxfId="376" priority="377" operator="equal">
      <formula>0</formula>
    </cfRule>
  </conditionalFormatting>
  <conditionalFormatting sqref="F185">
    <cfRule type="cellIs" dxfId="375" priority="376" operator="notEqual">
      <formula>0</formula>
    </cfRule>
  </conditionalFormatting>
  <conditionalFormatting sqref="F186">
    <cfRule type="cellIs" dxfId="374" priority="375" operator="equal">
      <formula>0</formula>
    </cfRule>
  </conditionalFormatting>
  <conditionalFormatting sqref="F186">
    <cfRule type="cellIs" dxfId="373" priority="374" operator="notEqual">
      <formula>0</formula>
    </cfRule>
  </conditionalFormatting>
  <conditionalFormatting sqref="F187">
    <cfRule type="cellIs" dxfId="372" priority="373" operator="equal">
      <formula>0</formula>
    </cfRule>
  </conditionalFormatting>
  <conditionalFormatting sqref="F187">
    <cfRule type="cellIs" dxfId="371" priority="372" operator="notEqual">
      <formula>0</formula>
    </cfRule>
  </conditionalFormatting>
  <conditionalFormatting sqref="F188">
    <cfRule type="cellIs" dxfId="370" priority="371" operator="equal">
      <formula>0</formula>
    </cfRule>
  </conditionalFormatting>
  <conditionalFormatting sqref="F188">
    <cfRule type="cellIs" dxfId="369" priority="370" operator="notEqual">
      <formula>0</formula>
    </cfRule>
  </conditionalFormatting>
  <conditionalFormatting sqref="F189">
    <cfRule type="cellIs" dxfId="368" priority="369" operator="equal">
      <formula>0</formula>
    </cfRule>
  </conditionalFormatting>
  <conditionalFormatting sqref="F189">
    <cfRule type="cellIs" dxfId="367" priority="368" operator="notEqual">
      <formula>0</formula>
    </cfRule>
  </conditionalFormatting>
  <conditionalFormatting sqref="F190">
    <cfRule type="cellIs" dxfId="366" priority="367" operator="equal">
      <formula>0</formula>
    </cfRule>
  </conditionalFormatting>
  <conditionalFormatting sqref="F190">
    <cfRule type="cellIs" dxfId="365" priority="366" operator="notEqual">
      <formula>0</formula>
    </cfRule>
  </conditionalFormatting>
  <conditionalFormatting sqref="F191">
    <cfRule type="cellIs" dxfId="364" priority="365" operator="equal">
      <formula>0</formula>
    </cfRule>
  </conditionalFormatting>
  <conditionalFormatting sqref="F191">
    <cfRule type="cellIs" dxfId="363" priority="364" operator="notEqual">
      <formula>0</formula>
    </cfRule>
  </conditionalFormatting>
  <conditionalFormatting sqref="F192">
    <cfRule type="cellIs" dxfId="362" priority="363" operator="equal">
      <formula>0</formula>
    </cfRule>
  </conditionalFormatting>
  <conditionalFormatting sqref="F192">
    <cfRule type="cellIs" dxfId="361" priority="362" operator="notEqual">
      <formula>0</formula>
    </cfRule>
  </conditionalFormatting>
  <conditionalFormatting sqref="F193">
    <cfRule type="cellIs" dxfId="360" priority="361" operator="equal">
      <formula>0</formula>
    </cfRule>
  </conditionalFormatting>
  <conditionalFormatting sqref="F193">
    <cfRule type="cellIs" dxfId="359" priority="360" operator="notEqual">
      <formula>0</formula>
    </cfRule>
  </conditionalFormatting>
  <conditionalFormatting sqref="F194">
    <cfRule type="cellIs" dxfId="358" priority="359" operator="equal">
      <formula>0</formula>
    </cfRule>
  </conditionalFormatting>
  <conditionalFormatting sqref="F194">
    <cfRule type="cellIs" dxfId="357" priority="358" operator="notEqual">
      <formula>0</formula>
    </cfRule>
  </conditionalFormatting>
  <conditionalFormatting sqref="F195">
    <cfRule type="cellIs" dxfId="356" priority="357" operator="equal">
      <formula>0</formula>
    </cfRule>
  </conditionalFormatting>
  <conditionalFormatting sqref="F195">
    <cfRule type="cellIs" dxfId="355" priority="356" operator="notEqual">
      <formula>0</formula>
    </cfRule>
  </conditionalFormatting>
  <conditionalFormatting sqref="F196">
    <cfRule type="cellIs" dxfId="354" priority="355" operator="equal">
      <formula>0</formula>
    </cfRule>
  </conditionalFormatting>
  <conditionalFormatting sqref="F196">
    <cfRule type="cellIs" dxfId="353" priority="354" operator="notEqual">
      <formula>0</formula>
    </cfRule>
  </conditionalFormatting>
  <conditionalFormatting sqref="F197">
    <cfRule type="cellIs" dxfId="352" priority="353" operator="equal">
      <formula>0</formula>
    </cfRule>
  </conditionalFormatting>
  <conditionalFormatting sqref="F197">
    <cfRule type="cellIs" dxfId="351" priority="352" operator="notEqual">
      <formula>0</formula>
    </cfRule>
  </conditionalFormatting>
  <conditionalFormatting sqref="F198">
    <cfRule type="cellIs" dxfId="350" priority="351" operator="equal">
      <formula>0</formula>
    </cfRule>
  </conditionalFormatting>
  <conditionalFormatting sqref="F198">
    <cfRule type="cellIs" dxfId="349" priority="350" operator="notEqual">
      <formula>0</formula>
    </cfRule>
  </conditionalFormatting>
  <conditionalFormatting sqref="F199">
    <cfRule type="cellIs" dxfId="348" priority="349" operator="equal">
      <formula>0</formula>
    </cfRule>
  </conditionalFormatting>
  <conditionalFormatting sqref="F199">
    <cfRule type="cellIs" dxfId="347" priority="348" operator="notEqual">
      <formula>0</formula>
    </cfRule>
  </conditionalFormatting>
  <conditionalFormatting sqref="F200">
    <cfRule type="cellIs" dxfId="346" priority="347" operator="equal">
      <formula>0</formula>
    </cfRule>
  </conditionalFormatting>
  <conditionalFormatting sqref="F200">
    <cfRule type="cellIs" dxfId="345" priority="346" operator="notEqual">
      <formula>0</formula>
    </cfRule>
  </conditionalFormatting>
  <conditionalFormatting sqref="F201">
    <cfRule type="cellIs" dxfId="344" priority="345" operator="equal">
      <formula>0</formula>
    </cfRule>
  </conditionalFormatting>
  <conditionalFormatting sqref="F201">
    <cfRule type="cellIs" dxfId="343" priority="344" operator="notEqual">
      <formula>0</formula>
    </cfRule>
  </conditionalFormatting>
  <conditionalFormatting sqref="F202">
    <cfRule type="cellIs" dxfId="342" priority="343" operator="equal">
      <formula>0</formula>
    </cfRule>
  </conditionalFormatting>
  <conditionalFormatting sqref="F202">
    <cfRule type="cellIs" dxfId="341" priority="342" operator="notEqual">
      <formula>0</formula>
    </cfRule>
  </conditionalFormatting>
  <conditionalFormatting sqref="F203">
    <cfRule type="cellIs" dxfId="340" priority="341" operator="equal">
      <formula>0</formula>
    </cfRule>
  </conditionalFormatting>
  <conditionalFormatting sqref="F203">
    <cfRule type="cellIs" dxfId="339" priority="340" operator="notEqual">
      <formula>0</formula>
    </cfRule>
  </conditionalFormatting>
  <conditionalFormatting sqref="F204">
    <cfRule type="cellIs" dxfId="338" priority="339" operator="equal">
      <formula>0</formula>
    </cfRule>
  </conditionalFormatting>
  <conditionalFormatting sqref="F204">
    <cfRule type="cellIs" dxfId="337" priority="338" operator="notEqual">
      <formula>0</formula>
    </cfRule>
  </conditionalFormatting>
  <conditionalFormatting sqref="F205">
    <cfRule type="cellIs" dxfId="336" priority="337" operator="equal">
      <formula>0</formula>
    </cfRule>
  </conditionalFormatting>
  <conditionalFormatting sqref="F205">
    <cfRule type="cellIs" dxfId="335" priority="336" operator="notEqual">
      <formula>0</formula>
    </cfRule>
  </conditionalFormatting>
  <conditionalFormatting sqref="F206">
    <cfRule type="cellIs" dxfId="334" priority="335" operator="equal">
      <formula>0</formula>
    </cfRule>
  </conditionalFormatting>
  <conditionalFormatting sqref="F206">
    <cfRule type="cellIs" dxfId="333" priority="334" operator="notEqual">
      <formula>0</formula>
    </cfRule>
  </conditionalFormatting>
  <conditionalFormatting sqref="F207">
    <cfRule type="cellIs" dxfId="332" priority="333" operator="equal">
      <formula>0</formula>
    </cfRule>
  </conditionalFormatting>
  <conditionalFormatting sqref="F207">
    <cfRule type="cellIs" dxfId="331" priority="332" operator="notEqual">
      <formula>0</formula>
    </cfRule>
  </conditionalFormatting>
  <conditionalFormatting sqref="F208">
    <cfRule type="cellIs" dxfId="330" priority="331" operator="equal">
      <formula>0</formula>
    </cfRule>
  </conditionalFormatting>
  <conditionalFormatting sqref="F208">
    <cfRule type="cellIs" dxfId="329" priority="330" operator="notEqual">
      <formula>0</formula>
    </cfRule>
  </conditionalFormatting>
  <conditionalFormatting sqref="F209">
    <cfRule type="cellIs" dxfId="328" priority="329" operator="equal">
      <formula>0</formula>
    </cfRule>
  </conditionalFormatting>
  <conditionalFormatting sqref="F209">
    <cfRule type="cellIs" dxfId="327" priority="328" operator="notEqual">
      <formula>0</formula>
    </cfRule>
  </conditionalFormatting>
  <conditionalFormatting sqref="F210">
    <cfRule type="cellIs" dxfId="326" priority="327" operator="equal">
      <formula>0</formula>
    </cfRule>
  </conditionalFormatting>
  <conditionalFormatting sqref="F210">
    <cfRule type="cellIs" dxfId="325" priority="326" operator="notEqual">
      <formula>0</formula>
    </cfRule>
  </conditionalFormatting>
  <conditionalFormatting sqref="F211">
    <cfRule type="cellIs" dxfId="324" priority="325" operator="equal">
      <formula>0</formula>
    </cfRule>
  </conditionalFormatting>
  <conditionalFormatting sqref="F211">
    <cfRule type="cellIs" dxfId="323" priority="324" operator="notEqual">
      <formula>0</formula>
    </cfRule>
  </conditionalFormatting>
  <conditionalFormatting sqref="F212">
    <cfRule type="cellIs" dxfId="322" priority="323" operator="equal">
      <formula>0</formula>
    </cfRule>
  </conditionalFormatting>
  <conditionalFormatting sqref="F212">
    <cfRule type="cellIs" dxfId="321" priority="322" operator="notEqual">
      <formula>0</formula>
    </cfRule>
  </conditionalFormatting>
  <conditionalFormatting sqref="F213">
    <cfRule type="cellIs" dxfId="320" priority="321" operator="equal">
      <formula>0</formula>
    </cfRule>
  </conditionalFormatting>
  <conditionalFormatting sqref="F213">
    <cfRule type="cellIs" dxfId="319" priority="320" operator="notEqual">
      <formula>0</formula>
    </cfRule>
  </conditionalFormatting>
  <conditionalFormatting sqref="F214">
    <cfRule type="cellIs" dxfId="318" priority="319" operator="equal">
      <formula>0</formula>
    </cfRule>
  </conditionalFormatting>
  <conditionalFormatting sqref="F214">
    <cfRule type="cellIs" dxfId="317" priority="318" operator="notEqual">
      <formula>0</formula>
    </cfRule>
  </conditionalFormatting>
  <conditionalFormatting sqref="F215">
    <cfRule type="cellIs" dxfId="316" priority="317" operator="equal">
      <formula>0</formula>
    </cfRule>
  </conditionalFormatting>
  <conditionalFormatting sqref="F215">
    <cfRule type="cellIs" dxfId="315" priority="316" operator="notEqual">
      <formula>0</formula>
    </cfRule>
  </conditionalFormatting>
  <conditionalFormatting sqref="F216">
    <cfRule type="cellIs" dxfId="314" priority="315" operator="equal">
      <formula>0</formula>
    </cfRule>
  </conditionalFormatting>
  <conditionalFormatting sqref="F216">
    <cfRule type="cellIs" dxfId="313" priority="314" operator="notEqual">
      <formula>0</formula>
    </cfRule>
  </conditionalFormatting>
  <conditionalFormatting sqref="F217">
    <cfRule type="cellIs" dxfId="312" priority="313" operator="equal">
      <formula>0</formula>
    </cfRule>
  </conditionalFormatting>
  <conditionalFormatting sqref="F217">
    <cfRule type="cellIs" dxfId="311" priority="312" operator="notEqual">
      <formula>0</formula>
    </cfRule>
  </conditionalFormatting>
  <conditionalFormatting sqref="F218">
    <cfRule type="cellIs" dxfId="310" priority="311" operator="equal">
      <formula>0</formula>
    </cfRule>
  </conditionalFormatting>
  <conditionalFormatting sqref="F218">
    <cfRule type="cellIs" dxfId="309" priority="310" operator="notEqual">
      <formula>0</formula>
    </cfRule>
  </conditionalFormatting>
  <conditionalFormatting sqref="F219">
    <cfRule type="cellIs" dxfId="308" priority="309" operator="equal">
      <formula>0</formula>
    </cfRule>
  </conditionalFormatting>
  <conditionalFormatting sqref="F219">
    <cfRule type="cellIs" dxfId="307" priority="308" operator="notEqual">
      <formula>0</formula>
    </cfRule>
  </conditionalFormatting>
  <conditionalFormatting sqref="F220">
    <cfRule type="cellIs" dxfId="306" priority="307" operator="equal">
      <formula>0</formula>
    </cfRule>
  </conditionalFormatting>
  <conditionalFormatting sqref="F220">
    <cfRule type="cellIs" dxfId="305" priority="306" operator="notEqual">
      <formula>0</formula>
    </cfRule>
  </conditionalFormatting>
  <conditionalFormatting sqref="F221">
    <cfRule type="cellIs" dxfId="304" priority="305" operator="equal">
      <formula>0</formula>
    </cfRule>
  </conditionalFormatting>
  <conditionalFormatting sqref="F221">
    <cfRule type="cellIs" dxfId="303" priority="304" operator="notEqual">
      <formula>0</formula>
    </cfRule>
  </conditionalFormatting>
  <conditionalFormatting sqref="F222">
    <cfRule type="cellIs" dxfId="302" priority="303" operator="equal">
      <formula>0</formula>
    </cfRule>
  </conditionalFormatting>
  <conditionalFormatting sqref="F222">
    <cfRule type="cellIs" dxfId="301" priority="302" operator="notEqual">
      <formula>0</formula>
    </cfRule>
  </conditionalFormatting>
  <conditionalFormatting sqref="F223">
    <cfRule type="cellIs" dxfId="300" priority="301" operator="equal">
      <formula>0</formula>
    </cfRule>
  </conditionalFormatting>
  <conditionalFormatting sqref="F223">
    <cfRule type="cellIs" dxfId="299" priority="300" operator="notEqual">
      <formula>0</formula>
    </cfRule>
  </conditionalFormatting>
  <conditionalFormatting sqref="F224">
    <cfRule type="cellIs" dxfId="298" priority="299" operator="equal">
      <formula>0</formula>
    </cfRule>
  </conditionalFormatting>
  <conditionalFormatting sqref="F224">
    <cfRule type="cellIs" dxfId="297" priority="298" operator="notEqual">
      <formula>0</formula>
    </cfRule>
  </conditionalFormatting>
  <conditionalFormatting sqref="F225">
    <cfRule type="cellIs" dxfId="296" priority="297" operator="equal">
      <formula>0</formula>
    </cfRule>
  </conditionalFormatting>
  <conditionalFormatting sqref="F225">
    <cfRule type="cellIs" dxfId="295" priority="296" operator="notEqual">
      <formula>0</formula>
    </cfRule>
  </conditionalFormatting>
  <conditionalFormatting sqref="F226">
    <cfRule type="cellIs" dxfId="294" priority="295" operator="equal">
      <formula>0</formula>
    </cfRule>
  </conditionalFormatting>
  <conditionalFormatting sqref="F226">
    <cfRule type="cellIs" dxfId="293" priority="294" operator="notEqual">
      <formula>0</formula>
    </cfRule>
  </conditionalFormatting>
  <conditionalFormatting sqref="F227">
    <cfRule type="cellIs" dxfId="292" priority="293" operator="equal">
      <formula>0</formula>
    </cfRule>
  </conditionalFormatting>
  <conditionalFormatting sqref="F227">
    <cfRule type="cellIs" dxfId="291" priority="292" operator="notEqual">
      <formula>0</formula>
    </cfRule>
  </conditionalFormatting>
  <conditionalFormatting sqref="F228">
    <cfRule type="cellIs" dxfId="290" priority="291" operator="equal">
      <formula>0</formula>
    </cfRule>
  </conditionalFormatting>
  <conditionalFormatting sqref="F228">
    <cfRule type="cellIs" dxfId="289" priority="290" operator="notEqual">
      <formula>0</formula>
    </cfRule>
  </conditionalFormatting>
  <conditionalFormatting sqref="F229">
    <cfRule type="cellIs" dxfId="288" priority="289" operator="equal">
      <formula>0</formula>
    </cfRule>
  </conditionalFormatting>
  <conditionalFormatting sqref="F229">
    <cfRule type="cellIs" dxfId="287" priority="288" operator="notEqual">
      <formula>0</formula>
    </cfRule>
  </conditionalFormatting>
  <conditionalFormatting sqref="F230">
    <cfRule type="cellIs" dxfId="286" priority="287" operator="equal">
      <formula>0</formula>
    </cfRule>
  </conditionalFormatting>
  <conditionalFormatting sqref="F230">
    <cfRule type="cellIs" dxfId="285" priority="286" operator="notEqual">
      <formula>0</formula>
    </cfRule>
  </conditionalFormatting>
  <conditionalFormatting sqref="F231">
    <cfRule type="cellIs" dxfId="284" priority="285" operator="equal">
      <formula>0</formula>
    </cfRule>
  </conditionalFormatting>
  <conditionalFormatting sqref="F231">
    <cfRule type="cellIs" dxfId="283" priority="284" operator="notEqual">
      <formula>0</formula>
    </cfRule>
  </conditionalFormatting>
  <conditionalFormatting sqref="F232">
    <cfRule type="cellIs" dxfId="282" priority="283" operator="equal">
      <formula>0</formula>
    </cfRule>
  </conditionalFormatting>
  <conditionalFormatting sqref="F232">
    <cfRule type="cellIs" dxfId="281" priority="282" operator="notEqual">
      <formula>0</formula>
    </cfRule>
  </conditionalFormatting>
  <conditionalFormatting sqref="F233">
    <cfRule type="cellIs" dxfId="280" priority="281" operator="equal">
      <formula>0</formula>
    </cfRule>
  </conditionalFormatting>
  <conditionalFormatting sqref="F233">
    <cfRule type="cellIs" dxfId="279" priority="280" operator="notEqual">
      <formula>0</formula>
    </cfRule>
  </conditionalFormatting>
  <conditionalFormatting sqref="F234">
    <cfRule type="cellIs" dxfId="278" priority="279" operator="equal">
      <formula>0</formula>
    </cfRule>
  </conditionalFormatting>
  <conditionalFormatting sqref="F234">
    <cfRule type="cellIs" dxfId="277" priority="278" operator="notEqual">
      <formula>0</formula>
    </cfRule>
  </conditionalFormatting>
  <conditionalFormatting sqref="F235">
    <cfRule type="cellIs" dxfId="276" priority="277" operator="equal">
      <formula>0</formula>
    </cfRule>
  </conditionalFormatting>
  <conditionalFormatting sqref="F235">
    <cfRule type="cellIs" dxfId="275" priority="276" operator="notEqual">
      <formula>0</formula>
    </cfRule>
  </conditionalFormatting>
  <conditionalFormatting sqref="F236">
    <cfRule type="cellIs" dxfId="274" priority="275" operator="equal">
      <formula>0</formula>
    </cfRule>
  </conditionalFormatting>
  <conditionalFormatting sqref="F236">
    <cfRule type="cellIs" dxfId="273" priority="274" operator="notEqual">
      <formula>0</formula>
    </cfRule>
  </conditionalFormatting>
  <conditionalFormatting sqref="F237">
    <cfRule type="cellIs" dxfId="272" priority="273" operator="equal">
      <formula>0</formula>
    </cfRule>
  </conditionalFormatting>
  <conditionalFormatting sqref="F237">
    <cfRule type="cellIs" dxfId="271" priority="272" operator="notEqual">
      <formula>0</formula>
    </cfRule>
  </conditionalFormatting>
  <conditionalFormatting sqref="F238">
    <cfRule type="cellIs" dxfId="270" priority="271" operator="equal">
      <formula>0</formula>
    </cfRule>
  </conditionalFormatting>
  <conditionalFormatting sqref="F238">
    <cfRule type="cellIs" dxfId="269" priority="270" operator="notEqual">
      <formula>0</formula>
    </cfRule>
  </conditionalFormatting>
  <conditionalFormatting sqref="F239">
    <cfRule type="cellIs" dxfId="268" priority="269" operator="equal">
      <formula>0</formula>
    </cfRule>
  </conditionalFormatting>
  <conditionalFormatting sqref="F239">
    <cfRule type="cellIs" dxfId="267" priority="268" operator="notEqual">
      <formula>0</formula>
    </cfRule>
  </conditionalFormatting>
  <conditionalFormatting sqref="F240">
    <cfRule type="cellIs" dxfId="266" priority="267" operator="equal">
      <formula>0</formula>
    </cfRule>
  </conditionalFormatting>
  <conditionalFormatting sqref="F240">
    <cfRule type="cellIs" dxfId="265" priority="266" operator="notEqual">
      <formula>0</formula>
    </cfRule>
  </conditionalFormatting>
  <conditionalFormatting sqref="F241">
    <cfRule type="cellIs" dxfId="264" priority="265" operator="equal">
      <formula>0</formula>
    </cfRule>
  </conditionalFormatting>
  <conditionalFormatting sqref="F241">
    <cfRule type="cellIs" dxfId="263" priority="264" operator="notEqual">
      <formula>0</formula>
    </cfRule>
  </conditionalFormatting>
  <conditionalFormatting sqref="F242">
    <cfRule type="cellIs" dxfId="262" priority="263" operator="equal">
      <formula>0</formula>
    </cfRule>
  </conditionalFormatting>
  <conditionalFormatting sqref="F242">
    <cfRule type="cellIs" dxfId="261" priority="262" operator="notEqual">
      <formula>0</formula>
    </cfRule>
  </conditionalFormatting>
  <conditionalFormatting sqref="F243">
    <cfRule type="cellIs" dxfId="260" priority="261" operator="equal">
      <formula>0</formula>
    </cfRule>
  </conditionalFormatting>
  <conditionalFormatting sqref="F243">
    <cfRule type="cellIs" dxfId="259" priority="260" operator="notEqual">
      <formula>0</formula>
    </cfRule>
  </conditionalFormatting>
  <conditionalFormatting sqref="F244">
    <cfRule type="cellIs" dxfId="258" priority="259" operator="equal">
      <formula>0</formula>
    </cfRule>
  </conditionalFormatting>
  <conditionalFormatting sqref="F244">
    <cfRule type="cellIs" dxfId="257" priority="258" operator="notEqual">
      <formula>0</formula>
    </cfRule>
  </conditionalFormatting>
  <conditionalFormatting sqref="F245">
    <cfRule type="cellIs" dxfId="256" priority="257" operator="equal">
      <formula>0</formula>
    </cfRule>
  </conditionalFormatting>
  <conditionalFormatting sqref="F245">
    <cfRule type="cellIs" dxfId="255" priority="256" operator="notEqual">
      <formula>0</formula>
    </cfRule>
  </conditionalFormatting>
  <conditionalFormatting sqref="F246">
    <cfRule type="cellIs" dxfId="254" priority="255" operator="equal">
      <formula>0</formula>
    </cfRule>
  </conditionalFormatting>
  <conditionalFormatting sqref="F246">
    <cfRule type="cellIs" dxfId="253" priority="254" operator="notEqual">
      <formula>0</formula>
    </cfRule>
  </conditionalFormatting>
  <conditionalFormatting sqref="F249">
    <cfRule type="cellIs" dxfId="252" priority="253" operator="equal">
      <formula>0</formula>
    </cfRule>
  </conditionalFormatting>
  <conditionalFormatting sqref="F249">
    <cfRule type="cellIs" dxfId="251" priority="252" operator="notEqual">
      <formula>0</formula>
    </cfRule>
  </conditionalFormatting>
  <conditionalFormatting sqref="F250">
    <cfRule type="cellIs" dxfId="250" priority="251" operator="equal">
      <formula>0</formula>
    </cfRule>
  </conditionalFormatting>
  <conditionalFormatting sqref="F250">
    <cfRule type="cellIs" dxfId="249" priority="250" operator="notEqual">
      <formula>0</formula>
    </cfRule>
  </conditionalFormatting>
  <conditionalFormatting sqref="F251">
    <cfRule type="cellIs" dxfId="248" priority="249" operator="equal">
      <formula>0</formula>
    </cfRule>
  </conditionalFormatting>
  <conditionalFormatting sqref="F251">
    <cfRule type="cellIs" dxfId="247" priority="248" operator="notEqual">
      <formula>0</formula>
    </cfRule>
  </conditionalFormatting>
  <conditionalFormatting sqref="F252">
    <cfRule type="cellIs" dxfId="246" priority="247" operator="equal">
      <formula>0</formula>
    </cfRule>
  </conditionalFormatting>
  <conditionalFormatting sqref="F252">
    <cfRule type="cellIs" dxfId="245" priority="246" operator="notEqual">
      <formula>0</formula>
    </cfRule>
  </conditionalFormatting>
  <conditionalFormatting sqref="F253">
    <cfRule type="cellIs" dxfId="244" priority="245" operator="equal">
      <formula>0</formula>
    </cfRule>
  </conditionalFormatting>
  <conditionalFormatting sqref="F253">
    <cfRule type="cellIs" dxfId="243" priority="244" operator="notEqual">
      <formula>0</formula>
    </cfRule>
  </conditionalFormatting>
  <conditionalFormatting sqref="F254">
    <cfRule type="cellIs" dxfId="242" priority="243" operator="equal">
      <formula>0</formula>
    </cfRule>
  </conditionalFormatting>
  <conditionalFormatting sqref="F254">
    <cfRule type="cellIs" dxfId="241" priority="242" operator="notEqual">
      <formula>0</formula>
    </cfRule>
  </conditionalFormatting>
  <conditionalFormatting sqref="F255">
    <cfRule type="cellIs" dxfId="240" priority="241" operator="equal">
      <formula>0</formula>
    </cfRule>
  </conditionalFormatting>
  <conditionalFormatting sqref="F255">
    <cfRule type="cellIs" dxfId="239" priority="240" operator="notEqual">
      <formula>0</formula>
    </cfRule>
  </conditionalFormatting>
  <conditionalFormatting sqref="F256">
    <cfRule type="cellIs" dxfId="238" priority="239" operator="equal">
      <formula>0</formula>
    </cfRule>
  </conditionalFormatting>
  <conditionalFormatting sqref="F256">
    <cfRule type="cellIs" dxfId="237" priority="238" operator="notEqual">
      <formula>0</formula>
    </cfRule>
  </conditionalFormatting>
  <conditionalFormatting sqref="F257">
    <cfRule type="cellIs" dxfId="236" priority="237" operator="equal">
      <formula>0</formula>
    </cfRule>
  </conditionalFormatting>
  <conditionalFormatting sqref="F257">
    <cfRule type="cellIs" dxfId="235" priority="236" operator="notEqual">
      <formula>0</formula>
    </cfRule>
  </conditionalFormatting>
  <conditionalFormatting sqref="F258">
    <cfRule type="cellIs" dxfId="234" priority="235" operator="equal">
      <formula>0</formula>
    </cfRule>
  </conditionalFormatting>
  <conditionalFormatting sqref="F258">
    <cfRule type="cellIs" dxfId="233" priority="234" operator="notEqual">
      <formula>0</formula>
    </cfRule>
  </conditionalFormatting>
  <conditionalFormatting sqref="F259">
    <cfRule type="cellIs" dxfId="232" priority="233" operator="equal">
      <formula>0</formula>
    </cfRule>
  </conditionalFormatting>
  <conditionalFormatting sqref="F259">
    <cfRule type="cellIs" dxfId="231" priority="232" operator="notEqual">
      <formula>0</formula>
    </cfRule>
  </conditionalFormatting>
  <conditionalFormatting sqref="F260">
    <cfRule type="cellIs" dxfId="230" priority="231" operator="equal">
      <formula>0</formula>
    </cfRule>
  </conditionalFormatting>
  <conditionalFormatting sqref="F260">
    <cfRule type="cellIs" dxfId="229" priority="230" operator="notEqual">
      <formula>0</formula>
    </cfRule>
  </conditionalFormatting>
  <conditionalFormatting sqref="F261">
    <cfRule type="cellIs" dxfId="228" priority="229" operator="equal">
      <formula>0</formula>
    </cfRule>
  </conditionalFormatting>
  <conditionalFormatting sqref="F261">
    <cfRule type="cellIs" dxfId="227" priority="228" operator="notEqual">
      <formula>0</formula>
    </cfRule>
  </conditionalFormatting>
  <conditionalFormatting sqref="F262">
    <cfRule type="cellIs" dxfId="226" priority="227" operator="equal">
      <formula>0</formula>
    </cfRule>
  </conditionalFormatting>
  <conditionalFormatting sqref="F262">
    <cfRule type="cellIs" dxfId="225" priority="226" operator="notEqual">
      <formula>0</formula>
    </cfRule>
  </conditionalFormatting>
  <conditionalFormatting sqref="F265">
    <cfRule type="cellIs" dxfId="224" priority="225" operator="equal">
      <formula>0</formula>
    </cfRule>
  </conditionalFormatting>
  <conditionalFormatting sqref="F265">
    <cfRule type="cellIs" dxfId="223" priority="224" operator="notEqual">
      <formula>0</formula>
    </cfRule>
  </conditionalFormatting>
  <conditionalFormatting sqref="F266">
    <cfRule type="cellIs" dxfId="222" priority="223" operator="equal">
      <formula>0</formula>
    </cfRule>
  </conditionalFormatting>
  <conditionalFormatting sqref="F266">
    <cfRule type="cellIs" dxfId="221" priority="222" operator="notEqual">
      <formula>0</formula>
    </cfRule>
  </conditionalFormatting>
  <conditionalFormatting sqref="F267">
    <cfRule type="cellIs" dxfId="220" priority="221" operator="equal">
      <formula>0</formula>
    </cfRule>
  </conditionalFormatting>
  <conditionalFormatting sqref="F267">
    <cfRule type="cellIs" dxfId="219" priority="220" operator="notEqual">
      <formula>0</formula>
    </cfRule>
  </conditionalFormatting>
  <conditionalFormatting sqref="F268">
    <cfRule type="cellIs" dxfId="218" priority="219" operator="equal">
      <formula>0</formula>
    </cfRule>
  </conditionalFormatting>
  <conditionalFormatting sqref="F268">
    <cfRule type="cellIs" dxfId="217" priority="218" operator="notEqual">
      <formula>0</formula>
    </cfRule>
  </conditionalFormatting>
  <conditionalFormatting sqref="F269">
    <cfRule type="cellIs" dxfId="216" priority="217" operator="equal">
      <formula>0</formula>
    </cfRule>
  </conditionalFormatting>
  <conditionalFormatting sqref="F269">
    <cfRule type="cellIs" dxfId="215" priority="216" operator="notEqual">
      <formula>0</formula>
    </cfRule>
  </conditionalFormatting>
  <conditionalFormatting sqref="F270">
    <cfRule type="cellIs" dxfId="214" priority="215" operator="equal">
      <formula>0</formula>
    </cfRule>
  </conditionalFormatting>
  <conditionalFormatting sqref="F270">
    <cfRule type="cellIs" dxfId="213" priority="214" operator="notEqual">
      <formula>0</formula>
    </cfRule>
  </conditionalFormatting>
  <conditionalFormatting sqref="F271">
    <cfRule type="cellIs" dxfId="212" priority="213" operator="equal">
      <formula>0</formula>
    </cfRule>
  </conditionalFormatting>
  <conditionalFormatting sqref="F271">
    <cfRule type="cellIs" dxfId="211" priority="212" operator="notEqual">
      <formula>0</formula>
    </cfRule>
  </conditionalFormatting>
  <conditionalFormatting sqref="F272">
    <cfRule type="cellIs" dxfId="210" priority="211" operator="equal">
      <formula>0</formula>
    </cfRule>
  </conditionalFormatting>
  <conditionalFormatting sqref="F272">
    <cfRule type="cellIs" dxfId="209" priority="210" operator="notEqual">
      <formula>0</formula>
    </cfRule>
  </conditionalFormatting>
  <conditionalFormatting sqref="F273">
    <cfRule type="cellIs" dxfId="208" priority="209" operator="equal">
      <formula>0</formula>
    </cfRule>
  </conditionalFormatting>
  <conditionalFormatting sqref="F273">
    <cfRule type="cellIs" dxfId="207" priority="208" operator="notEqual">
      <formula>0</formula>
    </cfRule>
  </conditionalFormatting>
  <conditionalFormatting sqref="F274">
    <cfRule type="cellIs" dxfId="206" priority="207" operator="equal">
      <formula>0</formula>
    </cfRule>
  </conditionalFormatting>
  <conditionalFormatting sqref="F274">
    <cfRule type="cellIs" dxfId="205" priority="206" operator="notEqual">
      <formula>0</formula>
    </cfRule>
  </conditionalFormatting>
  <conditionalFormatting sqref="F275">
    <cfRule type="cellIs" dxfId="204" priority="205" operator="equal">
      <formula>0</formula>
    </cfRule>
  </conditionalFormatting>
  <conditionalFormatting sqref="F275">
    <cfRule type="cellIs" dxfId="203" priority="204" operator="notEqual">
      <formula>0</formula>
    </cfRule>
  </conditionalFormatting>
  <conditionalFormatting sqref="F276">
    <cfRule type="cellIs" dxfId="202" priority="203" operator="equal">
      <formula>0</formula>
    </cfRule>
  </conditionalFormatting>
  <conditionalFormatting sqref="F276">
    <cfRule type="cellIs" dxfId="201" priority="202" operator="notEqual">
      <formula>0</formula>
    </cfRule>
  </conditionalFormatting>
  <conditionalFormatting sqref="F277">
    <cfRule type="cellIs" dxfId="200" priority="201" operator="equal">
      <formula>0</formula>
    </cfRule>
  </conditionalFormatting>
  <conditionalFormatting sqref="F277">
    <cfRule type="cellIs" dxfId="199" priority="200" operator="notEqual">
      <formula>0</formula>
    </cfRule>
  </conditionalFormatting>
  <conditionalFormatting sqref="F278">
    <cfRule type="cellIs" dxfId="198" priority="199" operator="equal">
      <formula>0</formula>
    </cfRule>
  </conditionalFormatting>
  <conditionalFormatting sqref="F278">
    <cfRule type="cellIs" dxfId="197" priority="198" operator="notEqual">
      <formula>0</formula>
    </cfRule>
  </conditionalFormatting>
  <conditionalFormatting sqref="F279">
    <cfRule type="cellIs" dxfId="196" priority="197" operator="equal">
      <formula>0</formula>
    </cfRule>
  </conditionalFormatting>
  <conditionalFormatting sqref="F279">
    <cfRule type="cellIs" dxfId="195" priority="196" operator="notEqual">
      <formula>0</formula>
    </cfRule>
  </conditionalFormatting>
  <conditionalFormatting sqref="F280">
    <cfRule type="cellIs" dxfId="194" priority="195" operator="equal">
      <formula>0</formula>
    </cfRule>
  </conditionalFormatting>
  <conditionalFormatting sqref="F280">
    <cfRule type="cellIs" dxfId="193" priority="194" operator="notEqual">
      <formula>0</formula>
    </cfRule>
  </conditionalFormatting>
  <conditionalFormatting sqref="F281">
    <cfRule type="cellIs" dxfId="192" priority="193" operator="equal">
      <formula>0</formula>
    </cfRule>
  </conditionalFormatting>
  <conditionalFormatting sqref="F281">
    <cfRule type="cellIs" dxfId="191" priority="192" operator="notEqual">
      <formula>0</formula>
    </cfRule>
  </conditionalFormatting>
  <conditionalFormatting sqref="F282">
    <cfRule type="cellIs" dxfId="190" priority="191" operator="equal">
      <formula>0</formula>
    </cfRule>
  </conditionalFormatting>
  <conditionalFormatting sqref="F282">
    <cfRule type="cellIs" dxfId="189" priority="190" operator="notEqual">
      <formula>0</formula>
    </cfRule>
  </conditionalFormatting>
  <conditionalFormatting sqref="F283">
    <cfRule type="cellIs" dxfId="188" priority="189" operator="equal">
      <formula>0</formula>
    </cfRule>
  </conditionalFormatting>
  <conditionalFormatting sqref="F283">
    <cfRule type="cellIs" dxfId="187" priority="188" operator="notEqual">
      <formula>0</formula>
    </cfRule>
  </conditionalFormatting>
  <conditionalFormatting sqref="F284">
    <cfRule type="cellIs" dxfId="186" priority="187" operator="equal">
      <formula>0</formula>
    </cfRule>
  </conditionalFormatting>
  <conditionalFormatting sqref="F284">
    <cfRule type="cellIs" dxfId="185" priority="186" operator="notEqual">
      <formula>0</formula>
    </cfRule>
  </conditionalFormatting>
  <conditionalFormatting sqref="F285">
    <cfRule type="cellIs" dxfId="184" priority="185" operator="equal">
      <formula>0</formula>
    </cfRule>
  </conditionalFormatting>
  <conditionalFormatting sqref="F285">
    <cfRule type="cellIs" dxfId="183" priority="184" operator="notEqual">
      <formula>0</formula>
    </cfRule>
  </conditionalFormatting>
  <conditionalFormatting sqref="F286">
    <cfRule type="cellIs" dxfId="182" priority="183" operator="equal">
      <formula>0</formula>
    </cfRule>
  </conditionalFormatting>
  <conditionalFormatting sqref="F286">
    <cfRule type="cellIs" dxfId="181" priority="182" operator="notEqual">
      <formula>0</formula>
    </cfRule>
  </conditionalFormatting>
  <conditionalFormatting sqref="F287">
    <cfRule type="cellIs" dxfId="180" priority="181" operator="equal">
      <formula>0</formula>
    </cfRule>
  </conditionalFormatting>
  <conditionalFormatting sqref="F287">
    <cfRule type="cellIs" dxfId="179" priority="180" operator="notEqual">
      <formula>0</formula>
    </cfRule>
  </conditionalFormatting>
  <conditionalFormatting sqref="F288">
    <cfRule type="cellIs" dxfId="178" priority="179" operator="equal">
      <formula>0</formula>
    </cfRule>
  </conditionalFormatting>
  <conditionalFormatting sqref="F288">
    <cfRule type="cellIs" dxfId="177" priority="178" operator="notEqual">
      <formula>0</formula>
    </cfRule>
  </conditionalFormatting>
  <conditionalFormatting sqref="F289">
    <cfRule type="cellIs" dxfId="176" priority="177" operator="equal">
      <formula>0</formula>
    </cfRule>
  </conditionalFormatting>
  <conditionalFormatting sqref="F289">
    <cfRule type="cellIs" dxfId="175" priority="176" operator="notEqual">
      <formula>0</formula>
    </cfRule>
  </conditionalFormatting>
  <conditionalFormatting sqref="F290">
    <cfRule type="cellIs" dxfId="174" priority="175" operator="equal">
      <formula>0</formula>
    </cfRule>
  </conditionalFormatting>
  <conditionalFormatting sqref="F290">
    <cfRule type="cellIs" dxfId="173" priority="174" operator="notEqual">
      <formula>0</formula>
    </cfRule>
  </conditionalFormatting>
  <conditionalFormatting sqref="F293">
    <cfRule type="cellIs" dxfId="172" priority="173" operator="equal">
      <formula>0</formula>
    </cfRule>
  </conditionalFormatting>
  <conditionalFormatting sqref="F293">
    <cfRule type="cellIs" dxfId="171" priority="172" operator="notEqual">
      <formula>0</formula>
    </cfRule>
  </conditionalFormatting>
  <conditionalFormatting sqref="F294">
    <cfRule type="cellIs" dxfId="170" priority="171" operator="equal">
      <formula>0</formula>
    </cfRule>
  </conditionalFormatting>
  <conditionalFormatting sqref="F294">
    <cfRule type="cellIs" dxfId="169" priority="170" operator="notEqual">
      <formula>0</formula>
    </cfRule>
  </conditionalFormatting>
  <conditionalFormatting sqref="F295">
    <cfRule type="cellIs" dxfId="168" priority="169" operator="equal">
      <formula>0</formula>
    </cfRule>
  </conditionalFormatting>
  <conditionalFormatting sqref="F295">
    <cfRule type="cellIs" dxfId="167" priority="168" operator="notEqual">
      <formula>0</formula>
    </cfRule>
  </conditionalFormatting>
  <conditionalFormatting sqref="F296">
    <cfRule type="cellIs" dxfId="166" priority="167" operator="equal">
      <formula>0</formula>
    </cfRule>
  </conditionalFormatting>
  <conditionalFormatting sqref="F296">
    <cfRule type="cellIs" dxfId="165" priority="166" operator="notEqual">
      <formula>0</formula>
    </cfRule>
  </conditionalFormatting>
  <conditionalFormatting sqref="F297">
    <cfRule type="cellIs" dxfId="164" priority="165" operator="equal">
      <formula>0</formula>
    </cfRule>
  </conditionalFormatting>
  <conditionalFormatting sqref="F297">
    <cfRule type="cellIs" dxfId="163" priority="164" operator="notEqual">
      <formula>0</formula>
    </cfRule>
  </conditionalFormatting>
  <conditionalFormatting sqref="F298">
    <cfRule type="cellIs" dxfId="162" priority="163" operator="equal">
      <formula>0</formula>
    </cfRule>
  </conditionalFormatting>
  <conditionalFormatting sqref="F298">
    <cfRule type="cellIs" dxfId="161" priority="162" operator="notEqual">
      <formula>0</formula>
    </cfRule>
  </conditionalFormatting>
  <conditionalFormatting sqref="F299">
    <cfRule type="cellIs" dxfId="160" priority="161" operator="equal">
      <formula>0</formula>
    </cfRule>
  </conditionalFormatting>
  <conditionalFormatting sqref="F299">
    <cfRule type="cellIs" dxfId="159" priority="160" operator="notEqual">
      <formula>0</formula>
    </cfRule>
  </conditionalFormatting>
  <conditionalFormatting sqref="F300">
    <cfRule type="cellIs" dxfId="158" priority="159" operator="equal">
      <formula>0</formula>
    </cfRule>
  </conditionalFormatting>
  <conditionalFormatting sqref="F300">
    <cfRule type="cellIs" dxfId="157" priority="158" operator="notEqual">
      <formula>0</formula>
    </cfRule>
  </conditionalFormatting>
  <conditionalFormatting sqref="F301">
    <cfRule type="cellIs" dxfId="156" priority="157" operator="equal">
      <formula>0</formula>
    </cfRule>
  </conditionalFormatting>
  <conditionalFormatting sqref="F301">
    <cfRule type="cellIs" dxfId="155" priority="156" operator="notEqual">
      <formula>0</formula>
    </cfRule>
  </conditionalFormatting>
  <conditionalFormatting sqref="F302">
    <cfRule type="cellIs" dxfId="154" priority="155" operator="equal">
      <formula>0</formula>
    </cfRule>
  </conditionalFormatting>
  <conditionalFormatting sqref="F302">
    <cfRule type="cellIs" dxfId="153" priority="154" operator="notEqual">
      <formula>0</formula>
    </cfRule>
  </conditionalFormatting>
  <conditionalFormatting sqref="F303">
    <cfRule type="cellIs" dxfId="152" priority="153" operator="equal">
      <formula>0</formula>
    </cfRule>
  </conditionalFormatting>
  <conditionalFormatting sqref="F303">
    <cfRule type="cellIs" dxfId="151" priority="152" operator="notEqual">
      <formula>0</formula>
    </cfRule>
  </conditionalFormatting>
  <conditionalFormatting sqref="F304">
    <cfRule type="cellIs" dxfId="150" priority="151" operator="equal">
      <formula>0</formula>
    </cfRule>
  </conditionalFormatting>
  <conditionalFormatting sqref="F304">
    <cfRule type="cellIs" dxfId="149" priority="150" operator="notEqual">
      <formula>0</formula>
    </cfRule>
  </conditionalFormatting>
  <conditionalFormatting sqref="F311">
    <cfRule type="cellIs" dxfId="148" priority="149" operator="equal">
      <formula>0</formula>
    </cfRule>
  </conditionalFormatting>
  <conditionalFormatting sqref="F311">
    <cfRule type="cellIs" dxfId="147" priority="148" operator="notEqual">
      <formula>0</formula>
    </cfRule>
  </conditionalFormatting>
  <conditionalFormatting sqref="F312">
    <cfRule type="cellIs" dxfId="146" priority="147" operator="equal">
      <formula>0</formula>
    </cfRule>
  </conditionalFormatting>
  <conditionalFormatting sqref="F312">
    <cfRule type="cellIs" dxfId="145" priority="146" operator="notEqual">
      <formula>0</formula>
    </cfRule>
  </conditionalFormatting>
  <conditionalFormatting sqref="F313">
    <cfRule type="cellIs" dxfId="144" priority="145" operator="equal">
      <formula>0</formula>
    </cfRule>
  </conditionalFormatting>
  <conditionalFormatting sqref="F313">
    <cfRule type="cellIs" dxfId="143" priority="144" operator="notEqual">
      <formula>0</formula>
    </cfRule>
  </conditionalFormatting>
  <conditionalFormatting sqref="F314">
    <cfRule type="cellIs" dxfId="142" priority="143" operator="equal">
      <formula>0</formula>
    </cfRule>
  </conditionalFormatting>
  <conditionalFormatting sqref="F314">
    <cfRule type="cellIs" dxfId="141" priority="142" operator="notEqual">
      <formula>0</formula>
    </cfRule>
  </conditionalFormatting>
  <conditionalFormatting sqref="F315">
    <cfRule type="cellIs" dxfId="140" priority="141" operator="equal">
      <formula>0</formula>
    </cfRule>
  </conditionalFormatting>
  <conditionalFormatting sqref="F315">
    <cfRule type="cellIs" dxfId="139" priority="140" operator="notEqual">
      <formula>0</formula>
    </cfRule>
  </conditionalFormatting>
  <conditionalFormatting sqref="F316">
    <cfRule type="cellIs" dxfId="138" priority="139" operator="equal">
      <formula>0</formula>
    </cfRule>
  </conditionalFormatting>
  <conditionalFormatting sqref="F316">
    <cfRule type="cellIs" dxfId="137" priority="138" operator="notEqual">
      <formula>0</formula>
    </cfRule>
  </conditionalFormatting>
  <conditionalFormatting sqref="F319">
    <cfRule type="cellIs" dxfId="136" priority="137" operator="equal">
      <formula>0</formula>
    </cfRule>
  </conditionalFormatting>
  <conditionalFormatting sqref="F319">
    <cfRule type="cellIs" dxfId="135" priority="136" operator="notEqual">
      <formula>0</formula>
    </cfRule>
  </conditionalFormatting>
  <conditionalFormatting sqref="F320">
    <cfRule type="cellIs" dxfId="134" priority="135" operator="equal">
      <formula>0</formula>
    </cfRule>
  </conditionalFormatting>
  <conditionalFormatting sqref="F320">
    <cfRule type="cellIs" dxfId="133" priority="134" operator="notEqual">
      <formula>0</formula>
    </cfRule>
  </conditionalFormatting>
  <conditionalFormatting sqref="F321">
    <cfRule type="cellIs" dxfId="132" priority="133" operator="equal">
      <formula>0</formula>
    </cfRule>
  </conditionalFormatting>
  <conditionalFormatting sqref="F321">
    <cfRule type="cellIs" dxfId="131" priority="132" operator="notEqual">
      <formula>0</formula>
    </cfRule>
  </conditionalFormatting>
  <conditionalFormatting sqref="F322">
    <cfRule type="cellIs" dxfId="130" priority="131" operator="equal">
      <formula>0</formula>
    </cfRule>
  </conditionalFormatting>
  <conditionalFormatting sqref="F322">
    <cfRule type="cellIs" dxfId="129" priority="130" operator="notEqual">
      <formula>0</formula>
    </cfRule>
  </conditionalFormatting>
  <conditionalFormatting sqref="F325">
    <cfRule type="cellIs" dxfId="128" priority="129" operator="equal">
      <formula>0</formula>
    </cfRule>
  </conditionalFormatting>
  <conditionalFormatting sqref="F325">
    <cfRule type="cellIs" dxfId="127" priority="128" operator="notEqual">
      <formula>0</formula>
    </cfRule>
  </conditionalFormatting>
  <conditionalFormatting sqref="F326">
    <cfRule type="cellIs" dxfId="126" priority="127" operator="equal">
      <formula>0</formula>
    </cfRule>
  </conditionalFormatting>
  <conditionalFormatting sqref="F326">
    <cfRule type="cellIs" dxfId="125" priority="126" operator="notEqual">
      <formula>0</formula>
    </cfRule>
  </conditionalFormatting>
  <conditionalFormatting sqref="F327">
    <cfRule type="cellIs" dxfId="124" priority="125" operator="equal">
      <formula>0</formula>
    </cfRule>
  </conditionalFormatting>
  <conditionalFormatting sqref="F327">
    <cfRule type="cellIs" dxfId="123" priority="124" operator="notEqual">
      <formula>0</formula>
    </cfRule>
  </conditionalFormatting>
  <conditionalFormatting sqref="F328">
    <cfRule type="cellIs" dxfId="122" priority="123" operator="equal">
      <formula>0</formula>
    </cfRule>
  </conditionalFormatting>
  <conditionalFormatting sqref="F328">
    <cfRule type="cellIs" dxfId="121" priority="122" operator="notEqual">
      <formula>0</formula>
    </cfRule>
  </conditionalFormatting>
  <conditionalFormatting sqref="F335">
    <cfRule type="cellIs" dxfId="120" priority="121" operator="equal">
      <formula>0</formula>
    </cfRule>
  </conditionalFormatting>
  <conditionalFormatting sqref="F335">
    <cfRule type="cellIs" dxfId="119" priority="120" operator="notEqual">
      <formula>0</formula>
    </cfRule>
  </conditionalFormatting>
  <conditionalFormatting sqref="F336">
    <cfRule type="cellIs" dxfId="118" priority="119" operator="equal">
      <formula>0</formula>
    </cfRule>
  </conditionalFormatting>
  <conditionalFormatting sqref="F336">
    <cfRule type="cellIs" dxfId="117" priority="118" operator="notEqual">
      <formula>0</formula>
    </cfRule>
  </conditionalFormatting>
  <conditionalFormatting sqref="F337">
    <cfRule type="cellIs" dxfId="116" priority="117" operator="equal">
      <formula>0</formula>
    </cfRule>
  </conditionalFormatting>
  <conditionalFormatting sqref="F337">
    <cfRule type="cellIs" dxfId="115" priority="116" operator="notEqual">
      <formula>0</formula>
    </cfRule>
  </conditionalFormatting>
  <conditionalFormatting sqref="F338">
    <cfRule type="cellIs" dxfId="114" priority="115" operator="equal">
      <formula>0</formula>
    </cfRule>
  </conditionalFormatting>
  <conditionalFormatting sqref="F338">
    <cfRule type="cellIs" dxfId="113" priority="114" operator="notEqual">
      <formula>0</formula>
    </cfRule>
  </conditionalFormatting>
  <conditionalFormatting sqref="F341">
    <cfRule type="cellIs" dxfId="112" priority="113" operator="equal">
      <formula>0</formula>
    </cfRule>
  </conditionalFormatting>
  <conditionalFormatting sqref="F341">
    <cfRule type="cellIs" dxfId="111" priority="112" operator="notEqual">
      <formula>0</formula>
    </cfRule>
  </conditionalFormatting>
  <conditionalFormatting sqref="F342">
    <cfRule type="cellIs" dxfId="110" priority="111" operator="equal">
      <formula>0</formula>
    </cfRule>
  </conditionalFormatting>
  <conditionalFormatting sqref="F342">
    <cfRule type="cellIs" dxfId="109" priority="110" operator="notEqual">
      <formula>0</formula>
    </cfRule>
  </conditionalFormatting>
  <conditionalFormatting sqref="F343">
    <cfRule type="cellIs" dxfId="108" priority="109" operator="equal">
      <formula>0</formula>
    </cfRule>
  </conditionalFormatting>
  <conditionalFormatting sqref="F343">
    <cfRule type="cellIs" dxfId="107" priority="108" operator="notEqual">
      <formula>0</formula>
    </cfRule>
  </conditionalFormatting>
  <conditionalFormatting sqref="F344">
    <cfRule type="cellIs" dxfId="106" priority="107" operator="equal">
      <formula>0</formula>
    </cfRule>
  </conditionalFormatting>
  <conditionalFormatting sqref="F344">
    <cfRule type="cellIs" dxfId="105" priority="106" operator="notEqual">
      <formula>0</formula>
    </cfRule>
  </conditionalFormatting>
  <conditionalFormatting sqref="F345">
    <cfRule type="cellIs" dxfId="104" priority="105" operator="equal">
      <formula>0</formula>
    </cfRule>
  </conditionalFormatting>
  <conditionalFormatting sqref="F345">
    <cfRule type="cellIs" dxfId="103" priority="104" operator="notEqual">
      <formula>0</formula>
    </cfRule>
  </conditionalFormatting>
  <conditionalFormatting sqref="F346">
    <cfRule type="cellIs" dxfId="102" priority="103" operator="equal">
      <formula>0</formula>
    </cfRule>
  </conditionalFormatting>
  <conditionalFormatting sqref="F346">
    <cfRule type="cellIs" dxfId="101" priority="102" operator="notEqual">
      <formula>0</formula>
    </cfRule>
  </conditionalFormatting>
  <conditionalFormatting sqref="F347">
    <cfRule type="cellIs" dxfId="100" priority="101" operator="equal">
      <formula>0</formula>
    </cfRule>
  </conditionalFormatting>
  <conditionalFormatting sqref="F347">
    <cfRule type="cellIs" dxfId="99" priority="100" operator="notEqual">
      <formula>0</formula>
    </cfRule>
  </conditionalFormatting>
  <conditionalFormatting sqref="F348">
    <cfRule type="cellIs" dxfId="98" priority="99" operator="equal">
      <formula>0</formula>
    </cfRule>
  </conditionalFormatting>
  <conditionalFormatting sqref="F348">
    <cfRule type="cellIs" dxfId="97" priority="98" operator="notEqual">
      <formula>0</formula>
    </cfRule>
  </conditionalFormatting>
  <conditionalFormatting sqref="F349">
    <cfRule type="cellIs" dxfId="96" priority="97" operator="equal">
      <formula>0</formula>
    </cfRule>
  </conditionalFormatting>
  <conditionalFormatting sqref="F349">
    <cfRule type="cellIs" dxfId="95" priority="96" operator="notEqual">
      <formula>0</formula>
    </cfRule>
  </conditionalFormatting>
  <conditionalFormatting sqref="F350">
    <cfRule type="cellIs" dxfId="94" priority="95" operator="equal">
      <formula>0</formula>
    </cfRule>
  </conditionalFormatting>
  <conditionalFormatting sqref="F350">
    <cfRule type="cellIs" dxfId="93" priority="94" operator="notEqual">
      <formula>0</formula>
    </cfRule>
  </conditionalFormatting>
  <conditionalFormatting sqref="F355">
    <cfRule type="cellIs" dxfId="92" priority="93" operator="equal">
      <formula>0</formula>
    </cfRule>
  </conditionalFormatting>
  <conditionalFormatting sqref="F355">
    <cfRule type="cellIs" dxfId="91" priority="92" operator="notEqual">
      <formula>0</formula>
    </cfRule>
  </conditionalFormatting>
  <conditionalFormatting sqref="F356">
    <cfRule type="cellIs" dxfId="90" priority="91" operator="equal">
      <formula>0</formula>
    </cfRule>
  </conditionalFormatting>
  <conditionalFormatting sqref="F356">
    <cfRule type="cellIs" dxfId="89" priority="90" operator="notEqual">
      <formula>0</formula>
    </cfRule>
  </conditionalFormatting>
  <conditionalFormatting sqref="F357">
    <cfRule type="cellIs" dxfId="88" priority="89" operator="equal">
      <formula>0</formula>
    </cfRule>
  </conditionalFormatting>
  <conditionalFormatting sqref="F357">
    <cfRule type="cellIs" dxfId="87" priority="88" operator="notEqual">
      <formula>0</formula>
    </cfRule>
  </conditionalFormatting>
  <conditionalFormatting sqref="F358">
    <cfRule type="cellIs" dxfId="86" priority="87" operator="equal">
      <formula>0</formula>
    </cfRule>
  </conditionalFormatting>
  <conditionalFormatting sqref="F358">
    <cfRule type="cellIs" dxfId="85" priority="86" operator="notEqual">
      <formula>0</formula>
    </cfRule>
  </conditionalFormatting>
  <conditionalFormatting sqref="C18">
    <cfRule type="cellIs" dxfId="84" priority="85" operator="equal">
      <formula>0</formula>
    </cfRule>
  </conditionalFormatting>
  <conditionalFormatting sqref="C28">
    <cfRule type="cellIs" dxfId="83" priority="84" operator="equal">
      <formula>0</formula>
    </cfRule>
  </conditionalFormatting>
  <conditionalFormatting sqref="C52">
    <cfRule type="cellIs" dxfId="82" priority="83" operator="equal">
      <formula>0</formula>
    </cfRule>
  </conditionalFormatting>
  <conditionalFormatting sqref="C88">
    <cfRule type="cellIs" dxfId="81" priority="82" operator="equal">
      <formula>0</formula>
    </cfRule>
  </conditionalFormatting>
  <conditionalFormatting sqref="C140">
    <cfRule type="cellIs" dxfId="80" priority="81" operator="equal">
      <formula>0</formula>
    </cfRule>
  </conditionalFormatting>
  <conditionalFormatting sqref="C292">
    <cfRule type="cellIs" dxfId="79" priority="80" operator="equal">
      <formula>0</formula>
    </cfRule>
  </conditionalFormatting>
  <conditionalFormatting sqref="C308">
    <cfRule type="cellIs" dxfId="78" priority="79" operator="equal">
      <formula>0</formula>
    </cfRule>
  </conditionalFormatting>
  <conditionalFormatting sqref="C332">
    <cfRule type="cellIs" dxfId="77" priority="78" operator="equal">
      <formula>0</formula>
    </cfRule>
  </conditionalFormatting>
  <conditionalFormatting sqref="C340">
    <cfRule type="cellIs" dxfId="76" priority="77" operator="equal">
      <formula>0</formula>
    </cfRule>
  </conditionalFormatting>
  <conditionalFormatting sqref="C354">
    <cfRule type="cellIs" dxfId="75" priority="76" operator="equal">
      <formula>0</formula>
    </cfRule>
  </conditionalFormatting>
  <conditionalFormatting sqref="D19:D20">
    <cfRule type="cellIs" dxfId="74" priority="75" operator="equal">
      <formula>0</formula>
    </cfRule>
  </conditionalFormatting>
  <conditionalFormatting sqref="E19:E20">
    <cfRule type="cellIs" dxfId="73" priority="74" operator="equal">
      <formula>0</formula>
    </cfRule>
  </conditionalFormatting>
  <conditionalFormatting sqref="F19:F20">
    <cfRule type="cellIs" dxfId="72" priority="73" operator="equal">
      <formula>0</formula>
    </cfRule>
  </conditionalFormatting>
  <conditionalFormatting sqref="D23:D24">
    <cfRule type="cellIs" dxfId="71" priority="72" operator="equal">
      <formula>0</formula>
    </cfRule>
  </conditionalFormatting>
  <conditionalFormatting sqref="E23:E24">
    <cfRule type="cellIs" dxfId="70" priority="71" operator="equal">
      <formula>0</formula>
    </cfRule>
  </conditionalFormatting>
  <conditionalFormatting sqref="F23:F24">
    <cfRule type="cellIs" dxfId="69" priority="70" operator="equal">
      <formula>0</formula>
    </cfRule>
  </conditionalFormatting>
  <conditionalFormatting sqref="D29:D30">
    <cfRule type="cellIs" dxfId="68" priority="69" operator="equal">
      <formula>0</formula>
    </cfRule>
  </conditionalFormatting>
  <conditionalFormatting sqref="E29:E30">
    <cfRule type="cellIs" dxfId="67" priority="68" operator="equal">
      <formula>0</formula>
    </cfRule>
  </conditionalFormatting>
  <conditionalFormatting sqref="F29:F30">
    <cfRule type="cellIs" dxfId="66" priority="67" operator="equal">
      <formula>0</formula>
    </cfRule>
  </conditionalFormatting>
  <conditionalFormatting sqref="D43:D44">
    <cfRule type="cellIs" dxfId="65" priority="66" operator="equal">
      <formula>0</formula>
    </cfRule>
  </conditionalFormatting>
  <conditionalFormatting sqref="E43:E44">
    <cfRule type="cellIs" dxfId="64" priority="65" operator="equal">
      <formula>0</formula>
    </cfRule>
  </conditionalFormatting>
  <conditionalFormatting sqref="F43:F44">
    <cfRule type="cellIs" dxfId="63" priority="64" operator="equal">
      <formula>0</formula>
    </cfRule>
  </conditionalFormatting>
  <conditionalFormatting sqref="D53:D54">
    <cfRule type="cellIs" dxfId="62" priority="63" operator="equal">
      <formula>0</formula>
    </cfRule>
  </conditionalFormatting>
  <conditionalFormatting sqref="E53:E54">
    <cfRule type="cellIs" dxfId="61" priority="62" operator="equal">
      <formula>0</formula>
    </cfRule>
  </conditionalFormatting>
  <conditionalFormatting sqref="F53:F54">
    <cfRule type="cellIs" dxfId="60" priority="61" operator="equal">
      <formula>0</formula>
    </cfRule>
  </conditionalFormatting>
  <conditionalFormatting sqref="D89:D90">
    <cfRule type="cellIs" dxfId="59" priority="60" operator="equal">
      <formula>0</formula>
    </cfRule>
  </conditionalFormatting>
  <conditionalFormatting sqref="E89:E90">
    <cfRule type="cellIs" dxfId="58" priority="59" operator="equal">
      <formula>0</formula>
    </cfRule>
  </conditionalFormatting>
  <conditionalFormatting sqref="F89:F90">
    <cfRule type="cellIs" dxfId="57" priority="58" operator="equal">
      <formula>0</formula>
    </cfRule>
  </conditionalFormatting>
  <conditionalFormatting sqref="D95:D96">
    <cfRule type="cellIs" dxfId="56" priority="57" operator="equal">
      <formula>0</formula>
    </cfRule>
  </conditionalFormatting>
  <conditionalFormatting sqref="E95:E96">
    <cfRule type="cellIs" dxfId="55" priority="56" operator="equal">
      <formula>0</formula>
    </cfRule>
  </conditionalFormatting>
  <conditionalFormatting sqref="F95:F96">
    <cfRule type="cellIs" dxfId="54" priority="55" operator="equal">
      <formula>0</formula>
    </cfRule>
  </conditionalFormatting>
  <conditionalFormatting sqref="D101:D102">
    <cfRule type="cellIs" dxfId="53" priority="54" operator="equal">
      <formula>0</formula>
    </cfRule>
  </conditionalFormatting>
  <conditionalFormatting sqref="E101:E102">
    <cfRule type="cellIs" dxfId="52" priority="53" operator="equal">
      <formula>0</formula>
    </cfRule>
  </conditionalFormatting>
  <conditionalFormatting sqref="F101:F102">
    <cfRule type="cellIs" dxfId="51" priority="52" operator="equal">
      <formula>0</formula>
    </cfRule>
  </conditionalFormatting>
  <conditionalFormatting sqref="D105:D106">
    <cfRule type="cellIs" dxfId="50" priority="51" operator="equal">
      <formula>0</formula>
    </cfRule>
  </conditionalFormatting>
  <conditionalFormatting sqref="E105:E106">
    <cfRule type="cellIs" dxfId="49" priority="50" operator="equal">
      <formula>0</formula>
    </cfRule>
  </conditionalFormatting>
  <conditionalFormatting sqref="F105:F106">
    <cfRule type="cellIs" dxfId="48" priority="49" operator="equal">
      <formula>0</formula>
    </cfRule>
  </conditionalFormatting>
  <conditionalFormatting sqref="D123:D124">
    <cfRule type="cellIs" dxfId="47" priority="48" operator="equal">
      <formula>0</formula>
    </cfRule>
  </conditionalFormatting>
  <conditionalFormatting sqref="E123:E124">
    <cfRule type="cellIs" dxfId="46" priority="47" operator="equal">
      <formula>0</formula>
    </cfRule>
  </conditionalFormatting>
  <conditionalFormatting sqref="F123:F124">
    <cfRule type="cellIs" dxfId="45" priority="46" operator="equal">
      <formula>0</formula>
    </cfRule>
  </conditionalFormatting>
  <conditionalFormatting sqref="D141:D142">
    <cfRule type="cellIs" dxfId="44" priority="45" operator="equal">
      <formula>0</formula>
    </cfRule>
  </conditionalFormatting>
  <conditionalFormatting sqref="E141:E142">
    <cfRule type="cellIs" dxfId="43" priority="44" operator="equal">
      <formula>0</formula>
    </cfRule>
  </conditionalFormatting>
  <conditionalFormatting sqref="F141:F142">
    <cfRule type="cellIs" dxfId="42" priority="43" operator="equal">
      <formula>0</formula>
    </cfRule>
  </conditionalFormatting>
  <conditionalFormatting sqref="D175:D176">
    <cfRule type="cellIs" dxfId="41" priority="42" operator="equal">
      <formula>0</formula>
    </cfRule>
  </conditionalFormatting>
  <conditionalFormatting sqref="E175:E176">
    <cfRule type="cellIs" dxfId="40" priority="41" operator="equal">
      <formula>0</formula>
    </cfRule>
  </conditionalFormatting>
  <conditionalFormatting sqref="F175:F176">
    <cfRule type="cellIs" dxfId="39" priority="40" operator="equal">
      <formula>0</formula>
    </cfRule>
  </conditionalFormatting>
  <conditionalFormatting sqref="D247:D248">
    <cfRule type="cellIs" dxfId="38" priority="39" operator="equal">
      <formula>0</formula>
    </cfRule>
  </conditionalFormatting>
  <conditionalFormatting sqref="E247:E248">
    <cfRule type="cellIs" dxfId="37" priority="38" operator="equal">
      <formula>0</formula>
    </cfRule>
  </conditionalFormatting>
  <conditionalFormatting sqref="F247:F248">
    <cfRule type="cellIs" dxfId="36" priority="37" operator="equal">
      <formula>0</formula>
    </cfRule>
  </conditionalFormatting>
  <conditionalFormatting sqref="D263:D264">
    <cfRule type="cellIs" dxfId="35" priority="36" operator="equal">
      <formula>0</formula>
    </cfRule>
  </conditionalFormatting>
  <conditionalFormatting sqref="E263:E264">
    <cfRule type="cellIs" dxfId="34" priority="35" operator="equal">
      <formula>0</formula>
    </cfRule>
  </conditionalFormatting>
  <conditionalFormatting sqref="F263:F264">
    <cfRule type="cellIs" dxfId="33" priority="34" operator="equal">
      <formula>0</formula>
    </cfRule>
  </conditionalFormatting>
  <conditionalFormatting sqref="D309:D310">
    <cfRule type="cellIs" dxfId="32" priority="33" operator="equal">
      <formula>0</formula>
    </cfRule>
  </conditionalFormatting>
  <conditionalFormatting sqref="E309:E310">
    <cfRule type="cellIs" dxfId="31" priority="32" operator="equal">
      <formula>0</formula>
    </cfRule>
  </conditionalFormatting>
  <conditionalFormatting sqref="F309:F310">
    <cfRule type="cellIs" dxfId="30" priority="31" operator="equal">
      <formula>0</formula>
    </cfRule>
  </conditionalFormatting>
  <conditionalFormatting sqref="D317:D318">
    <cfRule type="cellIs" dxfId="29" priority="30" operator="equal">
      <formula>0</formula>
    </cfRule>
  </conditionalFormatting>
  <conditionalFormatting sqref="E317:E318">
    <cfRule type="cellIs" dxfId="28" priority="29" operator="equal">
      <formula>0</formula>
    </cfRule>
  </conditionalFormatting>
  <conditionalFormatting sqref="F317:F318">
    <cfRule type="cellIs" dxfId="27" priority="28" operator="equal">
      <formula>0</formula>
    </cfRule>
  </conditionalFormatting>
  <conditionalFormatting sqref="D323:D324">
    <cfRule type="cellIs" dxfId="26" priority="27" operator="equal">
      <formula>0</formula>
    </cfRule>
  </conditionalFormatting>
  <conditionalFormatting sqref="E323:E324">
    <cfRule type="cellIs" dxfId="25" priority="26" operator="equal">
      <formula>0</formula>
    </cfRule>
  </conditionalFormatting>
  <conditionalFormatting sqref="F323:F324">
    <cfRule type="cellIs" dxfId="24" priority="25" operator="equal">
      <formula>0</formula>
    </cfRule>
  </conditionalFormatting>
  <conditionalFormatting sqref="D333:D334">
    <cfRule type="cellIs" dxfId="23" priority="24" operator="equal">
      <formula>0</formula>
    </cfRule>
  </conditionalFormatting>
  <conditionalFormatting sqref="E333:E334">
    <cfRule type="cellIs" dxfId="22" priority="23" operator="equal">
      <formula>0</formula>
    </cfRule>
  </conditionalFormatting>
  <conditionalFormatting sqref="F333:F334">
    <cfRule type="cellIs" dxfId="21" priority="22" operator="equal">
      <formula>0</formula>
    </cfRule>
  </conditionalFormatting>
  <conditionalFormatting sqref="D15:D16">
    <cfRule type="cellIs" dxfId="20" priority="21" operator="equal">
      <formula>0</formula>
    </cfRule>
  </conditionalFormatting>
  <conditionalFormatting sqref="E15:E16">
    <cfRule type="cellIs" dxfId="19" priority="20" operator="equal">
      <formula>0</formula>
    </cfRule>
  </conditionalFormatting>
  <conditionalFormatting sqref="F15:F16">
    <cfRule type="cellIs" dxfId="18" priority="19" operator="equal">
      <formula>0</formula>
    </cfRule>
  </conditionalFormatting>
  <conditionalFormatting sqref="D49:D50">
    <cfRule type="cellIs" dxfId="17" priority="18" operator="equal">
      <formula>0</formula>
    </cfRule>
  </conditionalFormatting>
  <conditionalFormatting sqref="E49:E50">
    <cfRule type="cellIs" dxfId="16" priority="17" operator="equal">
      <formula>0</formula>
    </cfRule>
  </conditionalFormatting>
  <conditionalFormatting sqref="F49:F50">
    <cfRule type="cellIs" dxfId="15" priority="16" operator="equal">
      <formula>0</formula>
    </cfRule>
  </conditionalFormatting>
  <conditionalFormatting sqref="D85:D86">
    <cfRule type="cellIs" dxfId="14" priority="15" operator="equal">
      <formula>0</formula>
    </cfRule>
  </conditionalFormatting>
  <conditionalFormatting sqref="E85:E86">
    <cfRule type="cellIs" dxfId="13" priority="14" operator="equal">
      <formula>0</formula>
    </cfRule>
  </conditionalFormatting>
  <conditionalFormatting sqref="F85:F86">
    <cfRule type="cellIs" dxfId="12" priority="13" operator="equal">
      <formula>0</formula>
    </cfRule>
  </conditionalFormatting>
  <conditionalFormatting sqref="D137:D138">
    <cfRule type="cellIs" dxfId="11" priority="12" operator="equal">
      <formula>0</formula>
    </cfRule>
  </conditionalFormatting>
  <conditionalFormatting sqref="E137:E138">
    <cfRule type="cellIs" dxfId="10" priority="11" operator="equal">
      <formula>0</formula>
    </cfRule>
  </conditionalFormatting>
  <conditionalFormatting sqref="F137:F138">
    <cfRule type="cellIs" dxfId="9" priority="10" operator="equal">
      <formula>0</formula>
    </cfRule>
  </conditionalFormatting>
  <conditionalFormatting sqref="D305:D306">
    <cfRule type="cellIs" dxfId="8" priority="9" operator="equal">
      <formula>0</formula>
    </cfRule>
  </conditionalFormatting>
  <conditionalFormatting sqref="E305:E306">
    <cfRule type="cellIs" dxfId="7" priority="8" operator="equal">
      <formula>0</formula>
    </cfRule>
  </conditionalFormatting>
  <conditionalFormatting sqref="F305:F306">
    <cfRule type="cellIs" dxfId="6" priority="7" operator="equal">
      <formula>0</formula>
    </cfRule>
  </conditionalFormatting>
  <conditionalFormatting sqref="D329:D330">
    <cfRule type="cellIs" dxfId="5" priority="6" operator="equal">
      <formula>0</formula>
    </cfRule>
  </conditionalFormatting>
  <conditionalFormatting sqref="E329:E330">
    <cfRule type="cellIs" dxfId="4" priority="5" operator="equal">
      <formula>0</formula>
    </cfRule>
  </conditionalFormatting>
  <conditionalFormatting sqref="F329:F330">
    <cfRule type="cellIs" dxfId="3" priority="4" operator="equal">
      <formula>0</formula>
    </cfRule>
  </conditionalFormatting>
  <conditionalFormatting sqref="D351:D352">
    <cfRule type="cellIs" dxfId="2" priority="3" operator="equal">
      <formula>0</formula>
    </cfRule>
  </conditionalFormatting>
  <conditionalFormatting sqref="E351:E352">
    <cfRule type="cellIs" dxfId="1" priority="2" operator="equal">
      <formula>0</formula>
    </cfRule>
  </conditionalFormatting>
  <conditionalFormatting sqref="F351:F352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68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2021-08-06T15:51:49Z</cp:lastPrinted>
  <dcterms:created xsi:type="dcterms:W3CDTF">2021-08-05T17:07:50Z</dcterms:created>
  <dcterms:modified xsi:type="dcterms:W3CDTF">2021-08-06T16:31:55Z</dcterms:modified>
</cp:coreProperties>
</file>