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160" activeTab="1"/>
  </bookViews>
  <sheets>
    <sheet name="Instruções de Preenchimento" sheetId="12" r:id="rId1"/>
    <sheet name="Resumo do Orçamento" sheetId="1" r:id="rId2"/>
    <sheet name="Orçamento Sintético" sheetId="6" r:id="rId3"/>
    <sheet name="Orçamento Analítico" sheetId="7" r:id="rId4"/>
    <sheet name="Insumos e Serviços" sheetId="13" r:id="rId5"/>
    <sheet name="Composição de BDI" sheetId="8" r:id="rId6"/>
    <sheet name="Composição de Encargos Sociais" sheetId="9" r:id="rId7"/>
    <sheet name="Cronograma" sheetId="5" r:id="rId8"/>
  </sheets>
  <externalReferences>
    <externalReference r:id="rId9"/>
  </externalReferences>
  <definedNames>
    <definedName name="_10Excel_BuiltIn_Print_Area_3_1_1_3_1">"#ref!"</definedName>
    <definedName name="_11Excel_BuiltIn_Print_Area_3_1_3_1">"#ref!"</definedName>
    <definedName name="_12Excel_BuiltIn_Print_Area_5_1_1">"#ref!"</definedName>
    <definedName name="_13Excel_BuiltIn_Print_Area_5_1_1_1">"#ref!"</definedName>
    <definedName name="_14Excel_BuiltIn_Print_Titles_2_1_1">"#ref!"</definedName>
    <definedName name="_15Excel_BuiltIn_Print_Titles_2_1_1_1">"#ref!"</definedName>
    <definedName name="_16Excel_BuiltIn_Print_Titles_3_1_3_1">"#ref!"</definedName>
    <definedName name="_1Excel_BuiltIn_Print_Area_1_1">"#ref!"</definedName>
    <definedName name="_2Excel_BuiltIn_Print_Area_2_1">"#ref!"</definedName>
    <definedName name="_3Excel_BuiltIn_Print_Area_2_1_1">"#ref!"</definedName>
    <definedName name="_4Excel_BuiltIn_Print_Area_2_1_1_1">"#ref!"</definedName>
    <definedName name="_5Excel_BuiltIn_Print_Area_3_1_1_1">"#ref!"</definedName>
    <definedName name="_6Excel_BuiltIn_Print_Area_3_1_1_1_1">"#ref!"</definedName>
    <definedName name="_7Excel_BuiltIn_Print_Area_3_1_1_1_1_1">"#ref!"</definedName>
    <definedName name="_8Excel_BuiltIn_Print_Area_3_1_1_1_1_3_1">"#ref!"</definedName>
    <definedName name="_9Excel_BuiltIn_Print_Area_3_1_1_1_3_1">"#ref!"</definedName>
    <definedName name="_Toc162077558_1" localSheetId="6">#REF!</definedName>
    <definedName name="_Toc162077558_1" localSheetId="0">#REF!</definedName>
    <definedName name="_Toc162077558_1">#REF!</definedName>
    <definedName name="_xlnm.Print_Area" localSheetId="5">'Composição de BDI'!$A$1:$D$23</definedName>
    <definedName name="_xlnm.Print_Area" localSheetId="6">'Composição de Encargos Sociais'!$A$1:$D$44</definedName>
    <definedName name="_xlnm.Print_Area" localSheetId="7">Cronograma!$A$1:$G$231</definedName>
    <definedName name="_xlnm.Print_Area" localSheetId="4">'Insumos e Serviços'!$A$1:$H$124</definedName>
    <definedName name="_xlnm.Print_Area" localSheetId="3">'Orçamento Analítico'!$A$1:$H$449</definedName>
    <definedName name="_xlnm.Print_Area" localSheetId="2">'Orçamento Sintético'!$A$1:$H$120</definedName>
    <definedName name="_xlnm.Print_Area" localSheetId="1">'Resumo do Orçamento'!$A$1:$D$18</definedName>
    <definedName name="Excel_BuiltIn_Print_Area_1" localSheetId="6">#REF!</definedName>
    <definedName name="Excel_BuiltIn_Print_Area_1" localSheetId="0">#REF!</definedName>
    <definedName name="Excel_BuiltIn_Print_Area_1">#REF!</definedName>
    <definedName name="Excel_BuiltIn_Print_Area_1_1" localSheetId="6">#REF!</definedName>
    <definedName name="Excel_BuiltIn_Print_Area_1_1" localSheetId="0">#REF!</definedName>
    <definedName name="Excel_BuiltIn_Print_Area_1_1">#REF!</definedName>
    <definedName name="Excel_BuiltIn_Print_Area_1_1_1" localSheetId="6">#REF!</definedName>
    <definedName name="Excel_BuiltIn_Print_Area_1_1_1" localSheetId="0">#REF!</definedName>
    <definedName name="Excel_BuiltIn_Print_Area_1_1_1">#REF!</definedName>
    <definedName name="Excel_BuiltIn_Print_Area_1_1_1_1" localSheetId="6">#REF!</definedName>
    <definedName name="Excel_BuiltIn_Print_Area_1_1_1_1" localSheetId="0">#REF!</definedName>
    <definedName name="Excel_BuiltIn_Print_Area_1_1_1_1">#REF!</definedName>
    <definedName name="Excel_BuiltIn_Print_Area_1_1_1_1_1" localSheetId="6">#REF!</definedName>
    <definedName name="Excel_BuiltIn_Print_Area_1_1_1_1_1" localSheetId="0">#REF!</definedName>
    <definedName name="Excel_BuiltIn_Print_Area_1_1_1_1_1">#REF!</definedName>
    <definedName name="Excel_BuiltIn_Print_Area_1_1_1_1_1_1" localSheetId="6">#REF!</definedName>
    <definedName name="Excel_BuiltIn_Print_Area_1_1_1_1_1_1" localSheetId="0">#REF!</definedName>
    <definedName name="Excel_BuiltIn_Print_Area_1_1_1_1_1_1">#REF!</definedName>
    <definedName name="Excel_BuiltIn_Print_Area_1_1_1_1_1_1_1_1" localSheetId="6">#REF!</definedName>
    <definedName name="Excel_BuiltIn_Print_Area_1_1_1_1_1_1_1_1" localSheetId="0">#REF!</definedName>
    <definedName name="Excel_BuiltIn_Print_Area_1_1_1_1_1_1_1_1">#REF!</definedName>
    <definedName name="Excel_BuiltIn_Print_Area_1_1_1_1_5" localSheetId="6">#REF!</definedName>
    <definedName name="Excel_BuiltIn_Print_Area_1_1_1_1_5" localSheetId="0">#REF!</definedName>
    <definedName name="Excel_BuiltIn_Print_Area_1_1_1_1_5">#REF!</definedName>
    <definedName name="Excel_BuiltIn_Print_Area_1_1_1_5" localSheetId="6">#REF!</definedName>
    <definedName name="Excel_BuiltIn_Print_Area_1_1_1_5" localSheetId="0">#REF!</definedName>
    <definedName name="Excel_BuiltIn_Print_Area_1_1_1_5">#REF!</definedName>
    <definedName name="Excel_BuiltIn_Print_Area_1_1_5" localSheetId="6">#REF!</definedName>
    <definedName name="Excel_BuiltIn_Print_Area_1_1_5" localSheetId="0">#REF!</definedName>
    <definedName name="Excel_BuiltIn_Print_Area_1_1_5">#REF!</definedName>
    <definedName name="Excel_BuiltIn_Print_Area_2" localSheetId="6">#REF!</definedName>
    <definedName name="Excel_BuiltIn_Print_Area_2" localSheetId="0">#REF!</definedName>
    <definedName name="Excel_BuiltIn_Print_Area_2">#REF!</definedName>
    <definedName name="Excel_BuiltIn_Print_Area_2_1" localSheetId="6">#REF!</definedName>
    <definedName name="Excel_BuiltIn_Print_Area_2_1" localSheetId="0">#REF!</definedName>
    <definedName name="Excel_BuiltIn_Print_Area_2_1">#REF!</definedName>
    <definedName name="Excel_BuiltIn_Print_Area_2_1_1" localSheetId="6">#REF!</definedName>
    <definedName name="Excel_BuiltIn_Print_Area_2_1_1" localSheetId="0">#REF!</definedName>
    <definedName name="Excel_BuiltIn_Print_Area_2_1_1">#REF!</definedName>
    <definedName name="Excel_BuiltIn_Print_Area_2_1_1_1" localSheetId="6">#REF!</definedName>
    <definedName name="Excel_BuiltIn_Print_Area_2_1_1_1" localSheetId="0">#REF!</definedName>
    <definedName name="Excel_BuiltIn_Print_Area_2_1_1_1">#REF!</definedName>
    <definedName name="Excel_BuiltIn_Print_Area_2_1_1_1_1" localSheetId="6">#REF!</definedName>
    <definedName name="Excel_BuiltIn_Print_Area_2_1_1_1_1" localSheetId="0">#REF!</definedName>
    <definedName name="Excel_BuiltIn_Print_Area_2_1_1_1_1">#REF!</definedName>
    <definedName name="Excel_BuiltIn_Print_Area_2_1_1_1_3">"#ref!"</definedName>
    <definedName name="Excel_BuiltIn_Print_Area_2_1_1_1_4">"#ref!"</definedName>
    <definedName name="Excel_BuiltIn_Print_Area_2_1_1_3">"#ref!"</definedName>
    <definedName name="Excel_BuiltIn_Print_Area_2_1_1_4">"#ref!"</definedName>
    <definedName name="Excel_BuiltIn_Print_Area_2_1_5" localSheetId="6">#REF!</definedName>
    <definedName name="Excel_BuiltIn_Print_Area_2_1_5" localSheetId="0">#REF!</definedName>
    <definedName name="Excel_BuiltIn_Print_Area_2_1_5">#REF!</definedName>
    <definedName name="Excel_BuiltIn_Print_Area_2_5" localSheetId="6">#REF!</definedName>
    <definedName name="Excel_BuiltIn_Print_Area_2_5" localSheetId="0">#REF!</definedName>
    <definedName name="Excel_BuiltIn_Print_Area_2_5">#REF!</definedName>
    <definedName name="Excel_BuiltIn_Print_Area_3_1" localSheetId="6">#REF!</definedName>
    <definedName name="Excel_BuiltIn_Print_Area_3_1" localSheetId="0">#REF!</definedName>
    <definedName name="Excel_BuiltIn_Print_Area_3_1">"#ref!"</definedName>
    <definedName name="Excel_BuiltIn_Print_Area_3_1_1" localSheetId="6">#REF!</definedName>
    <definedName name="Excel_BuiltIn_Print_Area_3_1_1">#REF!</definedName>
    <definedName name="Excel_BuiltIn_Print_Area_3_1_1_1" localSheetId="6">#REF!</definedName>
    <definedName name="Excel_BuiltIn_Print_Area_3_1_1_1" localSheetId="0">#REF!</definedName>
    <definedName name="Excel_BuiltIn_Print_Area_3_1_1_1_1" localSheetId="6">#REF!</definedName>
    <definedName name="Excel_BuiltIn_Print_Area_3_1_1_1_1" localSheetId="0">#REF!</definedName>
    <definedName name="Excel_BuiltIn_Print_Area_3_1_1_1_1_3" localSheetId="6">#REF!</definedName>
    <definedName name="Excel_BuiltIn_Print_Area_3_1_1_1_1_3" localSheetId="0">#REF!</definedName>
    <definedName name="Excel_BuiltIn_Print_Area_3_1_1_1_1_3">#REF!</definedName>
    <definedName name="Excel_BuiltIn_Print_Area_3_1_1_1_1_4">#REF!</definedName>
    <definedName name="Excel_BuiltIn_Print_Area_3_1_1_1_3" localSheetId="6">#REF!</definedName>
    <definedName name="Excel_BuiltIn_Print_Area_3_1_1_1_3" localSheetId="0">#REF!</definedName>
    <definedName name="Excel_BuiltIn_Print_Area_3_1_1_1_3">#REF!</definedName>
    <definedName name="Excel_BuiltIn_Print_Area_3_1_1_1_4">#REF!</definedName>
    <definedName name="Excel_BuiltIn_Print_Area_3_1_1_3" localSheetId="6">#REF!</definedName>
    <definedName name="Excel_BuiltIn_Print_Area_3_1_1_3" localSheetId="0">#REF!</definedName>
    <definedName name="Excel_BuiltIn_Print_Area_3_1_1_3">#REF!</definedName>
    <definedName name="Excel_BuiltIn_Print_Area_3_1_1_4">#REF!</definedName>
    <definedName name="Excel_BuiltIn_Print_Area_3_1_3" localSheetId="6">#REF!</definedName>
    <definedName name="Excel_BuiltIn_Print_Area_3_1_3" localSheetId="0">#REF!</definedName>
    <definedName name="Excel_BuiltIn_Print_Area_3_1_3">#REF!</definedName>
    <definedName name="Excel_BuiltIn_Print_Area_3_1_4">#REF!</definedName>
    <definedName name="Excel_BuiltIn_Print_Area_4_1" localSheetId="6">#REF!</definedName>
    <definedName name="Excel_BuiltIn_Print_Area_4_1" localSheetId="0">#REF!</definedName>
    <definedName name="Excel_BuiltIn_Print_Area_4_1">#REF!</definedName>
    <definedName name="Excel_BuiltIn_Print_Area_4_1_1" localSheetId="6">#REF!</definedName>
    <definedName name="Excel_BuiltIn_Print_Area_4_1_1" localSheetId="0">#REF!</definedName>
    <definedName name="Excel_BuiltIn_Print_Area_4_1_1">#REF!</definedName>
    <definedName name="Excel_BuiltIn_Print_Area_4_1_1_1" localSheetId="6">#REF!</definedName>
    <definedName name="Excel_BuiltIn_Print_Area_4_1_1_1" localSheetId="0">#REF!</definedName>
    <definedName name="Excel_BuiltIn_Print_Area_4_1_1_1">#REF!</definedName>
    <definedName name="Excel_BuiltIn_Print_Area_4_1_1_1_5" localSheetId="6">#REF!</definedName>
    <definedName name="Excel_BuiltIn_Print_Area_4_1_1_1_5" localSheetId="0">#REF!</definedName>
    <definedName name="Excel_BuiltIn_Print_Area_4_1_1_1_5">#REF!</definedName>
    <definedName name="Excel_BuiltIn_Print_Area_4_1_1_5" localSheetId="6">#REF!</definedName>
    <definedName name="Excel_BuiltIn_Print_Area_4_1_1_5" localSheetId="0">#REF!</definedName>
    <definedName name="Excel_BuiltIn_Print_Area_4_1_1_5">#REF!</definedName>
    <definedName name="Excel_BuiltIn_Print_Area_4_1_5" localSheetId="6">#REF!</definedName>
    <definedName name="Excel_BuiltIn_Print_Area_4_1_5" localSheetId="0">#REF!</definedName>
    <definedName name="Excel_BuiltIn_Print_Area_4_1_5">#REF!</definedName>
    <definedName name="Excel_BuiltIn_Print_Area_5_1" localSheetId="6">#REF!</definedName>
    <definedName name="Excel_BuiltIn_Print_Area_5_1" localSheetId="0">#REF!</definedName>
    <definedName name="Excel_BuiltIn_Print_Area_5_1">#REF!</definedName>
    <definedName name="Excel_BuiltIn_Print_Area_5_1_1" localSheetId="6">#REF!</definedName>
    <definedName name="Excel_BuiltIn_Print_Area_5_1_1" localSheetId="0">#REF!</definedName>
    <definedName name="Excel_BuiltIn_Print_Area_5_1_1">#REF!</definedName>
    <definedName name="Excel_BuiltIn_Print_Area_5_1_1_1" localSheetId="6">#REF!</definedName>
    <definedName name="Excel_BuiltIn_Print_Area_5_1_1_1" localSheetId="0">#REF!</definedName>
    <definedName name="Excel_BuiltIn_Print_Area_5_1_1_1">#REF!</definedName>
    <definedName name="Excel_BuiltIn_Print_Area_5_1_1_5" localSheetId="6">#REF!</definedName>
    <definedName name="Excel_BuiltIn_Print_Area_5_1_1_5" localSheetId="0">#REF!</definedName>
    <definedName name="Excel_BuiltIn_Print_Area_5_1_1_5">#REF!</definedName>
    <definedName name="Excel_BuiltIn_Print_Area_5_1_5" localSheetId="6">#REF!</definedName>
    <definedName name="Excel_BuiltIn_Print_Area_5_1_5" localSheetId="0">#REF!</definedName>
    <definedName name="Excel_BuiltIn_Print_Area_5_1_5">#REF!</definedName>
    <definedName name="Excel_BuiltIn_Print_Area_6_1" localSheetId="6">#REF!</definedName>
    <definedName name="Excel_BuiltIn_Print_Area_6_1" localSheetId="0">#REF!</definedName>
    <definedName name="Excel_BuiltIn_Print_Area_6_1">#REF!</definedName>
    <definedName name="Excel_BuiltIn_Print_Titles_1" localSheetId="6">#REF!</definedName>
    <definedName name="Excel_BuiltIn_Print_Titles_1" localSheetId="0">#REF!</definedName>
    <definedName name="Excel_BuiltIn_Print_Titles_1">#REF!</definedName>
    <definedName name="Excel_BuiltIn_Print_Titles_1_1" localSheetId="6">#REF!</definedName>
    <definedName name="Excel_BuiltIn_Print_Titles_1_1" localSheetId="0">#REF!</definedName>
    <definedName name="Excel_BuiltIn_Print_Titles_1_1">#REF!</definedName>
    <definedName name="Excel_BuiltIn_Print_Titles_1_1_1" localSheetId="6">#REF!</definedName>
    <definedName name="Excel_BuiltIn_Print_Titles_1_1_1" localSheetId="0">#REF!</definedName>
    <definedName name="Excel_BuiltIn_Print_Titles_1_1_1">#REF!</definedName>
    <definedName name="Excel_BuiltIn_Print_Titles_1_1_5" localSheetId="6">#REF!</definedName>
    <definedName name="Excel_BuiltIn_Print_Titles_1_1_5" localSheetId="0">#REF!</definedName>
    <definedName name="Excel_BuiltIn_Print_Titles_1_1_5">#REF!</definedName>
    <definedName name="Excel_BuiltIn_Print_Titles_2" localSheetId="6">#REF!</definedName>
    <definedName name="Excel_BuiltIn_Print_Titles_2" localSheetId="0">#REF!</definedName>
    <definedName name="Excel_BuiltIn_Print_Titles_2">#REF!</definedName>
    <definedName name="Excel_BuiltIn_Print_Titles_2_1" localSheetId="6">#REF!</definedName>
    <definedName name="Excel_BuiltIn_Print_Titles_2_1" localSheetId="0">#REF!</definedName>
    <definedName name="Excel_BuiltIn_Print_Titles_2_1">#REF!</definedName>
    <definedName name="Excel_BuiltIn_Print_Titles_2_1_1" localSheetId="6">#REF!</definedName>
    <definedName name="Excel_BuiltIn_Print_Titles_2_1_1" localSheetId="0">#REF!</definedName>
    <definedName name="Excel_BuiltIn_Print_Titles_2_1_1">#REF!</definedName>
    <definedName name="Excel_BuiltIn_Print_Titles_2_1_1_1" localSheetId="6">#REF!</definedName>
    <definedName name="Excel_BuiltIn_Print_Titles_2_1_1_1" localSheetId="0">#REF!</definedName>
    <definedName name="Excel_BuiltIn_Print_Titles_2_1_1_1">#REF!</definedName>
    <definedName name="Excel_BuiltIn_Print_Titles_2_1_1_1_1" localSheetId="6">#REF!</definedName>
    <definedName name="Excel_BuiltIn_Print_Titles_2_1_1_1_1" localSheetId="0">#REF!</definedName>
    <definedName name="Excel_BuiltIn_Print_Titles_2_1_1_1_1">#REF!</definedName>
    <definedName name="Excel_BuiltIn_Print_Titles_2_1_1_1_1_1" localSheetId="6">#REF!</definedName>
    <definedName name="Excel_BuiltIn_Print_Titles_2_1_1_1_1_1" localSheetId="0">#REF!</definedName>
    <definedName name="Excel_BuiltIn_Print_Titles_2_1_1_1_1_1">#REF!</definedName>
    <definedName name="Excel_BuiltIn_Print_Titles_2_1_1_1_5" localSheetId="6">#REF!</definedName>
    <definedName name="Excel_BuiltIn_Print_Titles_2_1_1_1_5" localSheetId="0">#REF!</definedName>
    <definedName name="Excel_BuiltIn_Print_Titles_2_1_1_1_5">#REF!</definedName>
    <definedName name="Excel_BuiltIn_Print_Titles_2_1_1_5" localSheetId="6">#REF!</definedName>
    <definedName name="Excel_BuiltIn_Print_Titles_2_1_1_5" localSheetId="0">#REF!</definedName>
    <definedName name="Excel_BuiltIn_Print_Titles_2_1_1_5">#REF!</definedName>
    <definedName name="Excel_BuiltIn_Print_Titles_2_1_5" localSheetId="6">#REF!</definedName>
    <definedName name="Excel_BuiltIn_Print_Titles_2_1_5" localSheetId="0">#REF!</definedName>
    <definedName name="Excel_BuiltIn_Print_Titles_2_1_5">#REF!</definedName>
    <definedName name="Excel_BuiltIn_Print_Titles_2_5" localSheetId="6">#REF!</definedName>
    <definedName name="Excel_BuiltIn_Print_Titles_2_5" localSheetId="0">#REF!</definedName>
    <definedName name="Excel_BuiltIn_Print_Titles_2_5">#REF!</definedName>
    <definedName name="Excel_BuiltIn_Print_Titles_3_1" localSheetId="6">#REF!</definedName>
    <definedName name="Excel_BuiltIn_Print_Titles_3_1" localSheetId="0">#REF!</definedName>
    <definedName name="Excel_BuiltIn_Print_Titles_3_1">'[1]Planilha Sintética'!#REF!</definedName>
    <definedName name="Excel_BuiltIn_Print_Titles_3_1_3" localSheetId="6">#REF!</definedName>
    <definedName name="Excel_BuiltIn_Print_Titles_3_1_3" localSheetId="0">#REF!</definedName>
    <definedName name="Excel_BuiltIn_Print_Titles_3_1_3">#REF!</definedName>
    <definedName name="Excel_BuiltIn_Print_Titles_3_1_4">#N/A</definedName>
    <definedName name="Excel_BuiltIn_Print_Titles_4" localSheetId="6">#REF!</definedName>
    <definedName name="Excel_BuiltIn_Print_Titles_4" localSheetId="0">#REF!</definedName>
    <definedName name="Excel_BuiltIn_Print_Titles_4">#REF!</definedName>
    <definedName name="Excel_BuiltIn_Print_Titles_4_1" localSheetId="6">#REF!</definedName>
    <definedName name="Excel_BuiltIn_Print_Titles_4_1" localSheetId="0">#REF!</definedName>
    <definedName name="Excel_BuiltIn_Print_Titles_4_1">#REF!</definedName>
    <definedName name="Excel_BuiltIn_Print_Titles_4_1_5" localSheetId="6">#REF!</definedName>
    <definedName name="Excel_BuiltIn_Print_Titles_4_1_5" localSheetId="0">#REF!</definedName>
    <definedName name="Excel_BuiltIn_Print_Titles_4_1_5">#REF!</definedName>
    <definedName name="Excel_BuiltIn_Print_Titles_5" localSheetId="6">#REF!</definedName>
    <definedName name="Excel_BuiltIn_Print_Titles_5" localSheetId="0">#REF!</definedName>
    <definedName name="Excel_BuiltIn_Print_Titles_5">#REF!</definedName>
    <definedName name="Excel_BuiltIn_Print_Titles_5_1" localSheetId="6">#REF!</definedName>
    <definedName name="Excel_BuiltIn_Print_Titles_5_1" localSheetId="0">#REF!</definedName>
    <definedName name="Excel_BuiltIn_Print_Titles_5_1">#REF!</definedName>
    <definedName name="Excel_BuiltIn_Print_Titles_5_5" localSheetId="6">#REF!</definedName>
    <definedName name="Excel_BuiltIn_Print_Titles_5_5" localSheetId="0">#REF!</definedName>
    <definedName name="Excel_BuiltIn_Print_Titles_5_5">#REF!</definedName>
    <definedName name="_xlnm.Print_Titles" localSheetId="5">'Composição de BDI'!$1:$8</definedName>
    <definedName name="_xlnm.Print_Titles" localSheetId="7">Cronograma!$1:$8</definedName>
    <definedName name="_xlnm.Print_Titles" localSheetId="4">'Insumos e Serviços'!$1:$8</definedName>
    <definedName name="_xlnm.Print_Titles" localSheetId="3">'Orçamento Analítico'!$1:$7</definedName>
    <definedName name="_xlnm.Print_Titles" localSheetId="2">'Orçamento Sintético'!$1:$8</definedName>
    <definedName name="Z_71409849_3ED0_4F48_B303_9AEF25621248_.wvu.PrintArea" localSheetId="6" hidden="1">'Composição de Encargos Sociais'!$A$1:$D$44</definedName>
  </definedNames>
  <calcPr calcId="101716" fullCalcOnLoad="1"/>
</workbook>
</file>

<file path=xl/calcChain.xml><?xml version="1.0" encoding="utf-8"?>
<calcChain xmlns="http://schemas.openxmlformats.org/spreadsheetml/2006/main">
  <c r="A2" i="5"/>
  <c r="A1"/>
  <c r="B219"/>
  <c r="B211"/>
  <c r="B209"/>
  <c r="B207"/>
  <c r="B205"/>
  <c r="B203"/>
  <c r="B201"/>
  <c r="B191"/>
  <c r="B185"/>
  <c r="B183"/>
  <c r="B181"/>
  <c r="B179"/>
  <c r="B175"/>
  <c r="B171"/>
  <c r="B165"/>
  <c r="B163"/>
  <c r="B161"/>
  <c r="B151"/>
  <c r="B159"/>
  <c r="B157"/>
  <c r="B155"/>
  <c r="B153"/>
  <c r="B149"/>
  <c r="B147"/>
  <c r="B145"/>
  <c r="B143"/>
  <c r="B141"/>
  <c r="B139"/>
  <c r="B133"/>
  <c r="B137"/>
  <c r="B135"/>
  <c r="B131"/>
  <c r="B129"/>
  <c r="B127"/>
  <c r="B125"/>
  <c r="B123"/>
  <c r="B121"/>
  <c r="B119"/>
  <c r="B117"/>
  <c r="B115"/>
  <c r="B113"/>
  <c r="B111"/>
  <c r="B109"/>
  <c r="B107"/>
  <c r="B105"/>
  <c r="B103"/>
  <c r="B101"/>
  <c r="B99"/>
  <c r="B97"/>
  <c r="B95"/>
  <c r="B93"/>
  <c r="B91"/>
  <c r="B79"/>
  <c r="B77"/>
  <c r="B75"/>
  <c r="B73"/>
  <c r="B71"/>
  <c r="B69"/>
  <c r="B67"/>
  <c r="B65"/>
  <c r="B63"/>
  <c r="B61"/>
  <c r="B59"/>
  <c r="B57"/>
  <c r="B55"/>
  <c r="B53"/>
  <c r="B41"/>
  <c r="B39"/>
  <c r="B37"/>
  <c r="B35"/>
  <c r="B33"/>
  <c r="B19"/>
  <c r="B21"/>
  <c r="B217"/>
  <c r="B215"/>
  <c r="B199"/>
  <c r="B197"/>
  <c r="B51"/>
  <c r="B49"/>
  <c r="B31"/>
  <c r="B29"/>
  <c r="B17"/>
  <c r="B15"/>
  <c r="B13"/>
  <c r="B11"/>
  <c r="B9"/>
  <c r="C6"/>
  <c r="B6"/>
  <c r="A6"/>
  <c r="C5"/>
  <c r="B5"/>
  <c r="A5"/>
  <c r="C4"/>
  <c r="B4"/>
  <c r="A4"/>
  <c r="C3"/>
  <c r="B3"/>
  <c r="A3"/>
  <c r="C2"/>
  <c r="B2"/>
  <c r="C1"/>
  <c r="B1"/>
  <c r="D6" i="9"/>
  <c r="C6"/>
  <c r="A6"/>
  <c r="D5"/>
  <c r="C5"/>
  <c r="A5"/>
  <c r="D4"/>
  <c r="C4"/>
  <c r="A4"/>
  <c r="D3"/>
  <c r="C3"/>
  <c r="A3"/>
  <c r="D2"/>
  <c r="C2"/>
  <c r="A2"/>
  <c r="D1"/>
  <c r="C1"/>
  <c r="A1"/>
  <c r="D6" i="8"/>
  <c r="C6"/>
  <c r="A6"/>
  <c r="D5"/>
  <c r="C5"/>
  <c r="A5"/>
  <c r="D4"/>
  <c r="C4"/>
  <c r="A4"/>
  <c r="D3"/>
  <c r="C3"/>
  <c r="A3"/>
  <c r="D2"/>
  <c r="C2"/>
  <c r="A2"/>
  <c r="D1"/>
  <c r="C1"/>
  <c r="A1"/>
  <c r="D21"/>
  <c r="B118" i="6"/>
  <c r="C442" i="7"/>
  <c r="D442"/>
  <c r="E442"/>
  <c r="E448"/>
  <c r="D448"/>
  <c r="C448"/>
  <c r="B448"/>
  <c r="E445"/>
  <c r="D445"/>
  <c r="C445"/>
  <c r="B445"/>
  <c r="B442"/>
  <c r="E439"/>
  <c r="D439"/>
  <c r="C439"/>
  <c r="B439"/>
  <c r="E430"/>
  <c r="D430"/>
  <c r="C430"/>
  <c r="B430"/>
  <c r="E425"/>
  <c r="D425"/>
  <c r="C425"/>
  <c r="B425"/>
  <c r="E419"/>
  <c r="D419"/>
  <c r="C419"/>
  <c r="B419"/>
  <c r="E414"/>
  <c r="D414"/>
  <c r="C414"/>
  <c r="B414"/>
  <c r="E402"/>
  <c r="D402"/>
  <c r="C402"/>
  <c r="B402"/>
  <c r="E397"/>
  <c r="D397"/>
  <c r="C397"/>
  <c r="B397"/>
  <c r="E384"/>
  <c r="D384"/>
  <c r="C384"/>
  <c r="B384"/>
  <c r="E379"/>
  <c r="D379"/>
  <c r="C379"/>
  <c r="B379"/>
  <c r="E374"/>
  <c r="D374"/>
  <c r="C374"/>
  <c r="B374"/>
  <c r="E369"/>
  <c r="D369"/>
  <c r="C369"/>
  <c r="B369"/>
  <c r="E361"/>
  <c r="D361"/>
  <c r="C361"/>
  <c r="B361"/>
  <c r="E354"/>
  <c r="D354"/>
  <c r="C354"/>
  <c r="B354"/>
  <c r="E349"/>
  <c r="D349"/>
  <c r="C349"/>
  <c r="B349"/>
  <c r="E344"/>
  <c r="D344"/>
  <c r="C344"/>
  <c r="B344"/>
  <c r="E338"/>
  <c r="D338"/>
  <c r="C338"/>
  <c r="B338"/>
  <c r="E333"/>
  <c r="D333"/>
  <c r="C333"/>
  <c r="B333"/>
  <c r="E328"/>
  <c r="D328"/>
  <c r="C328"/>
  <c r="B328"/>
  <c r="E323"/>
  <c r="D323"/>
  <c r="C323"/>
  <c r="B323"/>
  <c r="E318"/>
  <c r="D318"/>
  <c r="C318"/>
  <c r="B318"/>
  <c r="E312"/>
  <c r="D312"/>
  <c r="C312"/>
  <c r="B312"/>
  <c r="E307"/>
  <c r="D307"/>
  <c r="C307"/>
  <c r="B307"/>
  <c r="E302"/>
  <c r="D302"/>
  <c r="C302"/>
  <c r="B302"/>
  <c r="E296"/>
  <c r="D296"/>
  <c r="C296"/>
  <c r="B296"/>
  <c r="E291"/>
  <c r="D291"/>
  <c r="C291"/>
  <c r="B291"/>
  <c r="E286"/>
  <c r="D286"/>
  <c r="C286"/>
  <c r="B286"/>
  <c r="E281"/>
  <c r="D281"/>
  <c r="C281"/>
  <c r="B281"/>
  <c r="E276"/>
  <c r="D276"/>
  <c r="C276"/>
  <c r="B276"/>
  <c r="E271"/>
  <c r="D271"/>
  <c r="C271"/>
  <c r="B271"/>
  <c r="E266"/>
  <c r="D266"/>
  <c r="C266"/>
  <c r="B266"/>
  <c r="E261"/>
  <c r="D261"/>
  <c r="C261"/>
  <c r="B261"/>
  <c r="E247"/>
  <c r="D247"/>
  <c r="C247"/>
  <c r="B247"/>
  <c r="E231"/>
  <c r="D231"/>
  <c r="C231"/>
  <c r="B231"/>
  <c r="E218"/>
  <c r="D218"/>
  <c r="C218"/>
  <c r="B218"/>
  <c r="E204"/>
  <c r="D204"/>
  <c r="C204"/>
  <c r="B204"/>
  <c r="E190"/>
  <c r="D190"/>
  <c r="C190"/>
  <c r="B190"/>
  <c r="E176"/>
  <c r="D176"/>
  <c r="C176"/>
  <c r="B176"/>
  <c r="E165"/>
  <c r="D165"/>
  <c r="C165"/>
  <c r="B165"/>
  <c r="E146"/>
  <c r="D146"/>
  <c r="C146"/>
  <c r="B146"/>
  <c r="E137"/>
  <c r="D137"/>
  <c r="C137"/>
  <c r="B137"/>
  <c r="E132"/>
  <c r="D132"/>
  <c r="C132"/>
  <c r="B132"/>
  <c r="E119"/>
  <c r="D119"/>
  <c r="C119"/>
  <c r="B119"/>
  <c r="E109"/>
  <c r="D109"/>
  <c r="C109"/>
  <c r="B109"/>
  <c r="E99"/>
  <c r="D99"/>
  <c r="C99"/>
  <c r="B99"/>
  <c r="E89"/>
  <c r="D89"/>
  <c r="C89"/>
  <c r="B89"/>
  <c r="E80"/>
  <c r="D80"/>
  <c r="C80"/>
  <c r="B80"/>
  <c r="E74"/>
  <c r="D74"/>
  <c r="C74"/>
  <c r="B74"/>
  <c r="E66"/>
  <c r="D66"/>
  <c r="C66"/>
  <c r="B66"/>
  <c r="E54"/>
  <c r="D54"/>
  <c r="C54"/>
  <c r="B54"/>
  <c r="E47"/>
  <c r="D47"/>
  <c r="C47"/>
  <c r="B47"/>
  <c r="E38"/>
  <c r="D38"/>
  <c r="C38"/>
  <c r="B38"/>
  <c r="E30"/>
  <c r="D30"/>
  <c r="C30"/>
  <c r="B30"/>
  <c r="E23"/>
  <c r="D23"/>
  <c r="C23"/>
  <c r="B23"/>
  <c r="E16"/>
  <c r="D16"/>
  <c r="C16"/>
  <c r="B16"/>
  <c r="E10"/>
  <c r="D10"/>
  <c r="C10"/>
  <c r="B10"/>
  <c r="E6"/>
  <c r="C6"/>
  <c r="A6"/>
  <c r="E5"/>
  <c r="C5"/>
  <c r="A5"/>
  <c r="E4"/>
  <c r="C4"/>
  <c r="A4"/>
  <c r="E3"/>
  <c r="C3"/>
  <c r="A3"/>
  <c r="E2"/>
  <c r="D2"/>
  <c r="C2"/>
  <c r="A2"/>
  <c r="E1"/>
  <c r="D1"/>
  <c r="C1"/>
  <c r="A1"/>
  <c r="E6" i="13"/>
  <c r="C6"/>
  <c r="A6"/>
  <c r="E5"/>
  <c r="C5"/>
  <c r="A5"/>
  <c r="E4"/>
  <c r="C4"/>
  <c r="A4"/>
  <c r="E3"/>
  <c r="C3"/>
  <c r="A3"/>
  <c r="E2"/>
  <c r="D2"/>
  <c r="C2"/>
  <c r="A2"/>
  <c r="E1"/>
  <c r="D1"/>
  <c r="C1"/>
  <c r="A1"/>
  <c r="B14" i="1"/>
  <c r="B13"/>
  <c r="B12"/>
  <c r="B11"/>
  <c r="B10"/>
  <c r="B9"/>
  <c r="B2"/>
  <c r="C4"/>
  <c r="A4"/>
  <c r="A5"/>
  <c r="B6"/>
  <c r="A6"/>
  <c r="B4"/>
  <c r="B3"/>
  <c r="A3"/>
  <c r="A2"/>
  <c r="C1"/>
  <c r="C6"/>
  <c r="C5"/>
  <c r="B5"/>
  <c r="C3"/>
  <c r="C2"/>
  <c r="B1"/>
  <c r="A1"/>
  <c r="G111" i="6"/>
  <c r="H111"/>
  <c r="G99"/>
  <c r="H99"/>
  <c r="C190" i="5"/>
  <c r="G88" i="6"/>
  <c r="H88"/>
  <c r="C168" i="5"/>
  <c r="G46" i="6"/>
  <c r="H46"/>
  <c r="C84" i="5"/>
  <c r="G26" i="6"/>
  <c r="H26"/>
  <c r="C44" i="5"/>
  <c r="E116" i="6"/>
  <c r="D115"/>
  <c r="B221" i="5"/>
  <c r="C111" i="6"/>
  <c r="E101"/>
  <c r="D99"/>
  <c r="B189" i="5"/>
  <c r="C98" i="6"/>
  <c r="E91"/>
  <c r="D89"/>
  <c r="B169" i="5"/>
  <c r="C88" i="6"/>
  <c r="E48"/>
  <c r="D47"/>
  <c r="B85" i="5"/>
  <c r="C46" i="6"/>
  <c r="E28"/>
  <c r="D27"/>
  <c r="B45" i="5"/>
  <c r="C26" i="6"/>
  <c r="E17"/>
  <c r="D16"/>
  <c r="B23" i="5"/>
  <c r="A446" i="7"/>
  <c r="A433"/>
  <c r="A427"/>
  <c r="A420"/>
  <c r="A412"/>
  <c r="A408"/>
  <c r="A404"/>
  <c r="A398"/>
  <c r="A392"/>
  <c r="A385"/>
  <c r="A377"/>
  <c r="A371"/>
  <c r="A365"/>
  <c r="A359"/>
  <c r="A355"/>
  <c r="A347"/>
  <c r="A341"/>
  <c r="A335"/>
  <c r="A329"/>
  <c r="A321"/>
  <c r="A315"/>
  <c r="A309"/>
  <c r="A303"/>
  <c r="A297"/>
  <c r="A289"/>
  <c r="A283"/>
  <c r="A277"/>
  <c r="A269"/>
  <c r="A263"/>
  <c r="A256"/>
  <c r="A252"/>
  <c r="A248"/>
  <c r="A242"/>
  <c r="A238"/>
  <c r="G102" i="6"/>
  <c r="H102"/>
  <c r="C196" i="5"/>
  <c r="G93" i="6"/>
  <c r="H93"/>
  <c r="C178" i="5"/>
  <c r="G49" i="6"/>
  <c r="H49"/>
  <c r="C90" i="5"/>
  <c r="G45" i="6"/>
  <c r="H45"/>
  <c r="C82" i="5"/>
  <c r="G18" i="6"/>
  <c r="H18"/>
  <c r="C28" i="5"/>
  <c r="D116" i="6"/>
  <c r="B223" i="5"/>
  <c r="C115" i="6"/>
  <c r="E102"/>
  <c r="D101"/>
  <c r="B193" i="5"/>
  <c r="C99" i="6"/>
  <c r="E93"/>
  <c r="D91"/>
  <c r="B173" i="5"/>
  <c r="C89" i="6"/>
  <c r="E49"/>
  <c r="D48"/>
  <c r="B87" i="5"/>
  <c r="C47" i="6"/>
  <c r="E45"/>
  <c r="D28"/>
  <c r="B47" i="5"/>
  <c r="C27" i="6"/>
  <c r="E18"/>
  <c r="D17"/>
  <c r="B25" i="5"/>
  <c r="C16" i="6"/>
  <c r="A443" i="7"/>
  <c r="A432"/>
  <c r="A426"/>
  <c r="A417"/>
  <c r="A411"/>
  <c r="A407"/>
  <c r="A403"/>
  <c r="A395"/>
  <c r="A391"/>
  <c r="A382"/>
  <c r="A376"/>
  <c r="A370"/>
  <c r="A364"/>
  <c r="A358"/>
  <c r="A352"/>
  <c r="A346"/>
  <c r="A340"/>
  <c r="A334"/>
  <c r="A326"/>
  <c r="A320"/>
  <c r="A314"/>
  <c r="A308"/>
  <c r="A300"/>
  <c r="A294"/>
  <c r="A288"/>
  <c r="A282"/>
  <c r="A274"/>
  <c r="A268"/>
  <c r="A262"/>
  <c r="A255"/>
  <c r="G116" i="6"/>
  <c r="H116"/>
  <c r="C224" i="5"/>
  <c r="G101" i="6"/>
  <c r="H101"/>
  <c r="G91"/>
  <c r="H91"/>
  <c r="C174" i="5"/>
  <c r="G48" i="6"/>
  <c r="H48"/>
  <c r="C88" i="5"/>
  <c r="G28" i="6"/>
  <c r="H28"/>
  <c r="C48" i="5"/>
  <c r="G17" i="6"/>
  <c r="H17"/>
  <c r="C26" i="5"/>
  <c r="C116" i="6"/>
  <c r="E111"/>
  <c r="D102"/>
  <c r="B195" i="5"/>
  <c r="C101" i="6"/>
  <c r="E98"/>
  <c r="D93"/>
  <c r="B177" i="5"/>
  <c r="C91" i="6"/>
  <c r="E88"/>
  <c r="D49"/>
  <c r="B89" i="5"/>
  <c r="C48" i="6"/>
  <c r="E46"/>
  <c r="D45"/>
  <c r="B81" i="5"/>
  <c r="C28" i="6"/>
  <c r="E26"/>
  <c r="D18"/>
  <c r="B27" i="5"/>
  <c r="C17" i="6"/>
  <c r="A440" i="7"/>
  <c r="A431"/>
  <c r="A422"/>
  <c r="A416"/>
  <c r="A410"/>
  <c r="A406"/>
  <c r="A400"/>
  <c r="A394"/>
  <c r="A387"/>
  <c r="A381"/>
  <c r="A375"/>
  <c r="A367"/>
  <c r="A363"/>
  <c r="A357"/>
  <c r="A351"/>
  <c r="A345"/>
  <c r="A339"/>
  <c r="A331"/>
  <c r="A325"/>
  <c r="A319"/>
  <c r="A313"/>
  <c r="A305"/>
  <c r="A299"/>
  <c r="A293"/>
  <c r="A287"/>
  <c r="A279"/>
  <c r="A273"/>
  <c r="A267"/>
  <c r="A258"/>
  <c r="A254"/>
  <c r="G98" i="6"/>
  <c r="H98"/>
  <c r="C188" i="5"/>
  <c r="G16" i="6"/>
  <c r="H16"/>
  <c r="C24" i="5"/>
  <c r="E99" i="6"/>
  <c r="D88"/>
  <c r="B167" i="5"/>
  <c r="C45" i="6"/>
  <c r="E16"/>
  <c r="A421" i="7"/>
  <c r="A399"/>
  <c r="A372"/>
  <c r="A350"/>
  <c r="A324"/>
  <c r="A298"/>
  <c r="A272"/>
  <c r="A251"/>
  <c r="A244"/>
  <c r="A239"/>
  <c r="A234"/>
  <c r="A228"/>
  <c r="A224"/>
  <c r="A220"/>
  <c r="A214"/>
  <c r="A210"/>
  <c r="A206"/>
  <c r="A200"/>
  <c r="A196"/>
  <c r="A192"/>
  <c r="A186"/>
  <c r="A182"/>
  <c r="A178"/>
  <c r="A172"/>
  <c r="A168"/>
  <c r="A162"/>
  <c r="A158"/>
  <c r="A154"/>
  <c r="A150"/>
  <c r="A142"/>
  <c r="A138"/>
  <c r="A129"/>
  <c r="A125"/>
  <c r="A121"/>
  <c r="A115"/>
  <c r="A111"/>
  <c r="A105"/>
  <c r="A101"/>
  <c r="A95"/>
  <c r="A91"/>
  <c r="A85"/>
  <c r="A81"/>
  <c r="A75"/>
  <c r="A69"/>
  <c r="A63"/>
  <c r="A59"/>
  <c r="A55"/>
  <c r="A49"/>
  <c r="A43"/>
  <c r="A39"/>
  <c r="A27"/>
  <c r="A18"/>
  <c r="G443"/>
  <c r="H443"/>
  <c r="H442"/>
  <c r="G432"/>
  <c r="H432"/>
  <c r="G426"/>
  <c r="H426"/>
  <c r="G417"/>
  <c r="H417"/>
  <c r="G411"/>
  <c r="H411"/>
  <c r="G407"/>
  <c r="H407"/>
  <c r="G403"/>
  <c r="H403"/>
  <c r="G395"/>
  <c r="H395"/>
  <c r="G391"/>
  <c r="H391"/>
  <c r="G382"/>
  <c r="H382"/>
  <c r="G376"/>
  <c r="H376"/>
  <c r="G370"/>
  <c r="H370"/>
  <c r="G364"/>
  <c r="H364"/>
  <c r="G358"/>
  <c r="H358"/>
  <c r="G89" i="6"/>
  <c r="H89"/>
  <c r="C170" i="5"/>
  <c r="E115" i="6"/>
  <c r="D98"/>
  <c r="B187" i="5"/>
  <c r="C49" i="6"/>
  <c r="E27"/>
  <c r="A449" i="7"/>
  <c r="A415"/>
  <c r="A393"/>
  <c r="A366"/>
  <c r="A342"/>
  <c r="A316"/>
  <c r="A292"/>
  <c r="A264"/>
  <c r="A250"/>
  <c r="A243"/>
  <c r="A237"/>
  <c r="A233"/>
  <c r="A227"/>
  <c r="A223"/>
  <c r="A219"/>
  <c r="A213"/>
  <c r="A209"/>
  <c r="A205"/>
  <c r="A199"/>
  <c r="A195"/>
  <c r="A191"/>
  <c r="A185"/>
  <c r="A181"/>
  <c r="A177"/>
  <c r="A171"/>
  <c r="A167"/>
  <c r="A161"/>
  <c r="A157"/>
  <c r="A153"/>
  <c r="A149"/>
  <c r="A141"/>
  <c r="A135"/>
  <c r="A128"/>
  <c r="A124"/>
  <c r="A120"/>
  <c r="A114"/>
  <c r="A110"/>
  <c r="A104"/>
  <c r="A100"/>
  <c r="A94"/>
  <c r="A90"/>
  <c r="A84"/>
  <c r="A78"/>
  <c r="A72"/>
  <c r="A68"/>
  <c r="A62"/>
  <c r="A58"/>
  <c r="A52"/>
  <c r="A48"/>
  <c r="A42"/>
  <c r="A33"/>
  <c r="A26"/>
  <c r="A17"/>
  <c r="G440"/>
  <c r="H440"/>
  <c r="H439"/>
  <c r="G431"/>
  <c r="H431"/>
  <c r="G422"/>
  <c r="H422"/>
  <c r="G416"/>
  <c r="H416"/>
  <c r="G410"/>
  <c r="H410"/>
  <c r="G406"/>
  <c r="H406"/>
  <c r="G400"/>
  <c r="H400"/>
  <c r="G394"/>
  <c r="H394"/>
  <c r="G387"/>
  <c r="H387"/>
  <c r="G381"/>
  <c r="H381"/>
  <c r="G375"/>
  <c r="H375"/>
  <c r="G367"/>
  <c r="H367"/>
  <c r="G363"/>
  <c r="H363"/>
  <c r="G357"/>
  <c r="H357"/>
  <c r="G351"/>
  <c r="H351"/>
  <c r="G345"/>
  <c r="H345"/>
  <c r="G339"/>
  <c r="H339"/>
  <c r="G331"/>
  <c r="H331"/>
  <c r="G325"/>
  <c r="H325"/>
  <c r="G319"/>
  <c r="H319"/>
  <c r="G47" i="6"/>
  <c r="H47"/>
  <c r="C86" i="5"/>
  <c r="D111" i="6"/>
  <c r="B213" i="5"/>
  <c r="C93" i="6"/>
  <c r="E47"/>
  <c r="D26"/>
  <c r="B43" i="5"/>
  <c r="A434" i="7"/>
  <c r="A409"/>
  <c r="A386"/>
  <c r="A362"/>
  <c r="A336"/>
  <c r="A310"/>
  <c r="A284"/>
  <c r="A257"/>
  <c r="A249"/>
  <c r="A241"/>
  <c r="A236"/>
  <c r="A232"/>
  <c r="A226"/>
  <c r="A222"/>
  <c r="A216"/>
  <c r="A212"/>
  <c r="A208"/>
  <c r="A202"/>
  <c r="A198"/>
  <c r="A194"/>
  <c r="A188"/>
  <c r="A184"/>
  <c r="A180"/>
  <c r="A174"/>
  <c r="A170"/>
  <c r="A166"/>
  <c r="A160"/>
  <c r="A156"/>
  <c r="A152"/>
  <c r="A148"/>
  <c r="A140"/>
  <c r="A134"/>
  <c r="A127"/>
  <c r="A123"/>
  <c r="A117"/>
  <c r="A113"/>
  <c r="A107"/>
  <c r="A103"/>
  <c r="A97"/>
  <c r="A93"/>
  <c r="A87"/>
  <c r="A83"/>
  <c r="A77"/>
  <c r="A71"/>
  <c r="A67"/>
  <c r="A61"/>
  <c r="A57"/>
  <c r="A51"/>
  <c r="A45"/>
  <c r="A41"/>
  <c r="A32"/>
  <c r="A25"/>
  <c r="G449"/>
  <c r="H449"/>
  <c r="H448"/>
  <c r="G434"/>
  <c r="H434"/>
  <c r="G428"/>
  <c r="H428"/>
  <c r="G421"/>
  <c r="H421"/>
  <c r="G415"/>
  <c r="H415"/>
  <c r="H414"/>
  <c r="G409"/>
  <c r="H409"/>
  <c r="G405"/>
  <c r="H405"/>
  <c r="G399"/>
  <c r="H399"/>
  <c r="G393"/>
  <c r="H393"/>
  <c r="G386"/>
  <c r="H386"/>
  <c r="G380"/>
  <c r="H380"/>
  <c r="G372"/>
  <c r="H372"/>
  <c r="G366"/>
  <c r="H366"/>
  <c r="G362"/>
  <c r="H362"/>
  <c r="G356"/>
  <c r="H356"/>
  <c r="G350"/>
  <c r="H350"/>
  <c r="G342"/>
  <c r="H342"/>
  <c r="G336"/>
  <c r="H336"/>
  <c r="G330"/>
  <c r="H330"/>
  <c r="G324"/>
  <c r="H324"/>
  <c r="C102" i="6"/>
  <c r="A405" i="7"/>
  <c r="A304"/>
  <c r="A240"/>
  <c r="A221"/>
  <c r="A201"/>
  <c r="A183"/>
  <c r="A163"/>
  <c r="A147"/>
  <c r="A122"/>
  <c r="A102"/>
  <c r="A82"/>
  <c r="A11"/>
  <c r="A24"/>
  <c r="A31"/>
  <c r="A40"/>
  <c r="A44"/>
  <c r="A50"/>
  <c r="A56"/>
  <c r="A60"/>
  <c r="A64"/>
  <c r="A70"/>
  <c r="A76"/>
  <c r="A86"/>
  <c r="A92"/>
  <c r="A96"/>
  <c r="A106"/>
  <c r="A112"/>
  <c r="A116"/>
  <c r="A126"/>
  <c r="A133"/>
  <c r="A139"/>
  <c r="A151"/>
  <c r="A155"/>
  <c r="A159"/>
  <c r="A169"/>
  <c r="A173"/>
  <c r="A179"/>
  <c r="A187"/>
  <c r="A193"/>
  <c r="A197"/>
  <c r="A207"/>
  <c r="A211"/>
  <c r="A215"/>
  <c r="A225"/>
  <c r="A229"/>
  <c r="A235"/>
  <c r="A245"/>
  <c r="A253"/>
  <c r="A278"/>
  <c r="G303"/>
  <c r="H303"/>
  <c r="G304"/>
  <c r="H304"/>
  <c r="G305"/>
  <c r="H305"/>
  <c r="H302"/>
  <c r="G69" i="6"/>
  <c r="H69"/>
  <c r="C130" i="5"/>
  <c r="G433" i="7"/>
  <c r="H433"/>
  <c r="G408"/>
  <c r="H408"/>
  <c r="G385"/>
  <c r="H385"/>
  <c r="G359"/>
  <c r="H359"/>
  <c r="G346"/>
  <c r="H346"/>
  <c r="G334"/>
  <c r="H334"/>
  <c r="G320"/>
  <c r="H320"/>
  <c r="G313"/>
  <c r="H313"/>
  <c r="G299"/>
  <c r="H299"/>
  <c r="G293"/>
  <c r="H293"/>
  <c r="G287"/>
  <c r="H287"/>
  <c r="G279"/>
  <c r="H279"/>
  <c r="G273"/>
  <c r="H273"/>
  <c r="G267"/>
  <c r="H267"/>
  <c r="G258"/>
  <c r="H258"/>
  <c r="G254"/>
  <c r="H254"/>
  <c r="G250"/>
  <c r="H250"/>
  <c r="G244"/>
  <c r="H244"/>
  <c r="G240"/>
  <c r="H240"/>
  <c r="G236"/>
  <c r="H236"/>
  <c r="G232"/>
  <c r="H232"/>
  <c r="G226"/>
  <c r="H226"/>
  <c r="G222"/>
  <c r="H222"/>
  <c r="G216"/>
  <c r="H216"/>
  <c r="G212"/>
  <c r="H212"/>
  <c r="G208"/>
  <c r="H208"/>
  <c r="G202"/>
  <c r="H202"/>
  <c r="G198"/>
  <c r="H198"/>
  <c r="G194"/>
  <c r="H194"/>
  <c r="G188"/>
  <c r="H188"/>
  <c r="G184"/>
  <c r="H184"/>
  <c r="G180"/>
  <c r="H180"/>
  <c r="G174"/>
  <c r="H174"/>
  <c r="G170"/>
  <c r="H170"/>
  <c r="G166"/>
  <c r="H166"/>
  <c r="G160"/>
  <c r="H160"/>
  <c r="G156"/>
  <c r="H156"/>
  <c r="G152"/>
  <c r="H152"/>
  <c r="G148"/>
  <c r="H148"/>
  <c r="G140"/>
  <c r="H140"/>
  <c r="G134"/>
  <c r="H134"/>
  <c r="G127"/>
  <c r="H127"/>
  <c r="G123"/>
  <c r="H123"/>
  <c r="G117"/>
  <c r="H117"/>
  <c r="G113"/>
  <c r="H113"/>
  <c r="G107"/>
  <c r="H107"/>
  <c r="G103"/>
  <c r="H103"/>
  <c r="G97"/>
  <c r="H97"/>
  <c r="G93"/>
  <c r="H93"/>
  <c r="G87"/>
  <c r="H87"/>
  <c r="G83"/>
  <c r="H83"/>
  <c r="G77"/>
  <c r="H77"/>
  <c r="G71"/>
  <c r="H71"/>
  <c r="G67"/>
  <c r="H67"/>
  <c r="G61"/>
  <c r="H61"/>
  <c r="G57"/>
  <c r="H57"/>
  <c r="G51"/>
  <c r="H51"/>
  <c r="G45"/>
  <c r="H45"/>
  <c r="G41"/>
  <c r="H41"/>
  <c r="G32"/>
  <c r="H32"/>
  <c r="G25"/>
  <c r="H25"/>
  <c r="E449"/>
  <c r="D446"/>
  <c r="E89" i="6"/>
  <c r="A380" i="7"/>
  <c r="G427"/>
  <c r="H427"/>
  <c r="G404"/>
  <c r="H404"/>
  <c r="G377"/>
  <c r="H377"/>
  <c r="G355"/>
  <c r="H355"/>
  <c r="G341"/>
  <c r="H341"/>
  <c r="G329"/>
  <c r="H329"/>
  <c r="G316"/>
  <c r="H316"/>
  <c r="G310"/>
  <c r="H310"/>
  <c r="G298"/>
  <c r="H298"/>
  <c r="G292"/>
  <c r="H292"/>
  <c r="G284"/>
  <c r="H284"/>
  <c r="G278"/>
  <c r="H278"/>
  <c r="G272"/>
  <c r="H272"/>
  <c r="G264"/>
  <c r="H264"/>
  <c r="G257"/>
  <c r="H257"/>
  <c r="G253"/>
  <c r="H253"/>
  <c r="G249"/>
  <c r="H249"/>
  <c r="G243"/>
  <c r="H243"/>
  <c r="G239"/>
  <c r="H239"/>
  <c r="G235"/>
  <c r="H235"/>
  <c r="G229"/>
  <c r="H229"/>
  <c r="G225"/>
  <c r="H225"/>
  <c r="G221"/>
  <c r="H221"/>
  <c r="G215"/>
  <c r="H215"/>
  <c r="G211"/>
  <c r="H211"/>
  <c r="G207"/>
  <c r="H207"/>
  <c r="G201"/>
  <c r="H201"/>
  <c r="G197"/>
  <c r="H197"/>
  <c r="G193"/>
  <c r="H193"/>
  <c r="G187"/>
  <c r="H187"/>
  <c r="G183"/>
  <c r="H183"/>
  <c r="G179"/>
  <c r="H179"/>
  <c r="G173"/>
  <c r="H173"/>
  <c r="G169"/>
  <c r="H169"/>
  <c r="G163"/>
  <c r="H163"/>
  <c r="G159"/>
  <c r="H159"/>
  <c r="G155"/>
  <c r="H155"/>
  <c r="G151"/>
  <c r="H151"/>
  <c r="G147"/>
  <c r="H147"/>
  <c r="G139"/>
  <c r="H139"/>
  <c r="G133"/>
  <c r="H133"/>
  <c r="G126"/>
  <c r="H126"/>
  <c r="G122"/>
  <c r="H122"/>
  <c r="G116"/>
  <c r="H116"/>
  <c r="G112"/>
  <c r="H112"/>
  <c r="G106"/>
  <c r="H106"/>
  <c r="G102"/>
  <c r="H102"/>
  <c r="G96"/>
  <c r="H96"/>
  <c r="G92"/>
  <c r="H92"/>
  <c r="G86"/>
  <c r="H86"/>
  <c r="G82"/>
  <c r="H82"/>
  <c r="G76"/>
  <c r="H76"/>
  <c r="G70"/>
  <c r="H70"/>
  <c r="G64"/>
  <c r="H64"/>
  <c r="G60"/>
  <c r="H60"/>
  <c r="G56"/>
  <c r="H56"/>
  <c r="G50"/>
  <c r="H50"/>
  <c r="G44"/>
  <c r="H44"/>
  <c r="G40"/>
  <c r="H40"/>
  <c r="G31"/>
  <c r="H31"/>
  <c r="G24"/>
  <c r="H24"/>
  <c r="D449"/>
  <c r="C446"/>
  <c r="E440"/>
  <c r="C434"/>
  <c r="E432"/>
  <c r="D431"/>
  <c r="C428"/>
  <c r="G115" i="6"/>
  <c r="H115"/>
  <c r="D46"/>
  <c r="B83" i="5"/>
  <c r="A356" i="7"/>
  <c r="G420"/>
  <c r="H420"/>
  <c r="G398"/>
  <c r="H398"/>
  <c r="H397"/>
  <c r="G371"/>
  <c r="H371"/>
  <c r="G352"/>
  <c r="H352"/>
  <c r="G340"/>
  <c r="H340"/>
  <c r="G326"/>
  <c r="H326"/>
  <c r="G315"/>
  <c r="H315"/>
  <c r="G309"/>
  <c r="H309"/>
  <c r="G297"/>
  <c r="H297"/>
  <c r="G289"/>
  <c r="H289"/>
  <c r="G283"/>
  <c r="H283"/>
  <c r="G277"/>
  <c r="H277"/>
  <c r="H276"/>
  <c r="G269"/>
  <c r="H269"/>
  <c r="G263"/>
  <c r="H263"/>
  <c r="G256"/>
  <c r="H256"/>
  <c r="G252"/>
  <c r="H252"/>
  <c r="G248"/>
  <c r="H248"/>
  <c r="G242"/>
  <c r="H242"/>
  <c r="G238"/>
  <c r="H238"/>
  <c r="G234"/>
  <c r="H234"/>
  <c r="G228"/>
  <c r="H228"/>
  <c r="G224"/>
  <c r="H224"/>
  <c r="G220"/>
  <c r="H220"/>
  <c r="G214"/>
  <c r="H214"/>
  <c r="G210"/>
  <c r="H210"/>
  <c r="G206"/>
  <c r="H206"/>
  <c r="G200"/>
  <c r="H200"/>
  <c r="G196"/>
  <c r="H196"/>
  <c r="G192"/>
  <c r="H192"/>
  <c r="G186"/>
  <c r="H186"/>
  <c r="G182"/>
  <c r="H182"/>
  <c r="G178"/>
  <c r="H178"/>
  <c r="G172"/>
  <c r="H172"/>
  <c r="G168"/>
  <c r="H168"/>
  <c r="G162"/>
  <c r="H162"/>
  <c r="G158"/>
  <c r="H158"/>
  <c r="G154"/>
  <c r="H154"/>
  <c r="G150"/>
  <c r="H150"/>
  <c r="G142"/>
  <c r="H142"/>
  <c r="G138"/>
  <c r="H138"/>
  <c r="G129"/>
  <c r="H129"/>
  <c r="G125"/>
  <c r="H125"/>
  <c r="G121"/>
  <c r="H121"/>
  <c r="G115"/>
  <c r="H115"/>
  <c r="G111"/>
  <c r="H111"/>
  <c r="G105"/>
  <c r="H105"/>
  <c r="G101"/>
  <c r="H101"/>
  <c r="G95"/>
  <c r="H95"/>
  <c r="G91"/>
  <c r="H91"/>
  <c r="G85"/>
  <c r="H85"/>
  <c r="G81"/>
  <c r="H81"/>
  <c r="G75"/>
  <c r="H75"/>
  <c r="G69"/>
  <c r="H69"/>
  <c r="G63"/>
  <c r="H63"/>
  <c r="G59"/>
  <c r="H59"/>
  <c r="G55"/>
  <c r="H55"/>
  <c r="G49"/>
  <c r="H49"/>
  <c r="G43"/>
  <c r="H43"/>
  <c r="G39"/>
  <c r="H39"/>
  <c r="G27"/>
  <c r="H27"/>
  <c r="G18"/>
  <c r="H18"/>
  <c r="C449"/>
  <c r="E443"/>
  <c r="D440"/>
  <c r="E433"/>
  <c r="D432"/>
  <c r="C431"/>
  <c r="E427"/>
  <c r="D426"/>
  <c r="G392"/>
  <c r="H392"/>
  <c r="G321"/>
  <c r="H321"/>
  <c r="G294"/>
  <c r="H294"/>
  <c r="G268"/>
  <c r="H268"/>
  <c r="G245"/>
  <c r="H245"/>
  <c r="G227"/>
  <c r="H227"/>
  <c r="G209"/>
  <c r="H209"/>
  <c r="G191"/>
  <c r="H191"/>
  <c r="G171"/>
  <c r="H171"/>
  <c r="G153"/>
  <c r="H153"/>
  <c r="G128"/>
  <c r="H128"/>
  <c r="G110"/>
  <c r="H110"/>
  <c r="G90"/>
  <c r="H90"/>
  <c r="G68"/>
  <c r="H68"/>
  <c r="G48"/>
  <c r="H48"/>
  <c r="G17"/>
  <c r="H17"/>
  <c r="C440"/>
  <c r="E434"/>
  <c r="C432"/>
  <c r="D427"/>
  <c r="E422"/>
  <c r="D421"/>
  <c r="C420"/>
  <c r="E416"/>
  <c r="D415"/>
  <c r="C412"/>
  <c r="E410"/>
  <c r="D409"/>
  <c r="C408"/>
  <c r="E406"/>
  <c r="D405"/>
  <c r="C404"/>
  <c r="E400"/>
  <c r="D399"/>
  <c r="C398"/>
  <c r="E394"/>
  <c r="D393"/>
  <c r="C392"/>
  <c r="E387"/>
  <c r="D386"/>
  <c r="C385"/>
  <c r="E381"/>
  <c r="D380"/>
  <c r="C377"/>
  <c r="E375"/>
  <c r="D372"/>
  <c r="C371"/>
  <c r="E367"/>
  <c r="D366"/>
  <c r="C365"/>
  <c r="E363"/>
  <c r="D362"/>
  <c r="C359"/>
  <c r="E357"/>
  <c r="D356"/>
  <c r="C355"/>
  <c r="E351"/>
  <c r="D350"/>
  <c r="C347"/>
  <c r="E345"/>
  <c r="D342"/>
  <c r="C341"/>
  <c r="E339"/>
  <c r="D336"/>
  <c r="C335"/>
  <c r="E331"/>
  <c r="D330"/>
  <c r="C329"/>
  <c r="E325"/>
  <c r="D324"/>
  <c r="C321"/>
  <c r="E319"/>
  <c r="D316"/>
  <c r="C315"/>
  <c r="E313"/>
  <c r="D310"/>
  <c r="C309"/>
  <c r="E305"/>
  <c r="D304"/>
  <c r="C303"/>
  <c r="E299"/>
  <c r="D298"/>
  <c r="C297"/>
  <c r="E293"/>
  <c r="D292"/>
  <c r="C289"/>
  <c r="E287"/>
  <c r="D284"/>
  <c r="C283"/>
  <c r="E279"/>
  <c r="D278"/>
  <c r="C277"/>
  <c r="E273"/>
  <c r="D272"/>
  <c r="C269"/>
  <c r="E267"/>
  <c r="D264"/>
  <c r="C263"/>
  <c r="E258"/>
  <c r="D257"/>
  <c r="C256"/>
  <c r="E254"/>
  <c r="D253"/>
  <c r="C252"/>
  <c r="E250"/>
  <c r="D249"/>
  <c r="C248"/>
  <c r="E244"/>
  <c r="D243"/>
  <c r="C242"/>
  <c r="E240"/>
  <c r="D239"/>
  <c r="C238"/>
  <c r="E236"/>
  <c r="D235"/>
  <c r="C234"/>
  <c r="E232"/>
  <c r="D229"/>
  <c r="C228"/>
  <c r="E226"/>
  <c r="D225"/>
  <c r="C224"/>
  <c r="E222"/>
  <c r="D221"/>
  <c r="C220"/>
  <c r="E216"/>
  <c r="D215"/>
  <c r="C214"/>
  <c r="E212"/>
  <c r="D211"/>
  <c r="C210"/>
  <c r="E208"/>
  <c r="D207"/>
  <c r="C206"/>
  <c r="E202"/>
  <c r="D201"/>
  <c r="C200"/>
  <c r="E198"/>
  <c r="D197"/>
  <c r="C196"/>
  <c r="E194"/>
  <c r="D193"/>
  <c r="C192"/>
  <c r="E188"/>
  <c r="D187"/>
  <c r="C186"/>
  <c r="E184"/>
  <c r="D183"/>
  <c r="C182"/>
  <c r="E180"/>
  <c r="D179"/>
  <c r="C178"/>
  <c r="E174"/>
  <c r="D173"/>
  <c r="C172"/>
  <c r="E170"/>
  <c r="D169"/>
  <c r="C168"/>
  <c r="E166"/>
  <c r="D163"/>
  <c r="C162"/>
  <c r="E160"/>
  <c r="D159"/>
  <c r="C158"/>
  <c r="E156"/>
  <c r="D155"/>
  <c r="A428"/>
  <c r="G365"/>
  <c r="H365"/>
  <c r="G314"/>
  <c r="H314"/>
  <c r="G288"/>
  <c r="H288"/>
  <c r="G262"/>
  <c r="H262"/>
  <c r="H261"/>
  <c r="G241"/>
  <c r="H241"/>
  <c r="G223"/>
  <c r="H223"/>
  <c r="G205"/>
  <c r="H205"/>
  <c r="G185"/>
  <c r="H185"/>
  <c r="G167"/>
  <c r="H167"/>
  <c r="G149"/>
  <c r="H149"/>
  <c r="G124"/>
  <c r="H124"/>
  <c r="G104"/>
  <c r="H104"/>
  <c r="G84"/>
  <c r="H84"/>
  <c r="G62"/>
  <c r="H62"/>
  <c r="G42"/>
  <c r="H42"/>
  <c r="E446"/>
  <c r="D434"/>
  <c r="E431"/>
  <c r="C427"/>
  <c r="D422"/>
  <c r="C421"/>
  <c r="E417"/>
  <c r="D416"/>
  <c r="C415"/>
  <c r="E411"/>
  <c r="D410"/>
  <c r="C409"/>
  <c r="E407"/>
  <c r="D406"/>
  <c r="C405"/>
  <c r="E403"/>
  <c r="D400"/>
  <c r="C399"/>
  <c r="E395"/>
  <c r="D394"/>
  <c r="C393"/>
  <c r="E391"/>
  <c r="D387"/>
  <c r="C386"/>
  <c r="E382"/>
  <c r="D381"/>
  <c r="C380"/>
  <c r="E376"/>
  <c r="D375"/>
  <c r="C372"/>
  <c r="E370"/>
  <c r="D367"/>
  <c r="C366"/>
  <c r="E364"/>
  <c r="D363"/>
  <c r="C362"/>
  <c r="E358"/>
  <c r="D357"/>
  <c r="C356"/>
  <c r="E352"/>
  <c r="D351"/>
  <c r="C350"/>
  <c r="E346"/>
  <c r="D345"/>
  <c r="C342"/>
  <c r="E340"/>
  <c r="D339"/>
  <c r="C336"/>
  <c r="E334"/>
  <c r="D331"/>
  <c r="C330"/>
  <c r="E326"/>
  <c r="D325"/>
  <c r="C324"/>
  <c r="E320"/>
  <c r="D319"/>
  <c r="C316"/>
  <c r="E314"/>
  <c r="D313"/>
  <c r="C310"/>
  <c r="E308"/>
  <c r="D305"/>
  <c r="C304"/>
  <c r="E300"/>
  <c r="D299"/>
  <c r="C298"/>
  <c r="E294"/>
  <c r="D293"/>
  <c r="C292"/>
  <c r="E288"/>
  <c r="D287"/>
  <c r="C284"/>
  <c r="E282"/>
  <c r="D279"/>
  <c r="C278"/>
  <c r="E274"/>
  <c r="D273"/>
  <c r="C272"/>
  <c r="E268"/>
  <c r="D267"/>
  <c r="C264"/>
  <c r="E262"/>
  <c r="D258"/>
  <c r="C257"/>
  <c r="E255"/>
  <c r="D254"/>
  <c r="C253"/>
  <c r="E251"/>
  <c r="D250"/>
  <c r="C249"/>
  <c r="E245"/>
  <c r="D244"/>
  <c r="C243"/>
  <c r="E241"/>
  <c r="D240"/>
  <c r="C239"/>
  <c r="E237"/>
  <c r="D236"/>
  <c r="C235"/>
  <c r="E233"/>
  <c r="D232"/>
  <c r="C229"/>
  <c r="E227"/>
  <c r="D226"/>
  <c r="C225"/>
  <c r="E223"/>
  <c r="D222"/>
  <c r="C221"/>
  <c r="E219"/>
  <c r="D216"/>
  <c r="C215"/>
  <c r="E213"/>
  <c r="D212"/>
  <c r="C211"/>
  <c r="E209"/>
  <c r="D208"/>
  <c r="C207"/>
  <c r="E205"/>
  <c r="D202"/>
  <c r="C201"/>
  <c r="E199"/>
  <c r="D198"/>
  <c r="C197"/>
  <c r="E195"/>
  <c r="D194"/>
  <c r="C193"/>
  <c r="E191"/>
  <c r="D188"/>
  <c r="C187"/>
  <c r="E185"/>
  <c r="D184"/>
  <c r="C183"/>
  <c r="E181"/>
  <c r="D180"/>
  <c r="C179"/>
  <c r="E177"/>
  <c r="D174"/>
  <c r="C173"/>
  <c r="E171"/>
  <c r="D170"/>
  <c r="C169"/>
  <c r="E167"/>
  <c r="D166"/>
  <c r="C163"/>
  <c r="E161"/>
  <c r="D160"/>
  <c r="C159"/>
  <c r="E157"/>
  <c r="D156"/>
  <c r="C155"/>
  <c r="E153"/>
  <c r="G27" i="6"/>
  <c r="H27"/>
  <c r="C46" i="5"/>
  <c r="A330" i="7"/>
  <c r="G446"/>
  <c r="H446"/>
  <c r="H445"/>
  <c r="G347"/>
  <c r="H347"/>
  <c r="G308"/>
  <c r="H308"/>
  <c r="H307"/>
  <c r="G282"/>
  <c r="H282"/>
  <c r="G255"/>
  <c r="H255"/>
  <c r="G237"/>
  <c r="H237"/>
  <c r="G219"/>
  <c r="H219"/>
  <c r="G199"/>
  <c r="H199"/>
  <c r="G181"/>
  <c r="H181"/>
  <c r="G161"/>
  <c r="H161"/>
  <c r="G141"/>
  <c r="H141"/>
  <c r="G120"/>
  <c r="H120"/>
  <c r="G100"/>
  <c r="H100"/>
  <c r="G78"/>
  <c r="H78"/>
  <c r="G58"/>
  <c r="H58"/>
  <c r="G33"/>
  <c r="H33"/>
  <c r="D443"/>
  <c r="D433"/>
  <c r="E428"/>
  <c r="E426"/>
  <c r="C422"/>
  <c r="E420"/>
  <c r="D417"/>
  <c r="C416"/>
  <c r="E412"/>
  <c r="D411"/>
  <c r="C410"/>
  <c r="E408"/>
  <c r="D407"/>
  <c r="C406"/>
  <c r="E404"/>
  <c r="D403"/>
  <c r="C400"/>
  <c r="E398"/>
  <c r="D395"/>
  <c r="C394"/>
  <c r="E392"/>
  <c r="D391"/>
  <c r="C387"/>
  <c r="E385"/>
  <c r="D382"/>
  <c r="C381"/>
  <c r="E377"/>
  <c r="D376"/>
  <c r="C375"/>
  <c r="E371"/>
  <c r="D370"/>
  <c r="C367"/>
  <c r="E365"/>
  <c r="D364"/>
  <c r="C363"/>
  <c r="E359"/>
  <c r="D358"/>
  <c r="C357"/>
  <c r="E355"/>
  <c r="D352"/>
  <c r="C351"/>
  <c r="E347"/>
  <c r="D346"/>
  <c r="C345"/>
  <c r="E341"/>
  <c r="D340"/>
  <c r="C339"/>
  <c r="E335"/>
  <c r="D334"/>
  <c r="C331"/>
  <c r="E329"/>
  <c r="D326"/>
  <c r="C325"/>
  <c r="E321"/>
  <c r="D320"/>
  <c r="C319"/>
  <c r="E315"/>
  <c r="D314"/>
  <c r="C313"/>
  <c r="E309"/>
  <c r="D308"/>
  <c r="C305"/>
  <c r="E303"/>
  <c r="D300"/>
  <c r="C299"/>
  <c r="E297"/>
  <c r="D294"/>
  <c r="C293"/>
  <c r="E289"/>
  <c r="D288"/>
  <c r="C287"/>
  <c r="E283"/>
  <c r="D282"/>
  <c r="C279"/>
  <c r="E277"/>
  <c r="D274"/>
  <c r="C273"/>
  <c r="E269"/>
  <c r="D268"/>
  <c r="C267"/>
  <c r="E263"/>
  <c r="D262"/>
  <c r="C258"/>
  <c r="E256"/>
  <c r="D255"/>
  <c r="C254"/>
  <c r="E252"/>
  <c r="D251"/>
  <c r="C250"/>
  <c r="E248"/>
  <c r="D245"/>
  <c r="C244"/>
  <c r="E242"/>
  <c r="D241"/>
  <c r="C240"/>
  <c r="E238"/>
  <c r="D237"/>
  <c r="C236"/>
  <c r="E234"/>
  <c r="D233"/>
  <c r="C232"/>
  <c r="E228"/>
  <c r="D227"/>
  <c r="C226"/>
  <c r="E224"/>
  <c r="D223"/>
  <c r="C222"/>
  <c r="E220"/>
  <c r="D219"/>
  <c r="C216"/>
  <c r="E214"/>
  <c r="D213"/>
  <c r="C212"/>
  <c r="E210"/>
  <c r="D209"/>
  <c r="C208"/>
  <c r="E206"/>
  <c r="D205"/>
  <c r="C202"/>
  <c r="E200"/>
  <c r="D199"/>
  <c r="C198"/>
  <c r="E196"/>
  <c r="D195"/>
  <c r="C194"/>
  <c r="E192"/>
  <c r="D191"/>
  <c r="C188"/>
  <c r="E186"/>
  <c r="D185"/>
  <c r="C184"/>
  <c r="E182"/>
  <c r="D181"/>
  <c r="C180"/>
  <c r="E178"/>
  <c r="D177"/>
  <c r="C174"/>
  <c r="E172"/>
  <c r="D171"/>
  <c r="C170"/>
  <c r="E168"/>
  <c r="D167"/>
  <c r="C166"/>
  <c r="E162"/>
  <c r="D161"/>
  <c r="C160"/>
  <c r="E158"/>
  <c r="D157"/>
  <c r="C156"/>
  <c r="E154"/>
  <c r="G300"/>
  <c r="H300"/>
  <c r="G213"/>
  <c r="H213"/>
  <c r="G135"/>
  <c r="H135"/>
  <c r="G52"/>
  <c r="H52"/>
  <c r="C426"/>
  <c r="E415"/>
  <c r="D408"/>
  <c r="C403"/>
  <c r="E393"/>
  <c r="D385"/>
  <c r="C376"/>
  <c r="E366"/>
  <c r="D359"/>
  <c r="C352"/>
  <c r="E342"/>
  <c r="D335"/>
  <c r="C326"/>
  <c r="E316"/>
  <c r="D309"/>
  <c r="C300"/>
  <c r="E292"/>
  <c r="D283"/>
  <c r="C274"/>
  <c r="E264"/>
  <c r="D256"/>
  <c r="C251"/>
  <c r="E243"/>
  <c r="D238"/>
  <c r="C233"/>
  <c r="E225"/>
  <c r="D220"/>
  <c r="C213"/>
  <c r="E207"/>
  <c r="D200"/>
  <c r="C195"/>
  <c r="E187"/>
  <c r="D182"/>
  <c r="C177"/>
  <c r="E169"/>
  <c r="D162"/>
  <c r="C157"/>
  <c r="D153"/>
  <c r="C152"/>
  <c r="E150"/>
  <c r="D149"/>
  <c r="C148"/>
  <c r="E142"/>
  <c r="D141"/>
  <c r="C140"/>
  <c r="E138"/>
  <c r="D135"/>
  <c r="C134"/>
  <c r="E129"/>
  <c r="D128"/>
  <c r="C127"/>
  <c r="E125"/>
  <c r="D124"/>
  <c r="C123"/>
  <c r="E121"/>
  <c r="D120"/>
  <c r="C117"/>
  <c r="E115"/>
  <c r="D114"/>
  <c r="C113"/>
  <c r="E111"/>
  <c r="D110"/>
  <c r="C107"/>
  <c r="E105"/>
  <c r="D104"/>
  <c r="C103"/>
  <c r="E101"/>
  <c r="D100"/>
  <c r="C97"/>
  <c r="E95"/>
  <c r="D94"/>
  <c r="C93"/>
  <c r="E91"/>
  <c r="D90"/>
  <c r="C87"/>
  <c r="E85"/>
  <c r="D84"/>
  <c r="C83"/>
  <c r="E81"/>
  <c r="D78"/>
  <c r="C77"/>
  <c r="E75"/>
  <c r="D72"/>
  <c r="C71"/>
  <c r="E69"/>
  <c r="D68"/>
  <c r="C67"/>
  <c r="E63"/>
  <c r="D62"/>
  <c r="C61"/>
  <c r="E59"/>
  <c r="D58"/>
  <c r="C57"/>
  <c r="E55"/>
  <c r="D52"/>
  <c r="C51"/>
  <c r="E49"/>
  <c r="D48"/>
  <c r="C45"/>
  <c r="E43"/>
  <c r="D42"/>
  <c r="C41"/>
  <c r="E39"/>
  <c r="D33"/>
  <c r="C32"/>
  <c r="E27"/>
  <c r="D26"/>
  <c r="C25"/>
  <c r="E18"/>
  <c r="D17"/>
  <c r="D11"/>
  <c r="G274"/>
  <c r="H274"/>
  <c r="G195"/>
  <c r="H195"/>
  <c r="G114"/>
  <c r="H114"/>
  <c r="G26"/>
  <c r="H26"/>
  <c r="E421"/>
  <c r="D412"/>
  <c r="C407"/>
  <c r="E399"/>
  <c r="D392"/>
  <c r="C382"/>
  <c r="E372"/>
  <c r="D365"/>
  <c r="C358"/>
  <c r="E350"/>
  <c r="D341"/>
  <c r="C334"/>
  <c r="E324"/>
  <c r="D315"/>
  <c r="C308"/>
  <c r="E298"/>
  <c r="D289"/>
  <c r="C282"/>
  <c r="E272"/>
  <c r="D263"/>
  <c r="C255"/>
  <c r="E249"/>
  <c r="D242"/>
  <c r="C237"/>
  <c r="E229"/>
  <c r="D224"/>
  <c r="C219"/>
  <c r="E211"/>
  <c r="D206"/>
  <c r="C199"/>
  <c r="E193"/>
  <c r="D186"/>
  <c r="C181"/>
  <c r="E173"/>
  <c r="D168"/>
  <c r="C161"/>
  <c r="E155"/>
  <c r="C153"/>
  <c r="E151"/>
  <c r="D150"/>
  <c r="C149"/>
  <c r="E147"/>
  <c r="D142"/>
  <c r="C141"/>
  <c r="E139"/>
  <c r="D138"/>
  <c r="C135"/>
  <c r="E133"/>
  <c r="D129"/>
  <c r="C128"/>
  <c r="E126"/>
  <c r="D125"/>
  <c r="C124"/>
  <c r="E122"/>
  <c r="D121"/>
  <c r="C120"/>
  <c r="E116"/>
  <c r="D115"/>
  <c r="C114"/>
  <c r="E112"/>
  <c r="D111"/>
  <c r="C110"/>
  <c r="E106"/>
  <c r="D105"/>
  <c r="C104"/>
  <c r="E102"/>
  <c r="D101"/>
  <c r="C100"/>
  <c r="E96"/>
  <c r="D95"/>
  <c r="C94"/>
  <c r="E92"/>
  <c r="D91"/>
  <c r="C90"/>
  <c r="E86"/>
  <c r="D85"/>
  <c r="C84"/>
  <c r="E82"/>
  <c r="D81"/>
  <c r="C78"/>
  <c r="E76"/>
  <c r="D75"/>
  <c r="C72"/>
  <c r="E70"/>
  <c r="D69"/>
  <c r="C68"/>
  <c r="E64"/>
  <c r="D63"/>
  <c r="C62"/>
  <c r="E60"/>
  <c r="D59"/>
  <c r="C58"/>
  <c r="E56"/>
  <c r="D55"/>
  <c r="C52"/>
  <c r="E50"/>
  <c r="D49"/>
  <c r="C48"/>
  <c r="E44"/>
  <c r="D43"/>
  <c r="C42"/>
  <c r="E40"/>
  <c r="D39"/>
  <c r="C33"/>
  <c r="E31"/>
  <c r="D27"/>
  <c r="C26"/>
  <c r="E24"/>
  <c r="D18"/>
  <c r="C17"/>
  <c r="C11"/>
  <c r="D83"/>
  <c r="C18" i="6"/>
  <c r="G412" i="7"/>
  <c r="H412"/>
  <c r="G251"/>
  <c r="H251"/>
  <c r="G177"/>
  <c r="H177"/>
  <c r="G94"/>
  <c r="H94"/>
  <c r="C443"/>
  <c r="C433"/>
  <c r="D420"/>
  <c r="C411"/>
  <c r="E405"/>
  <c r="D398"/>
  <c r="C391"/>
  <c r="E380"/>
  <c r="D371"/>
  <c r="C364"/>
  <c r="E356"/>
  <c r="D347"/>
  <c r="C340"/>
  <c r="E330"/>
  <c r="D321"/>
  <c r="C314"/>
  <c r="E304"/>
  <c r="D297"/>
  <c r="C288"/>
  <c r="E278"/>
  <c r="D269"/>
  <c r="C262"/>
  <c r="E253"/>
  <c r="D248"/>
  <c r="C241"/>
  <c r="E235"/>
  <c r="D228"/>
  <c r="C223"/>
  <c r="E215"/>
  <c r="D210"/>
  <c r="C205"/>
  <c r="E197"/>
  <c r="D192"/>
  <c r="C185"/>
  <c r="E179"/>
  <c r="D172"/>
  <c r="C167"/>
  <c r="E159"/>
  <c r="D154"/>
  <c r="E152"/>
  <c r="D151"/>
  <c r="C150"/>
  <c r="E148"/>
  <c r="D147"/>
  <c r="C142"/>
  <c r="E140"/>
  <c r="D139"/>
  <c r="C138"/>
  <c r="E134"/>
  <c r="D133"/>
  <c r="C129"/>
  <c r="E127"/>
  <c r="D126"/>
  <c r="C125"/>
  <c r="E123"/>
  <c r="D122"/>
  <c r="C121"/>
  <c r="E117"/>
  <c r="D116"/>
  <c r="C115"/>
  <c r="E113"/>
  <c r="D112"/>
  <c r="C111"/>
  <c r="E107"/>
  <c r="D106"/>
  <c r="C105"/>
  <c r="E103"/>
  <c r="D102"/>
  <c r="C101"/>
  <c r="E97"/>
  <c r="D96"/>
  <c r="C95"/>
  <c r="E93"/>
  <c r="D92"/>
  <c r="C91"/>
  <c r="E87"/>
  <c r="D86"/>
  <c r="C85"/>
  <c r="E83"/>
  <c r="D82"/>
  <c r="C81"/>
  <c r="E77"/>
  <c r="D76"/>
  <c r="C75"/>
  <c r="E71"/>
  <c r="D70"/>
  <c r="C69"/>
  <c r="E67"/>
  <c r="D64"/>
  <c r="C63"/>
  <c r="E61"/>
  <c r="D60"/>
  <c r="C59"/>
  <c r="E57"/>
  <c r="D56"/>
  <c r="C55"/>
  <c r="E51"/>
  <c r="D50"/>
  <c r="C49"/>
  <c r="E45"/>
  <c r="D44"/>
  <c r="C43"/>
  <c r="E41"/>
  <c r="D40"/>
  <c r="C39"/>
  <c r="E32"/>
  <c r="D31"/>
  <c r="C27"/>
  <c r="E25"/>
  <c r="D24"/>
  <c r="C18"/>
  <c r="G11"/>
  <c r="H11"/>
  <c r="H10"/>
  <c r="G11" i="6"/>
  <c r="H11"/>
  <c r="C82" i="7"/>
  <c r="G335"/>
  <c r="H335"/>
  <c r="G233"/>
  <c r="H233"/>
  <c r="G157"/>
  <c r="H157"/>
  <c r="G72"/>
  <c r="H72"/>
  <c r="D428"/>
  <c r="C417"/>
  <c r="E409"/>
  <c r="D404"/>
  <c r="C395"/>
  <c r="E386"/>
  <c r="D377"/>
  <c r="C370"/>
  <c r="E362"/>
  <c r="D355"/>
  <c r="C346"/>
  <c r="E336"/>
  <c r="D329"/>
  <c r="C320"/>
  <c r="E310"/>
  <c r="D303"/>
  <c r="C294"/>
  <c r="E284"/>
  <c r="D277"/>
  <c r="C268"/>
  <c r="E257"/>
  <c r="D252"/>
  <c r="C245"/>
  <c r="E239"/>
  <c r="D234"/>
  <c r="C227"/>
  <c r="E221"/>
  <c r="D214"/>
  <c r="C209"/>
  <c r="E201"/>
  <c r="D196"/>
  <c r="C191"/>
  <c r="E183"/>
  <c r="D178"/>
  <c r="C171"/>
  <c r="E163"/>
  <c r="D158"/>
  <c r="C154"/>
  <c r="D152"/>
  <c r="C151"/>
  <c r="E149"/>
  <c r="D148"/>
  <c r="C147"/>
  <c r="E141"/>
  <c r="D140"/>
  <c r="C139"/>
  <c r="E135"/>
  <c r="D134"/>
  <c r="C133"/>
  <c r="E128"/>
  <c r="D127"/>
  <c r="C126"/>
  <c r="E124"/>
  <c r="D123"/>
  <c r="C122"/>
  <c r="E120"/>
  <c r="D117"/>
  <c r="C116"/>
  <c r="E114"/>
  <c r="D113"/>
  <c r="C112"/>
  <c r="E110"/>
  <c r="D107"/>
  <c r="C106"/>
  <c r="E104"/>
  <c r="D103"/>
  <c r="C102"/>
  <c r="E100"/>
  <c r="D97"/>
  <c r="C96"/>
  <c r="E94"/>
  <c r="D93"/>
  <c r="C92"/>
  <c r="E90"/>
  <c r="D87"/>
  <c r="C86"/>
  <c r="E84"/>
  <c r="E78"/>
  <c r="D77"/>
  <c r="C76"/>
  <c r="D71"/>
  <c r="C64"/>
  <c r="E58"/>
  <c r="D51"/>
  <c r="C44"/>
  <c r="E33"/>
  <c r="D25"/>
  <c r="C70"/>
  <c r="E62"/>
  <c r="D57"/>
  <c r="C50"/>
  <c r="E42"/>
  <c r="D32"/>
  <c r="C24"/>
  <c r="E68"/>
  <c r="D61"/>
  <c r="C56"/>
  <c r="E48"/>
  <c r="D41"/>
  <c r="C31"/>
  <c r="E17"/>
  <c r="E72"/>
  <c r="D67"/>
  <c r="C60"/>
  <c r="E52"/>
  <c r="D45"/>
  <c r="C40"/>
  <c r="E26"/>
  <c r="E11"/>
  <c r="G64" i="6"/>
  <c r="H64"/>
  <c r="C120" i="5"/>
  <c r="E120"/>
  <c r="H328" i="7"/>
  <c r="H10" i="6"/>
  <c r="C14" i="5"/>
  <c r="F120"/>
  <c r="E130"/>
  <c r="F130"/>
  <c r="D130"/>
  <c r="F46"/>
  <c r="D46"/>
  <c r="E46"/>
  <c r="G46"/>
  <c r="G45"/>
  <c r="H16" i="7"/>
  <c r="H419"/>
  <c r="G94" i="6"/>
  <c r="H94"/>
  <c r="C180" i="5"/>
  <c r="H384" i="7"/>
  <c r="D88" i="5"/>
  <c r="F88"/>
  <c r="E88"/>
  <c r="D82"/>
  <c r="E82"/>
  <c r="F82"/>
  <c r="G82"/>
  <c r="G81"/>
  <c r="F84"/>
  <c r="D84"/>
  <c r="E84"/>
  <c r="H176" i="7"/>
  <c r="H218"/>
  <c r="G57" i="6"/>
  <c r="H57"/>
  <c r="C106" i="5"/>
  <c r="H38" i="7"/>
  <c r="H354"/>
  <c r="E86" i="5"/>
  <c r="F86"/>
  <c r="D86"/>
  <c r="E174"/>
  <c r="D174"/>
  <c r="F174"/>
  <c r="D90"/>
  <c r="E90"/>
  <c r="F90"/>
  <c r="F168"/>
  <c r="D168"/>
  <c r="E168"/>
  <c r="H114" i="6"/>
  <c r="C222" i="5"/>
  <c r="G15" i="6"/>
  <c r="H15"/>
  <c r="H379" i="7"/>
  <c r="E24" i="5"/>
  <c r="F24"/>
  <c r="D24"/>
  <c r="F26"/>
  <c r="E26"/>
  <c r="D26"/>
  <c r="H100" i="6"/>
  <c r="C192" i="5"/>
  <c r="C194"/>
  <c r="E178"/>
  <c r="D178"/>
  <c r="F178"/>
  <c r="D190"/>
  <c r="E190"/>
  <c r="F190"/>
  <c r="E170"/>
  <c r="F170"/>
  <c r="D170"/>
  <c r="E188"/>
  <c r="F188"/>
  <c r="D188"/>
  <c r="G188"/>
  <c r="G187"/>
  <c r="E48"/>
  <c r="D48"/>
  <c r="F48"/>
  <c r="G48"/>
  <c r="G47"/>
  <c r="D224"/>
  <c r="E224"/>
  <c r="F224"/>
  <c r="G224"/>
  <c r="G223"/>
  <c r="E28"/>
  <c r="D28"/>
  <c r="F28"/>
  <c r="D196"/>
  <c r="E196"/>
  <c r="F196"/>
  <c r="D44"/>
  <c r="E44"/>
  <c r="F44"/>
  <c r="F42"/>
  <c r="H110" i="6"/>
  <c r="C212" i="5"/>
  <c r="C214"/>
  <c r="G70" i="6"/>
  <c r="H70"/>
  <c r="C132" i="5"/>
  <c r="G74" i="6"/>
  <c r="H74"/>
  <c r="C140" i="5"/>
  <c r="G83" i="6"/>
  <c r="H83"/>
  <c r="C158" i="5"/>
  <c r="G92" i="6"/>
  <c r="H92"/>
  <c r="C176" i="5"/>
  <c r="G61" i="6"/>
  <c r="H61"/>
  <c r="C114" i="5"/>
  <c r="G107" i="6"/>
  <c r="H107"/>
  <c r="C206" i="5"/>
  <c r="G87" i="6"/>
  <c r="H87"/>
  <c r="C166" i="5"/>
  <c r="G108" i="6"/>
  <c r="H108"/>
  <c r="C208" i="5"/>
  <c r="G54" i="6"/>
  <c r="H54"/>
  <c r="C100" i="5"/>
  <c r="G106" i="6"/>
  <c r="H106"/>
  <c r="C204" i="5"/>
  <c r="H119" i="7"/>
  <c r="G41" i="6"/>
  <c r="H41"/>
  <c r="C74" i="5"/>
  <c r="H281" i="7"/>
  <c r="G65" i="6"/>
  <c r="H65"/>
  <c r="C122" i="5"/>
  <c r="H109" i="7"/>
  <c r="G40" i="6"/>
  <c r="H40"/>
  <c r="C72" i="5"/>
  <c r="H190" i="7"/>
  <c r="G55" i="6"/>
  <c r="H55"/>
  <c r="C102" i="5"/>
  <c r="H54" i="7"/>
  <c r="G34" i="6"/>
  <c r="H34"/>
  <c r="C60" i="5"/>
  <c r="H74" i="7"/>
  <c r="G36" i="6"/>
  <c r="H36"/>
  <c r="C64" i="5"/>
  <c r="H137" i="7"/>
  <c r="G44" i="6"/>
  <c r="H44"/>
  <c r="C80" i="5"/>
  <c r="H30" i="7"/>
  <c r="G24" i="6"/>
  <c r="H24"/>
  <c r="H66" i="7"/>
  <c r="G35" i="6"/>
  <c r="H35"/>
  <c r="C62" i="5"/>
  <c r="H266" i="7"/>
  <c r="G62" i="6"/>
  <c r="H62"/>
  <c r="C116" i="5"/>
  <c r="H430" i="7"/>
  <c r="G97" i="6"/>
  <c r="H97"/>
  <c r="C186" i="5"/>
  <c r="H47" i="7"/>
  <c r="G33" i="6"/>
  <c r="H33"/>
  <c r="C58" i="5"/>
  <c r="H146" i="7"/>
  <c r="G52" i="6"/>
  <c r="H52"/>
  <c r="C96" i="5"/>
  <c r="H231" i="7"/>
  <c r="G58" i="6"/>
  <c r="H58"/>
  <c r="C108" i="5"/>
  <c r="H333" i="7"/>
  <c r="G75" i="6"/>
  <c r="H75"/>
  <c r="C142" i="5"/>
  <c r="H323" i="7"/>
  <c r="G73" i="6"/>
  <c r="H73"/>
  <c r="C138" i="5"/>
  <c r="H349" i="7"/>
  <c r="H338"/>
  <c r="G76" i="6"/>
  <c r="H76"/>
  <c r="C144" i="5"/>
  <c r="H390" i="7"/>
  <c r="G86" i="6"/>
  <c r="H86"/>
  <c r="C164" i="5"/>
  <c r="H80" i="7"/>
  <c r="G37" i="6"/>
  <c r="H37"/>
  <c r="C66" i="5"/>
  <c r="G79" i="6"/>
  <c r="H79"/>
  <c r="C150" i="5"/>
  <c r="G109" i="6"/>
  <c r="H109"/>
  <c r="C210" i="5"/>
  <c r="G84" i="6"/>
  <c r="H84"/>
  <c r="C160" i="5"/>
  <c r="G32" i="6"/>
  <c r="H32"/>
  <c r="C56" i="5"/>
  <c r="H291" i="7"/>
  <c r="G67" i="6"/>
  <c r="H67"/>
  <c r="C126" i="5"/>
  <c r="H318" i="7"/>
  <c r="H344"/>
  <c r="G77" i="6"/>
  <c r="H77"/>
  <c r="C146" i="5"/>
  <c r="H369" i="7"/>
  <c r="G81" i="6"/>
  <c r="H81"/>
  <c r="C154" i="5"/>
  <c r="G78" i="6"/>
  <c r="H78"/>
  <c r="C148" i="5"/>
  <c r="G72" i="6"/>
  <c r="H72"/>
  <c r="C136" i="5"/>
  <c r="H99" i="7"/>
  <c r="G39" i="6"/>
  <c r="H39"/>
  <c r="C70" i="5"/>
  <c r="H204" i="7"/>
  <c r="G56" i="6"/>
  <c r="H56"/>
  <c r="C104" i="5"/>
  <c r="H89" i="7"/>
  <c r="G38" i="6"/>
  <c r="H38"/>
  <c r="C68" i="5"/>
  <c r="H247" i="7"/>
  <c r="G59" i="6"/>
  <c r="H59"/>
  <c r="C110" i="5"/>
  <c r="H296" i="7"/>
  <c r="G68" i="6"/>
  <c r="H68"/>
  <c r="C128" i="5"/>
  <c r="H23" i="7"/>
  <c r="G22" i="6"/>
  <c r="H22"/>
  <c r="H132" i="7"/>
  <c r="G43" i="6"/>
  <c r="H43"/>
  <c r="H271" i="7"/>
  <c r="G63" i="6"/>
  <c r="H63"/>
  <c r="C118" i="5"/>
  <c r="H165" i="7"/>
  <c r="G53" i="6"/>
  <c r="H53"/>
  <c r="C98" i="5"/>
  <c r="H286" i="7"/>
  <c r="G66" i="6"/>
  <c r="H66"/>
  <c r="C124" i="5"/>
  <c r="H312" i="7"/>
  <c r="G71" i="6"/>
  <c r="H71"/>
  <c r="C134" i="5"/>
  <c r="H361" i="7"/>
  <c r="G80" i="6"/>
  <c r="H80"/>
  <c r="C152" i="5"/>
  <c r="H374" i="7"/>
  <c r="G82" i="6"/>
  <c r="H82"/>
  <c r="C156" i="5"/>
  <c r="H402" i="7"/>
  <c r="G90" i="6"/>
  <c r="H90"/>
  <c r="C172" i="5"/>
  <c r="H425" i="7"/>
  <c r="G96" i="6"/>
  <c r="H96"/>
  <c r="H25"/>
  <c r="C42" i="5"/>
  <c r="G196"/>
  <c r="G195"/>
  <c r="G190"/>
  <c r="G189"/>
  <c r="G26"/>
  <c r="G25"/>
  <c r="G90"/>
  <c r="G89"/>
  <c r="D120"/>
  <c r="D42"/>
  <c r="D41"/>
  <c r="G178"/>
  <c r="G177"/>
  <c r="G88"/>
  <c r="G87"/>
  <c r="G86"/>
  <c r="G85"/>
  <c r="G84"/>
  <c r="G83"/>
  <c r="F154"/>
  <c r="E154"/>
  <c r="D154"/>
  <c r="E156"/>
  <c r="F156"/>
  <c r="D156"/>
  <c r="D80"/>
  <c r="F80"/>
  <c r="E80"/>
  <c r="D72"/>
  <c r="F72"/>
  <c r="E72"/>
  <c r="D106"/>
  <c r="F106"/>
  <c r="E106"/>
  <c r="H95" i="6"/>
  <c r="C182" i="5"/>
  <c r="C184"/>
  <c r="F144"/>
  <c r="E144"/>
  <c r="D144"/>
  <c r="E128"/>
  <c r="D128"/>
  <c r="F128"/>
  <c r="D150"/>
  <c r="F150"/>
  <c r="E150"/>
  <c r="D58"/>
  <c r="E58"/>
  <c r="F58"/>
  <c r="E134"/>
  <c r="F134"/>
  <c r="D134"/>
  <c r="H113" i="6"/>
  <c r="C220" i="5"/>
  <c r="D152"/>
  <c r="E152"/>
  <c r="F152"/>
  <c r="E146"/>
  <c r="D146"/>
  <c r="F146"/>
  <c r="D124"/>
  <c r="E124"/>
  <c r="F124"/>
  <c r="F186"/>
  <c r="E186"/>
  <c r="D186"/>
  <c r="F100"/>
  <c r="E100"/>
  <c r="D100"/>
  <c r="F206"/>
  <c r="D206"/>
  <c r="E206"/>
  <c r="D140"/>
  <c r="E140"/>
  <c r="F140"/>
  <c r="G44"/>
  <c r="D180"/>
  <c r="E180"/>
  <c r="F180"/>
  <c r="G174"/>
  <c r="G173"/>
  <c r="G130"/>
  <c r="G129"/>
  <c r="D70"/>
  <c r="E70"/>
  <c r="F70"/>
  <c r="G70"/>
  <c r="G69"/>
  <c r="F138"/>
  <c r="D138"/>
  <c r="E138"/>
  <c r="E102"/>
  <c r="D102"/>
  <c r="F102"/>
  <c r="D158"/>
  <c r="E158"/>
  <c r="F158"/>
  <c r="D194"/>
  <c r="D192"/>
  <c r="D191"/>
  <c r="E194"/>
  <c r="E192"/>
  <c r="E191"/>
  <c r="F194"/>
  <c r="F118"/>
  <c r="D118"/>
  <c r="E118"/>
  <c r="D136"/>
  <c r="E136"/>
  <c r="F136"/>
  <c r="E164"/>
  <c r="D164"/>
  <c r="F164"/>
  <c r="F142"/>
  <c r="D142"/>
  <c r="E142"/>
  <c r="H42" i="6"/>
  <c r="C76" i="5"/>
  <c r="C78"/>
  <c r="F68"/>
  <c r="D68"/>
  <c r="E68"/>
  <c r="E116"/>
  <c r="D116"/>
  <c r="F116"/>
  <c r="F108"/>
  <c r="D108"/>
  <c r="E108"/>
  <c r="D64"/>
  <c r="E64"/>
  <c r="F64"/>
  <c r="E122"/>
  <c r="F122"/>
  <c r="D122"/>
  <c r="G122"/>
  <c r="G121"/>
  <c r="E204"/>
  <c r="D204"/>
  <c r="F204"/>
  <c r="G204"/>
  <c r="F208"/>
  <c r="D208"/>
  <c r="E208"/>
  <c r="E114"/>
  <c r="D114"/>
  <c r="F114"/>
  <c r="D132"/>
  <c r="E132"/>
  <c r="F132"/>
  <c r="F41"/>
  <c r="G28"/>
  <c r="G27"/>
  <c r="G24"/>
  <c r="G23"/>
  <c r="H14" i="6"/>
  <c r="C22" i="5"/>
  <c r="D14"/>
  <c r="D12"/>
  <c r="E14"/>
  <c r="E12"/>
  <c r="F14"/>
  <c r="F12"/>
  <c r="E98"/>
  <c r="D98"/>
  <c r="F98"/>
  <c r="D56"/>
  <c r="E56"/>
  <c r="F56"/>
  <c r="E66"/>
  <c r="D66"/>
  <c r="F66"/>
  <c r="H23" i="6"/>
  <c r="C38" i="5"/>
  <c r="C40"/>
  <c r="D166"/>
  <c r="F166"/>
  <c r="E166"/>
  <c r="E110"/>
  <c r="D110"/>
  <c r="F110"/>
  <c r="D160"/>
  <c r="E160"/>
  <c r="F160"/>
  <c r="E172"/>
  <c r="D172"/>
  <c r="F172"/>
  <c r="H21" i="6"/>
  <c r="C36" i="5"/>
  <c r="D104"/>
  <c r="F104"/>
  <c r="E104"/>
  <c r="D148"/>
  <c r="E148"/>
  <c r="F148"/>
  <c r="E126"/>
  <c r="D126"/>
  <c r="F126"/>
  <c r="D210"/>
  <c r="F210"/>
  <c r="E210"/>
  <c r="D96"/>
  <c r="E96"/>
  <c r="F96"/>
  <c r="E62"/>
  <c r="F62"/>
  <c r="D62"/>
  <c r="F60"/>
  <c r="D60"/>
  <c r="E60"/>
  <c r="D74"/>
  <c r="E74"/>
  <c r="F74"/>
  <c r="D176"/>
  <c r="E176"/>
  <c r="F176"/>
  <c r="G176"/>
  <c r="G175"/>
  <c r="F214"/>
  <c r="F212"/>
  <c r="F211"/>
  <c r="E214"/>
  <c r="E212"/>
  <c r="E211"/>
  <c r="D214"/>
  <c r="D212"/>
  <c r="D211"/>
  <c r="E42"/>
  <c r="E41"/>
  <c r="D222"/>
  <c r="D220"/>
  <c r="G170"/>
  <c r="G169"/>
  <c r="E222"/>
  <c r="E220"/>
  <c r="F222"/>
  <c r="F220"/>
  <c r="G168"/>
  <c r="G167"/>
  <c r="G120"/>
  <c r="G119"/>
  <c r="H9" i="6"/>
  <c r="C12" i="5"/>
  <c r="H51" i="6"/>
  <c r="C94" i="5"/>
  <c r="H105" i="6"/>
  <c r="H60"/>
  <c r="C112" i="5"/>
  <c r="H31" i="6"/>
  <c r="H85"/>
  <c r="C162" i="5"/>
  <c r="D38" i="9"/>
  <c r="D31"/>
  <c r="D19"/>
  <c r="D18" i="8"/>
  <c r="D23"/>
  <c r="D10"/>
  <c r="G132" i="5"/>
  <c r="G131"/>
  <c r="G180"/>
  <c r="G179"/>
  <c r="G142"/>
  <c r="G141"/>
  <c r="G68"/>
  <c r="G67"/>
  <c r="G124"/>
  <c r="G123"/>
  <c r="G166"/>
  <c r="G165"/>
  <c r="D54"/>
  <c r="G14"/>
  <c r="G12"/>
  <c r="G206"/>
  <c r="G205"/>
  <c r="G150"/>
  <c r="G149"/>
  <c r="E94"/>
  <c r="G172"/>
  <c r="G171"/>
  <c r="G114"/>
  <c r="G64"/>
  <c r="G63"/>
  <c r="G108"/>
  <c r="G107"/>
  <c r="G140"/>
  <c r="G139"/>
  <c r="G154"/>
  <c r="G153"/>
  <c r="G113"/>
  <c r="E93"/>
  <c r="G13"/>
  <c r="E112"/>
  <c r="E111"/>
  <c r="G203"/>
  <c r="G194"/>
  <c r="F192"/>
  <c r="F191"/>
  <c r="H104" i="6"/>
  <c r="C202" i="5"/>
  <c r="G214"/>
  <c r="G74"/>
  <c r="G73"/>
  <c r="G60"/>
  <c r="G59"/>
  <c r="D94"/>
  <c r="G126"/>
  <c r="G125"/>
  <c r="G104"/>
  <c r="G103"/>
  <c r="G56"/>
  <c r="F10"/>
  <c r="C10"/>
  <c r="F9"/>
  <c r="F11"/>
  <c r="H13" i="6"/>
  <c r="C20" i="5"/>
  <c r="F202"/>
  <c r="F78"/>
  <c r="F76"/>
  <c r="F75"/>
  <c r="E78"/>
  <c r="E76"/>
  <c r="E75"/>
  <c r="D78"/>
  <c r="D76"/>
  <c r="D75"/>
  <c r="E162"/>
  <c r="E161"/>
  <c r="G158"/>
  <c r="G157"/>
  <c r="G146"/>
  <c r="G145"/>
  <c r="G134"/>
  <c r="G133"/>
  <c r="G58"/>
  <c r="G57"/>
  <c r="G128"/>
  <c r="G127"/>
  <c r="G80"/>
  <c r="G79"/>
  <c r="D40"/>
  <c r="D38"/>
  <c r="D37"/>
  <c r="F40"/>
  <c r="F38"/>
  <c r="F37"/>
  <c r="E40"/>
  <c r="E38"/>
  <c r="E37"/>
  <c r="D22"/>
  <c r="E22"/>
  <c r="E20"/>
  <c r="F22"/>
  <c r="F20"/>
  <c r="D162"/>
  <c r="D161"/>
  <c r="G96"/>
  <c r="G210"/>
  <c r="G209"/>
  <c r="G148"/>
  <c r="G147"/>
  <c r="D36"/>
  <c r="E36"/>
  <c r="F36"/>
  <c r="F54"/>
  <c r="G98"/>
  <c r="G97"/>
  <c r="E10"/>
  <c r="E11"/>
  <c r="F112"/>
  <c r="F111"/>
  <c r="G208"/>
  <c r="G207"/>
  <c r="D202"/>
  <c r="G116"/>
  <c r="G115"/>
  <c r="G164"/>
  <c r="G136"/>
  <c r="G135"/>
  <c r="G118"/>
  <c r="G117"/>
  <c r="G138"/>
  <c r="G137"/>
  <c r="G42"/>
  <c r="G41"/>
  <c r="G43"/>
  <c r="G186"/>
  <c r="G185"/>
  <c r="G144"/>
  <c r="G143"/>
  <c r="G72"/>
  <c r="G71"/>
  <c r="C9" i="1"/>
  <c r="H30" i="6"/>
  <c r="C52" i="5"/>
  <c r="C54"/>
  <c r="D53"/>
  <c r="G222"/>
  <c r="G62"/>
  <c r="G61"/>
  <c r="F94"/>
  <c r="H20" i="6"/>
  <c r="C34" i="5"/>
  <c r="G160"/>
  <c r="G159"/>
  <c r="G110"/>
  <c r="G109"/>
  <c r="G66"/>
  <c r="G65"/>
  <c r="E54"/>
  <c r="D11"/>
  <c r="D10"/>
  <c r="D9"/>
  <c r="D112"/>
  <c r="D111"/>
  <c r="E202"/>
  <c r="F162"/>
  <c r="F161"/>
  <c r="G102"/>
  <c r="G101"/>
  <c r="G100"/>
  <c r="G99"/>
  <c r="G152"/>
  <c r="G151"/>
  <c r="H112" i="6"/>
  <c r="C218" i="5"/>
  <c r="E184"/>
  <c r="E182"/>
  <c r="E181"/>
  <c r="F184"/>
  <c r="F182"/>
  <c r="F181"/>
  <c r="D184"/>
  <c r="D182"/>
  <c r="D181"/>
  <c r="G106"/>
  <c r="G105"/>
  <c r="G156"/>
  <c r="G155"/>
  <c r="E119" i="6"/>
  <c r="C17" i="1"/>
  <c r="H50" i="6"/>
  <c r="D40" i="9"/>
  <c r="D41"/>
  <c r="G78" i="5"/>
  <c r="H19" i="6"/>
  <c r="C32" i="5"/>
  <c r="D34"/>
  <c r="D32"/>
  <c r="G76"/>
  <c r="G75"/>
  <c r="G77"/>
  <c r="G193"/>
  <c r="G192"/>
  <c r="G191"/>
  <c r="G10"/>
  <c r="G9"/>
  <c r="G11"/>
  <c r="G184"/>
  <c r="F92"/>
  <c r="F93"/>
  <c r="G36"/>
  <c r="G40"/>
  <c r="G54"/>
  <c r="G55"/>
  <c r="H103" i="6"/>
  <c r="C200" i="5"/>
  <c r="E92"/>
  <c r="H29" i="6"/>
  <c r="C50" i="5"/>
  <c r="C92"/>
  <c r="G162"/>
  <c r="G161"/>
  <c r="G163"/>
  <c r="F53"/>
  <c r="F52"/>
  <c r="G22"/>
  <c r="D20"/>
  <c r="F201"/>
  <c r="F200"/>
  <c r="D92"/>
  <c r="D93"/>
  <c r="C14" i="1"/>
  <c r="C216" i="5"/>
  <c r="D201"/>
  <c r="D200"/>
  <c r="E9"/>
  <c r="F34"/>
  <c r="F32"/>
  <c r="F18"/>
  <c r="F19"/>
  <c r="H12" i="6"/>
  <c r="G118"/>
  <c r="G119"/>
  <c r="G120"/>
  <c r="C18" i="5"/>
  <c r="G202"/>
  <c r="E201"/>
  <c r="E200"/>
  <c r="E53"/>
  <c r="E52"/>
  <c r="G221"/>
  <c r="G220"/>
  <c r="E34"/>
  <c r="E32"/>
  <c r="G94"/>
  <c r="G95"/>
  <c r="E19"/>
  <c r="E18"/>
  <c r="G213"/>
  <c r="G212"/>
  <c r="G211"/>
  <c r="D52"/>
  <c r="G112"/>
  <c r="G111"/>
  <c r="C12" i="1"/>
  <c r="D42" i="9"/>
  <c r="D44"/>
  <c r="C390" i="7"/>
  <c r="D390"/>
  <c r="B390"/>
  <c r="E390"/>
  <c r="E91" i="5"/>
  <c r="F91"/>
  <c r="D91"/>
  <c r="D50"/>
  <c r="D49"/>
  <c r="D51"/>
  <c r="E33"/>
  <c r="F31"/>
  <c r="F30"/>
  <c r="G21"/>
  <c r="G20"/>
  <c r="G38"/>
  <c r="G37"/>
  <c r="G39"/>
  <c r="G182"/>
  <c r="G181"/>
  <c r="G183"/>
  <c r="D33"/>
  <c r="E30"/>
  <c r="E31"/>
  <c r="G201"/>
  <c r="G200"/>
  <c r="F16"/>
  <c r="F17"/>
  <c r="D198"/>
  <c r="D199"/>
  <c r="D31"/>
  <c r="D30"/>
  <c r="E199"/>
  <c r="E198"/>
  <c r="C10" i="1"/>
  <c r="C16" i="5"/>
  <c r="F33"/>
  <c r="F199"/>
  <c r="F198"/>
  <c r="F50"/>
  <c r="F49"/>
  <c r="F51"/>
  <c r="C13" i="1"/>
  <c r="C11"/>
  <c r="D16"/>
  <c r="D12"/>
  <c r="C198" i="5"/>
  <c r="G34"/>
  <c r="G35"/>
  <c r="E16"/>
  <c r="E15"/>
  <c r="E17"/>
  <c r="E50"/>
  <c r="E49"/>
  <c r="E51"/>
  <c r="D19"/>
  <c r="D18"/>
  <c r="G52"/>
  <c r="G53"/>
  <c r="G92"/>
  <c r="G91"/>
  <c r="G93"/>
  <c r="C30"/>
  <c r="E197"/>
  <c r="D197"/>
  <c r="G19"/>
  <c r="G18"/>
  <c r="G199"/>
  <c r="G198"/>
  <c r="G197"/>
  <c r="G50"/>
  <c r="G49"/>
  <c r="G51"/>
  <c r="G32"/>
  <c r="G33"/>
  <c r="D29"/>
  <c r="D17"/>
  <c r="D16"/>
  <c r="D15"/>
  <c r="F197"/>
  <c r="F15"/>
  <c r="E29"/>
  <c r="F29"/>
  <c r="D17" i="1"/>
  <c r="D18"/>
  <c r="D9"/>
  <c r="D10"/>
  <c r="D14"/>
  <c r="D11"/>
  <c r="D13"/>
  <c r="D218" i="5"/>
  <c r="D217"/>
  <c r="D219"/>
  <c r="G31"/>
  <c r="G30"/>
  <c r="G29"/>
  <c r="G17"/>
  <c r="G16"/>
  <c r="G15"/>
  <c r="D216"/>
  <c r="D215"/>
  <c r="D226"/>
  <c r="D230"/>
  <c r="D227"/>
  <c r="D228"/>
  <c r="D231"/>
  <c r="E219"/>
  <c r="E218"/>
  <c r="E217"/>
  <c r="E216"/>
  <c r="E226"/>
  <c r="E227"/>
  <c r="E228"/>
  <c r="E231"/>
  <c r="F218"/>
  <c r="F217"/>
  <c r="F219"/>
  <c r="E215"/>
  <c r="E230"/>
  <c r="F216"/>
  <c r="F226"/>
  <c r="F227"/>
  <c r="F228"/>
  <c r="F231"/>
  <c r="G219"/>
  <c r="G218"/>
  <c r="G216"/>
  <c r="G226"/>
  <c r="F230"/>
  <c r="F215"/>
  <c r="G217"/>
  <c r="G227"/>
  <c r="G228"/>
  <c r="G231"/>
  <c r="G230"/>
  <c r="G215"/>
  <c r="C221"/>
  <c r="C223"/>
  <c r="F225"/>
  <c r="C77"/>
  <c r="C27"/>
  <c r="C155"/>
  <c r="E225"/>
  <c r="C139"/>
  <c r="C217"/>
  <c r="C51"/>
  <c r="C203"/>
  <c r="C29"/>
  <c r="C107"/>
  <c r="C109"/>
  <c r="C209"/>
  <c r="C61"/>
  <c r="C23"/>
  <c r="C129"/>
  <c r="C35"/>
  <c r="C147"/>
  <c r="C125"/>
  <c r="C21"/>
  <c r="C47"/>
  <c r="C191"/>
  <c r="C11"/>
  <c r="C63"/>
  <c r="C123"/>
  <c r="C171"/>
  <c r="C115"/>
  <c r="C161"/>
  <c r="C173"/>
  <c r="C113"/>
  <c r="C153"/>
  <c r="C183"/>
  <c r="C83"/>
  <c r="C91"/>
  <c r="C73"/>
  <c r="C151"/>
  <c r="C137"/>
  <c r="C179"/>
  <c r="C177"/>
  <c r="C57"/>
  <c r="C39"/>
  <c r="C127"/>
  <c r="C31"/>
  <c r="C71"/>
  <c r="C41"/>
  <c r="C175"/>
  <c r="C87"/>
  <c r="C49"/>
  <c r="C97"/>
  <c r="C103"/>
  <c r="C111"/>
  <c r="C169"/>
  <c r="C89"/>
  <c r="C197"/>
  <c r="C67"/>
  <c r="C213"/>
  <c r="C69"/>
  <c r="C205"/>
  <c r="C55"/>
  <c r="C19"/>
  <c r="C159"/>
  <c r="C9"/>
  <c r="C75"/>
  <c r="C101"/>
  <c r="C33"/>
  <c r="C185"/>
  <c r="C163"/>
  <c r="C219"/>
  <c r="C65"/>
  <c r="C181"/>
  <c r="C99"/>
  <c r="C187"/>
  <c r="C59"/>
  <c r="C93"/>
  <c r="C15"/>
  <c r="C43"/>
  <c r="C201"/>
  <c r="C119"/>
  <c r="D225"/>
  <c r="D229"/>
  <c r="C167"/>
  <c r="C141"/>
  <c r="C53"/>
  <c r="C105"/>
  <c r="C193"/>
  <c r="C189"/>
  <c r="C13"/>
  <c r="C143"/>
  <c r="C25"/>
  <c r="C135"/>
  <c r="C45"/>
  <c r="C17"/>
  <c r="C79"/>
  <c r="C207"/>
  <c r="C211"/>
  <c r="C149"/>
  <c r="C199"/>
  <c r="C85"/>
  <c r="C81"/>
  <c r="C117"/>
  <c r="C195"/>
  <c r="C133"/>
  <c r="C165"/>
  <c r="C145"/>
  <c r="C95"/>
  <c r="C131"/>
  <c r="C121"/>
  <c r="C157"/>
  <c r="C37"/>
  <c r="C215"/>
  <c r="G225"/>
  <c r="E229"/>
  <c r="F229"/>
  <c r="G229"/>
</calcChain>
</file>

<file path=xl/sharedStrings.xml><?xml version="1.0" encoding="utf-8"?>
<sst xmlns="http://schemas.openxmlformats.org/spreadsheetml/2006/main" count="1795" uniqueCount="669">
  <si>
    <t>Planilha Orçamentária Resumida</t>
  </si>
  <si>
    <t>Item</t>
  </si>
  <si>
    <t>Descrição</t>
  </si>
  <si>
    <t>Total</t>
  </si>
  <si>
    <t>Peso (%)</t>
  </si>
  <si>
    <t xml:space="preserve"> 01 </t>
  </si>
  <si>
    <t>SERVIÇOS TÉCNICO - PROFISSIONAIS</t>
  </si>
  <si>
    <t xml:space="preserve"> 02 </t>
  </si>
  <si>
    <t>SERVIÇOS PRELIMINARES</t>
  </si>
  <si>
    <t xml:space="preserve"> 04 </t>
  </si>
  <si>
    <t>ARQUITETURA E ELEMENTOS DE URBANISMO</t>
  </si>
  <si>
    <t xml:space="preserve"> 06 </t>
  </si>
  <si>
    <t>INSTALAÇÕES ELÉTRICAS E ELETRÔNICAS</t>
  </si>
  <si>
    <t xml:space="preserve"> 09 </t>
  </si>
  <si>
    <t>SERVIÇOS COMPLEMENTARES</t>
  </si>
  <si>
    <t xml:space="preserve"> 10 </t>
  </si>
  <si>
    <t>SERVIÇOS AUXILIARES E ADMINISTRATIVOS</t>
  </si>
  <si>
    <t>Total sem BDI</t>
  </si>
  <si>
    <t>Total do BDI</t>
  </si>
  <si>
    <t>Total Geral</t>
  </si>
  <si>
    <t>MES</t>
  </si>
  <si>
    <t>ENCARREGADO GERAL DE OBRAS COM ENCARGOS COMPLEMENTARES</t>
  </si>
  <si>
    <t>SINAPI</t>
  </si>
  <si>
    <t xml:space="preserve"> 93572 </t>
  </si>
  <si>
    <t xml:space="preserve"> 10.01.100.2 </t>
  </si>
  <si>
    <t>H</t>
  </si>
  <si>
    <t>ENGENHEIRO ELETRICISTA COM ENCARGOS COMPLEMENTARES</t>
  </si>
  <si>
    <t xml:space="preserve"> 91677 </t>
  </si>
  <si>
    <t xml:space="preserve"> 10.01.100.1 </t>
  </si>
  <si>
    <t>Mão-de-Obra</t>
  </si>
  <si>
    <t xml:space="preserve"> 10.01.100 </t>
  </si>
  <si>
    <t>PESSOAL</t>
  </si>
  <si>
    <t xml:space="preserve"> 10.01 </t>
  </si>
  <si>
    <t>m²</t>
  </si>
  <si>
    <t>LIMPEZA DE CONTRAPISO COM VASSOURA A SECO. AF_04/2019</t>
  </si>
  <si>
    <t xml:space="preserve"> 99811 </t>
  </si>
  <si>
    <t xml:space="preserve"> 09.02.1 </t>
  </si>
  <si>
    <t>LIMPEZA DE OBRAS</t>
  </si>
  <si>
    <t xml:space="preserve"> 09.02 </t>
  </si>
  <si>
    <t>sv</t>
  </si>
  <si>
    <t>AUT_PJDIJ - Projeto de AS BUILT</t>
  </si>
  <si>
    <t>Próprio</t>
  </si>
  <si>
    <t xml:space="preserve"> MPDFT0987 </t>
  </si>
  <si>
    <t xml:space="preserve"> 09.01.200.4 </t>
  </si>
  <si>
    <t>un</t>
  </si>
  <si>
    <t>AUT_PJDIJ - Desenvolver as telas de monitoramento, procedimentos de controle e demais questões relacionadas ao software do sistema de supervisão predial desenvolver telas e parametrizar o software StruxureWare Building Operation para supervisionar o sistema de controle</t>
  </si>
  <si>
    <t xml:space="preserve"> MPDFT0986 </t>
  </si>
  <si>
    <t xml:space="preserve"> 09.01.200.3 </t>
  </si>
  <si>
    <t>AUT_PJDIJ - Realizar a programação e configuração de todos os equipamentos, bem como executar todas as operações necessárias para implantar o Sistema de Supervisão e Controle, de acordo com o memorial descritivo, desenhos e documentos técnicos do fabricante</t>
  </si>
  <si>
    <t xml:space="preserve"> MPDFT0985 </t>
  </si>
  <si>
    <t xml:space="preserve"> 09.01.200.2 </t>
  </si>
  <si>
    <t>AUT_PJDIJ - Elaboração de projeto lógico para a instalação do sistema de automação e controle, diagramas de causa e efeito (bem como os demais diagramas lógicos e de conexão) e revisão das planilhas de pontos</t>
  </si>
  <si>
    <t xml:space="preserve"> MPDFT0984 </t>
  </si>
  <si>
    <t xml:space="preserve"> 09.01.200.1 </t>
  </si>
  <si>
    <t>Testes</t>
  </si>
  <si>
    <t xml:space="preserve"> 09.01.200 </t>
  </si>
  <si>
    <t>ENSAIOS E TESTES</t>
  </si>
  <si>
    <t xml:space="preserve"> 09.01 </t>
  </si>
  <si>
    <t>MXMES</t>
  </si>
  <si>
    <t>LOCACAO DE ANDAIME METALICO TUBULAR DE ENCAIXE, TIPO DE TORRE, COM LARGURA DE 1 ATE 1,5 M E ALTURA DE *1,00* M (INCLUSO SAPATAS FIXAS OU RODIZIOS)</t>
  </si>
  <si>
    <t xml:space="preserve"> 00010527 </t>
  </si>
  <si>
    <t xml:space="preserve"> 06.08.800.2 </t>
  </si>
  <si>
    <t>M</t>
  </si>
  <si>
    <t>MONTAGEM E DESMONTAGEM DE ANDAIME TUBULAR TIPO TORRE (EXCLUSIVE ANDAIME E LIMPEZA). AF_11/2017</t>
  </si>
  <si>
    <t xml:space="preserve"> 97064 </t>
  </si>
  <si>
    <t xml:space="preserve"> 06.08.800.1 </t>
  </si>
  <si>
    <t>Serviços diversos</t>
  </si>
  <si>
    <t xml:space="preserve"> 06.08.800 </t>
  </si>
  <si>
    <t>CABO ELETRÔNICO CATEGORIA 6, INSTALADO EM EDIFICAÇÃO INSTITUCIONAL - FORNECIMENTO E INSTALAÇÃO. AF_11/2019</t>
  </si>
  <si>
    <t xml:space="preserve"> 98297 </t>
  </si>
  <si>
    <t xml:space="preserve"> 06.08.500.4 </t>
  </si>
  <si>
    <t>CABO DE COBRE FLEXÍVEL ISOLADO, 2,5 MM², ANTI-CHAMA 0,6/1,0 KV, PARA CIRCUITOS TERMINAIS - FORNECIMENTO E INSTALAÇÃO. AF_12/2015</t>
  </si>
  <si>
    <t xml:space="preserve"> 91927 </t>
  </si>
  <si>
    <t xml:space="preserve"> 06.08.500.3 </t>
  </si>
  <si>
    <t>m</t>
  </si>
  <si>
    <t>Cabo 2x#0,75mm, Par(es) trançado(s) com blindagem de alumínio, resistência máxima de 150 Ωpor km, resistência de isolamento em 220 V maior que 5000 MΩ.km, rigidez dielétrica entre condutores de 1500 V. ref. Schneider Eletric</t>
  </si>
  <si>
    <t xml:space="preserve"> MPDFT0404 </t>
  </si>
  <si>
    <t xml:space="preserve"> 06.08.500.2 </t>
  </si>
  <si>
    <t>Copia da SBC (063512) - Cabo KNX para automação, em cobre rígido (4 vias) 2x2x0,80mm</t>
  </si>
  <si>
    <t xml:space="preserve"> MPDFT0406 </t>
  </si>
  <si>
    <t xml:space="preserve"> 06.08.500.1 </t>
  </si>
  <si>
    <t>Cabeamento e Acessórios</t>
  </si>
  <si>
    <t xml:space="preserve"> 06.08.500 </t>
  </si>
  <si>
    <t>Copia da SBC (061071) - Eletroduto rígido de aço carbono, sem costura, com revestimento protetor de zinco aplicado a quente, extremidades rosqueadas, classe pesada, Ø100mm (4" BSPP), fab. Apolo</t>
  </si>
  <si>
    <t xml:space="preserve"> MPDFT0954 </t>
  </si>
  <si>
    <t xml:space="preserve"> 06.08.400.9 </t>
  </si>
  <si>
    <t>UN</t>
  </si>
  <si>
    <t>CAIXA RETANGULAR 4" X 4" ALTA (2,00 M DO PISO), METÁLICA, INSTALADA EM PAREDE - FORNECIMENTO E INSTALAÇÃO. AF_12/2015</t>
  </si>
  <si>
    <t xml:space="preserve"> 92870 </t>
  </si>
  <si>
    <t xml:space="preserve"> 06.08.400.8 </t>
  </si>
  <si>
    <t>Cópia da Agetop Civil (071232) - Eletroduto metálico flexível tipo sealtube / copex 25mm (3/4")</t>
  </si>
  <si>
    <t xml:space="preserve"> MPDFT0702 </t>
  </si>
  <si>
    <t xml:space="preserve"> 06.08.400.7 </t>
  </si>
  <si>
    <t>CAIXA ENTERRADA ELÉTRICA RETANGULAR, EM ALVENARIA COM BLOCOS DE CONCRETO, FUNDO COM BRITA, DIMENSÕES INTERNAS: 0,4X0,4X0,4 M. AF_12/2020</t>
  </si>
  <si>
    <t xml:space="preserve"> 97891 </t>
  </si>
  <si>
    <t xml:space="preserve"> 06.08.400.6 </t>
  </si>
  <si>
    <t>Copia da SUDECAP (11.12.01) - Perfilado perfurado em chapa de aço galvanizado # 22, largura 38 mm x altura 38 mm, sem tampa, inclusive conexões</t>
  </si>
  <si>
    <t xml:space="preserve"> MPDFT0353 </t>
  </si>
  <si>
    <t xml:space="preserve"> 06.08.400.5 </t>
  </si>
  <si>
    <t>FIXAÇÃO DE TUBOS HORIZONTAIS DE PVC, CPVC OU COBRE DIÂMETROS MENORES OU IGUAIS A 40 MM OU ELETROCALHAS ATÉ 150MM DE LARGURA, COM ABRAÇADEIRA METÁLICA RÍGIDA TIPO D 1/2, FIXADA EM PERFILADO EM LAJE. AF_05/2015</t>
  </si>
  <si>
    <t xml:space="preserve"> 91170 </t>
  </si>
  <si>
    <t xml:space="preserve"> 06.08.400.4 </t>
  </si>
  <si>
    <t xml:space="preserve"> 95780 </t>
  </si>
  <si>
    <t xml:space="preserve"> 06.08.400.3 </t>
  </si>
  <si>
    <t>Curva para eletroduto de 25mm de aço carbono, sem costura, com revestimento protetor de zinco aplicado à quente. d. Marca de referência: Apollo, Manesmman ou equivalente técnico.</t>
  </si>
  <si>
    <t xml:space="preserve"> MPDFT0403 </t>
  </si>
  <si>
    <t xml:space="preserve"> 06.08.400.2 </t>
  </si>
  <si>
    <t>Copia da SINAPI (95746) - Eletroduto rígido de aço carbono, sem costura, com revestimento protetor de zinco aplicado à quente, extremidades rosqueadas, classe pesada, Ø25 mm (3/4" BSPP), fab. Apolo - fornecimento e instalação</t>
  </si>
  <si>
    <t xml:space="preserve"> MPDFT0354 </t>
  </si>
  <si>
    <t xml:space="preserve"> 06.08.400.1 </t>
  </si>
  <si>
    <t>Infraestrutura</t>
  </si>
  <si>
    <t xml:space="preserve"> 06.08.400 </t>
  </si>
  <si>
    <t>Acoplador duplo óptico WEBACDUP</t>
  </si>
  <si>
    <t xml:space="preserve"> MPDFT0981 </t>
  </si>
  <si>
    <t xml:space="preserve"> 06.08.200.24 </t>
  </si>
  <si>
    <t>Copia da CPOS (61.15.120) - Relé acoplador CCA 220Vca com contato reversível</t>
  </si>
  <si>
    <t xml:space="preserve"> MPDFT0966 </t>
  </si>
  <si>
    <t xml:space="preserve"> 06.08.200.23 </t>
  </si>
  <si>
    <t>Cópia da FDE (09.05.095) - Chave de pressão de ar diferencial, com invólucro em plástico (IP54), 0 - 300Pa, PAS-01 - Veris Industrie</t>
  </si>
  <si>
    <t xml:space="preserve"> MPDFT0979 </t>
  </si>
  <si>
    <t xml:space="preserve"> 06.08.200.22 </t>
  </si>
  <si>
    <t>Cópia da CPOS (61.10.420) - Atuador de acoplamento direto para válvula, sem retorno por mola, 24Vac, 10 Nm, 0-10V - CN7510A20, Honeywell International In.</t>
  </si>
  <si>
    <t xml:space="preserve"> MPDFT0978 </t>
  </si>
  <si>
    <t xml:space="preserve"> 06.08.200.21 </t>
  </si>
  <si>
    <t>Cópia da Sinapi (95675) - Hidrômetro ultrassônico DN 40mm, ref HYdros, Diehl Metering</t>
  </si>
  <si>
    <t xml:space="preserve"> MPDFT0667 </t>
  </si>
  <si>
    <t xml:space="preserve"> 06.08.200.20 </t>
  </si>
  <si>
    <t>Relé térmico PCPT 4, funções ANSI 23, 26, 49, com 4 sensores RTD Pt100 (S1-S2-S3-Tamb), comandos de alarme, trip, fault, comunicação RS4-85, protocolo Modbus, Fabricação Pextron</t>
  </si>
  <si>
    <t xml:space="preserve"> MPDFT0680 </t>
  </si>
  <si>
    <t xml:space="preserve"> 06.08.200.19 </t>
  </si>
  <si>
    <t>01 - Chave fim de curso com pistão ajustável, com 1 contato aberto (NA) e 1 contato fechado (NF), corpo metálico, WL-CL, Sibratec</t>
  </si>
  <si>
    <t xml:space="preserve"> MPDFT0977 </t>
  </si>
  <si>
    <t xml:space="preserve"> 06.08.200.18 </t>
  </si>
  <si>
    <t>Cópia da SBC (070878) - Sensor de CO2, umidade e temperatura KNX, amplitude de detecção da temperatura de 0–40°C, amplitude de detecção "umidade relativa" de 1 %–100 %, amplitude de detecção de CO2  de 300 – 9999 ppm - sensor de CO2 , umidade e temperatura AP KNX, código MTN6005-0001, fabricante Schneider Electric</t>
  </si>
  <si>
    <t xml:space="preserve"> MPDFT0976 </t>
  </si>
  <si>
    <t xml:space="preserve"> 06.08.200.17 </t>
  </si>
  <si>
    <t>Módulo de comunicação em rede RS-485, protocolo BACnet MSTP para Chiller CGAM100 - Trane Technologies</t>
  </si>
  <si>
    <t xml:space="preserve"> MPDFT0975 </t>
  </si>
  <si>
    <t xml:space="preserve"> 06.08.200.16 </t>
  </si>
  <si>
    <t>Cópia da Cpos (61.15.170) - Transmissor de pressão diferencial para tubulação de água, instalação ao tempo, conexão hidráulica rosca 1/2" NPT, faixa de trabalho de 0 a 100 psig, sinal de saída 4/20 mA ou 0/10 Vcc, com display LCD - EPW104-LCD, Schneider Electric</t>
  </si>
  <si>
    <t xml:space="preserve"> MPDFT0983 </t>
  </si>
  <si>
    <t xml:space="preserve"> 06.08.200.15 </t>
  </si>
  <si>
    <t>Cópia da Orse (11328) - Multimedidor de energia, com medição de energia ativa e reativa nos quatro quadrantes, classe de medição 0,5S, comunicação por protocolo BACnet e entrada de medição através de TCs. Dotado de 3 TCs com corrente nominal primária de 250A, corrente secundária de 5A, carga nominal de 5VA e classe de exatidão de 0,6%. Modelo de referência Schneider Electric IEM3265</t>
  </si>
  <si>
    <t xml:space="preserve"> MPDFT0980 </t>
  </si>
  <si>
    <t xml:space="preserve"> 06.08.200.14 </t>
  </si>
  <si>
    <t>Cópia da Agetop Civil (072320) - Relé fotocélula, modelo de referência Tri-Fácil 220V (FCR2TF), fabricante Exatron Indústrias LTDA</t>
  </si>
  <si>
    <t xml:space="preserve"> MPDFT0400 </t>
  </si>
  <si>
    <t xml:space="preserve"> 06.08.200.13 </t>
  </si>
  <si>
    <t>Cópia da CPOS (61.15.170) - Sensor de pressão diferencial para duto, 0 - 500Pa, saída 4-20mA, modelo de referência 616KD-B-11, fabricante Dwyer Instruments</t>
  </si>
  <si>
    <t xml:space="preserve"> MPDFT0638 </t>
  </si>
  <si>
    <t xml:space="preserve"> 06.08.200.12 </t>
  </si>
  <si>
    <t>Interface de comunicações RS-485 para central de detecção de incêndio JUNO NET, J-NET-INT-485, GLOBAL FIRE EQUIPMENT S.A.</t>
  </si>
  <si>
    <t xml:space="preserve"> MPDFT0690 </t>
  </si>
  <si>
    <t xml:space="preserve"> 06.08.200.11 </t>
  </si>
  <si>
    <t>Cópia da CPOS (40.20.300) - Sonda de nível hidrostático, sinal de saída 4/20 mA (2 fios) ou 0/10 Vcc (3 fios), alimentação de 8 a 28 Vcc, MGG-TNH-SUB, fabricante Megga Instrumentos de Medição e Controle</t>
  </si>
  <si>
    <t xml:space="preserve"> MPDFT0974 </t>
  </si>
  <si>
    <t xml:space="preserve"> 06.08.200.10 </t>
  </si>
  <si>
    <t>Chave fim de curso com haste ajustável e roldana, com 1 contato aberto (NA) e 1 contato fechado (NF), corpo plástico, modelo de referência AXCK-S141, fabricante Sibratec</t>
  </si>
  <si>
    <t xml:space="preserve"> MPDFT0973 </t>
  </si>
  <si>
    <t xml:space="preserve"> 06.08.200.9 </t>
  </si>
  <si>
    <t>Módulo de entrada binário / interface para pulsador KNX com 2 entradas KNX 2-GANG - MTN670802 -Schneider Electric</t>
  </si>
  <si>
    <t xml:space="preserve"> MPDFT0703 </t>
  </si>
  <si>
    <t xml:space="preserve"> 06.08.200.8 </t>
  </si>
  <si>
    <t>Cópia da CPOS (40.05.350) - SP - Sensor infravermelho passivo, modelo de referência IVP 3011 TETO, fabricante Intelbras</t>
  </si>
  <si>
    <t xml:space="preserve"> MPDFT0391 </t>
  </si>
  <si>
    <t xml:space="preserve"> 06.08.200.7 </t>
  </si>
  <si>
    <t>Cópia da CPOS (47.20.300) - Chave de fluxo tipo palheta para líquido, com invólucro em liga de alumínio fundido, comprimento da palheta ajustável de 1” a 8” e ajuste de sensibilidade através de porca e contra porca, modelo de referência FS-2 fabricante Dwyer Instruments Inc</t>
  </si>
  <si>
    <t xml:space="preserve"> MPDFT1013 </t>
  </si>
  <si>
    <t xml:space="preserve"> 06.08.200.6 </t>
  </si>
  <si>
    <t>Cópia da CPOS (61.15.160) - Sensor de temperatura ambiente, interno, montado em parede, modelo de referência ETR100, fabricante Schneider Electric</t>
  </si>
  <si>
    <t xml:space="preserve"> MPDFT0398 </t>
  </si>
  <si>
    <t xml:space="preserve"> 06.08.200.5 </t>
  </si>
  <si>
    <t>Cópia da SBC (070878) - Sensor de ambiente, com interface de usuário e comunicação/ alimentação via RJ-45 sobre cabo UTP cat.6, com medição de temperatura, CO2, umidade relativa do ar e indicação de ocupação do espaço - BaseSXWSBTHCXSXX com placa de cobertura SXWSCDPSELXX - Schneider Electric</t>
  </si>
  <si>
    <t xml:space="preserve"> MPDFT0781 </t>
  </si>
  <si>
    <t xml:space="preserve"> 06.08.200.4 </t>
  </si>
  <si>
    <t>Cópia da SBC (070878) - Sensor de ambiente, com interface de usuário e comunicação / alimentação via RJ-45, medição de temperatura e ocupação do espaço - SXWSBTXXXSXX+SXWSCDPSELXX, Schneider Electric</t>
  </si>
  <si>
    <t xml:space="preserve"> MPDFT0688 </t>
  </si>
  <si>
    <t xml:space="preserve"> 06.08.200.3 </t>
  </si>
  <si>
    <t>Cópia da SBC (070120) - Sensor de temperatura, para instalação em duto ou em tubulação de água, incerteza de +/- 0,2 ºC, modelo de referência ETD100-4, fabricante Schneider Electric</t>
  </si>
  <si>
    <t xml:space="preserve"> MPDFT0682 </t>
  </si>
  <si>
    <t xml:space="preserve"> 06.08.200.2 </t>
  </si>
  <si>
    <t>Cópia da Sedop (180639) - Sensor Ultrassônico de Nível para Líquidos, modelo de referência EasyTREK SP-300, fabricante NIVELCO</t>
  </si>
  <si>
    <t xml:space="preserve"> MPDFT0397 </t>
  </si>
  <si>
    <t xml:space="preserve"> 06.08.200.1 </t>
  </si>
  <si>
    <t>Hardware, Software e Drivers</t>
  </si>
  <si>
    <t xml:space="preserve"> 06.08.200 </t>
  </si>
  <si>
    <t>QDA-UTA-3 - Quadro de automação - PJDIJ</t>
  </si>
  <si>
    <t xml:space="preserve"> MPDFT0982 </t>
  </si>
  <si>
    <t xml:space="preserve"> 06.08.100.8 </t>
  </si>
  <si>
    <t>QDA-BAP-COB - Quadro de Automação - PJDIJ</t>
  </si>
  <si>
    <t xml:space="preserve"> MPDFT0972 </t>
  </si>
  <si>
    <t xml:space="preserve"> 06.08.100.7 </t>
  </si>
  <si>
    <t>QDA-BAP - Quadro de Automação - PJDIJ</t>
  </si>
  <si>
    <t xml:space="preserve"> MPDFT0971 </t>
  </si>
  <si>
    <t xml:space="preserve"> 06.08.100.6 </t>
  </si>
  <si>
    <t>QDA-ARQ - Quadro de Automação - PJDIJ</t>
  </si>
  <si>
    <t xml:space="preserve"> MPDFT0970 </t>
  </si>
  <si>
    <t xml:space="preserve"> 06.08.100.5 </t>
  </si>
  <si>
    <t>QC-SPLIT - Quadro de automação - PJDIJ</t>
  </si>
  <si>
    <t xml:space="preserve"> MPDFT0969 </t>
  </si>
  <si>
    <t xml:space="preserve"> 06.08.100.4 </t>
  </si>
  <si>
    <t>QDA-UTA-1 e 2 - Quadro de automação - PJDIJ</t>
  </si>
  <si>
    <t xml:space="preserve"> MPDFT0968 </t>
  </si>
  <si>
    <t xml:space="preserve"> 06.08.100.3 </t>
  </si>
  <si>
    <t>QDA-MED - Quadro de Medição da Automação - PJDIJ</t>
  </si>
  <si>
    <t xml:space="preserve"> MPDFT0967 </t>
  </si>
  <si>
    <t xml:space="preserve"> 06.08.100.2 </t>
  </si>
  <si>
    <t>QGA - Quadro geral de automação - PJDIJ</t>
  </si>
  <si>
    <t xml:space="preserve"> MPDFT0965 </t>
  </si>
  <si>
    <t xml:space="preserve"> 06.08.100.1 </t>
  </si>
  <si>
    <t>Quadros</t>
  </si>
  <si>
    <t xml:space="preserve"> 06.08.100 </t>
  </si>
  <si>
    <t>SISTEMA DE SUPERVISÃO, COMANDO E CONTROLE</t>
  </si>
  <si>
    <t xml:space="preserve"> 06.08 </t>
  </si>
  <si>
    <t xml:space="preserve"> 06.01.400.7 </t>
  </si>
  <si>
    <t>INTERRUPTOR SIMPLES (2 MÓDULOS), 10A/250V, INCLUINDO SUPORTE E PLACA - FORNECIMENTO E INSTALAÇÃO. AF_12/2015</t>
  </si>
  <si>
    <t xml:space="preserve"> 91959 </t>
  </si>
  <si>
    <t xml:space="preserve"> 06.01.400.6 </t>
  </si>
  <si>
    <t>CHUMBAMENTO LINEAR EM ALVENARIA PARA RAMAIS/DISTRIBUIÇÃO COM DIÂMETROS MENORES OU IGUAIS A 40 MM. AF_05/2015</t>
  </si>
  <si>
    <t xml:space="preserve"> 90466 </t>
  </si>
  <si>
    <t xml:space="preserve"> 06.01.400.5 </t>
  </si>
  <si>
    <t>CONDULETE DE ALUMÍNIO, TIPO B, PARA ELETRODUTO DE AÇO GALVANIZADO DN 25 MM (1''), APARENTE - FORNECIMENTO E INSTALAÇÃO. AF_11/2016_P</t>
  </si>
  <si>
    <t xml:space="preserve"> 06.01.400.4 </t>
  </si>
  <si>
    <t xml:space="preserve"> 06.01.400.3 </t>
  </si>
  <si>
    <t xml:space="preserve"> 06.01.400.2 </t>
  </si>
  <si>
    <t xml:space="preserve"> 06.01.400.1 </t>
  </si>
  <si>
    <t>Rede Elétrica Secundária</t>
  </si>
  <si>
    <t xml:space="preserve"> 06.01.400 </t>
  </si>
  <si>
    <t>QG-CAG - adequação de quadro/ painel elétrico - PJDIJ</t>
  </si>
  <si>
    <t xml:space="preserve"> MPDFT0964 </t>
  </si>
  <si>
    <t xml:space="preserve"> 06.01.100.10 </t>
  </si>
  <si>
    <t>QD-UTA-3 - adequação de quadro/ painel elétrico - PJDIJ</t>
  </si>
  <si>
    <t xml:space="preserve"> MPDFT0963 </t>
  </si>
  <si>
    <t xml:space="preserve"> 06.01.100.9 </t>
  </si>
  <si>
    <t>QD-AC/UTA-2 - adequação de quadro/ painel elétrico - PJDIJ</t>
  </si>
  <si>
    <t xml:space="preserve"> MPDFT0962 </t>
  </si>
  <si>
    <t xml:space="preserve"> 06.01.100.8 </t>
  </si>
  <si>
    <t>QDG-AC/UTA-1 - adequação de quadro/ painel elétrico - PJDIJ</t>
  </si>
  <si>
    <t xml:space="preserve"> MPDFT0961 </t>
  </si>
  <si>
    <t xml:space="preserve"> 06.01.100.7 </t>
  </si>
  <si>
    <t>QC-J/IE-SS - adequação de quadro/ painel elétrico - PJDIJ</t>
  </si>
  <si>
    <t xml:space="preserve"> MPDFT0960 </t>
  </si>
  <si>
    <t xml:space="preserve"> 06.01.100.6 </t>
  </si>
  <si>
    <t>QBPI - adequação de quadro/ painel elétrico - PJDIJ</t>
  </si>
  <si>
    <t xml:space="preserve"> MPDFT0959 </t>
  </si>
  <si>
    <t xml:space="preserve"> 06.01.100.5 </t>
  </si>
  <si>
    <t>QFB2-BAP - adequação de quadro/ painel elétrico - PJDIJ</t>
  </si>
  <si>
    <t xml:space="preserve"> MPDFT0958 </t>
  </si>
  <si>
    <t xml:space="preserve"> 06.01.100.4 </t>
  </si>
  <si>
    <t>QFB1-BAP - adequação de quadro/ painel elétrico - PJDIJ</t>
  </si>
  <si>
    <t xml:space="preserve"> MPDFT0957 </t>
  </si>
  <si>
    <t xml:space="preserve"> 06.01.100.3 </t>
  </si>
  <si>
    <t>QTE-ESG - adequação de quadro/ painel elétrico - PJDIJ</t>
  </si>
  <si>
    <t xml:space="preserve"> MPDFT0956 </t>
  </si>
  <si>
    <t xml:space="preserve"> 06.01.100.2 </t>
  </si>
  <si>
    <t>QFB-AP - adequação de quadro/ painel elétrico - PJDIJ</t>
  </si>
  <si>
    <t xml:space="preserve"> MPDFT0955 </t>
  </si>
  <si>
    <t xml:space="preserve"> 06.01.100.1 </t>
  </si>
  <si>
    <t>Quadros elétricos</t>
  </si>
  <si>
    <t xml:space="preserve"> 06.01.100 </t>
  </si>
  <si>
    <t>INSTALAÇÕES ELÉTRICAS</t>
  </si>
  <si>
    <t xml:space="preserve"> 06.01 </t>
  </si>
  <si>
    <t>APLICAÇÃO MANUAL DE PINTURA COM TINTA TEXTURIZADA ACRÍLICA EM PAREDES EXTERNAS DE CASAS, UMA COR. AF_06/2014</t>
  </si>
  <si>
    <t xml:space="preserve"> 88423 </t>
  </si>
  <si>
    <t xml:space="preserve"> 04.01.560.3 </t>
  </si>
  <si>
    <t>APLICAÇÃO E LIXAMENTO DE MASSA LÁTEX EM TETO, UMA DEMÃO. AF_06/2014</t>
  </si>
  <si>
    <t xml:space="preserve"> 88494 </t>
  </si>
  <si>
    <t xml:space="preserve"> 04.01.560.2 </t>
  </si>
  <si>
    <t>APLICAÇÃO MANUAL DE PINTURA COM TINTA LÁTEX ACRÍLICA EM TETO, DUAS DEMÃOS. AF_06/2014</t>
  </si>
  <si>
    <t xml:space="preserve"> 88488 </t>
  </si>
  <si>
    <t xml:space="preserve"> 04.01.560.1 </t>
  </si>
  <si>
    <t>Pinturas</t>
  </si>
  <si>
    <t xml:space="preserve"> 04.01.560 </t>
  </si>
  <si>
    <t>Execução de visita em forro de gesso, dm 40 x 40cm, inclusive acabamento em perfis de alumínio na cor branca (un)</t>
  </si>
  <si>
    <t xml:space="preserve"> MPDFT0016 </t>
  </si>
  <si>
    <t xml:space="preserve"> 04.01.550.1 </t>
  </si>
  <si>
    <t>Revestimentos de forro</t>
  </si>
  <si>
    <t xml:space="preserve"> 04.01.550 </t>
  </si>
  <si>
    <t>Cópia SINAPI (72200) - Laminado melamínico, acabamento texturizado, Polar, espessura 1,3mm, referência L190, fab. Fórmica</t>
  </si>
  <si>
    <t xml:space="preserve"> MPDFT1049 </t>
  </si>
  <si>
    <t xml:space="preserve"> 04.01.530.1 </t>
  </si>
  <si>
    <t>Revestimentos de parede</t>
  </si>
  <si>
    <t xml:space="preserve"> 04.01.530 </t>
  </si>
  <si>
    <t>ARQUITETURA</t>
  </si>
  <si>
    <t xml:space="preserve"> 04.01 </t>
  </si>
  <si>
    <t>RASGO EM ALVENARIA PARA ELETRODUTOS COM DIAMETROS MENORES OU IGUAIS A 40 MM. AF_05/2015</t>
  </si>
  <si>
    <t xml:space="preserve"> 90447 </t>
  </si>
  <si>
    <t xml:space="preserve"> 02.02.100.4 </t>
  </si>
  <si>
    <t>FURO EM CONCRETO PARA DIÂMETROS MENORES OU IGUAIS A 40 MM. AF_05/2015</t>
  </si>
  <si>
    <t xml:space="preserve"> 90439 </t>
  </si>
  <si>
    <t xml:space="preserve"> 02.02.100.3 </t>
  </si>
  <si>
    <t>REMOÇÃO DE FORRO DE GESSO, DE FORMA MANUAL, SEM REAPROVEITAMENTO. AF_12/2017</t>
  </si>
  <si>
    <t xml:space="preserve"> 97641 </t>
  </si>
  <si>
    <t xml:space="preserve"> 02.02.100.2 </t>
  </si>
  <si>
    <t>Copia da SINAPI (100717) - Retirada de laminado melamínico e lixamento manual de superfície</t>
  </si>
  <si>
    <t xml:space="preserve"> MPDFT0784 </t>
  </si>
  <si>
    <t xml:space="preserve"> 02.02.100.1 </t>
  </si>
  <si>
    <t>Demolição convencional</t>
  </si>
  <si>
    <t xml:space="preserve"> 02.02.100 </t>
  </si>
  <si>
    <t>DEMOLIÇÃO</t>
  </si>
  <si>
    <t xml:space="preserve"> 02.02 </t>
  </si>
  <si>
    <t>vb</t>
  </si>
  <si>
    <t>Registro do contrato junto ao conselho de classe (ART)</t>
  </si>
  <si>
    <t xml:space="preserve"> MPDFT0009 </t>
  </si>
  <si>
    <t xml:space="preserve"> 01.08.1 </t>
  </si>
  <si>
    <t>TAXAS E EMOLUMENTOS</t>
  </si>
  <si>
    <t xml:space="preserve"> 01.08 </t>
  </si>
  <si>
    <t>Valor Unit</t>
  </si>
  <si>
    <t>Quant.</t>
  </si>
  <si>
    <t>Und</t>
  </si>
  <si>
    <t>Banco</t>
  </si>
  <si>
    <t>Código</t>
  </si>
  <si>
    <t>Data:</t>
  </si>
  <si>
    <t>Material</t>
  </si>
  <si>
    <t>Mão de Obra</t>
  </si>
  <si>
    <t>FITA VEDA ROSCA EM ROLOS DE 18 MM X 50 M (L X C)</t>
  </si>
  <si>
    <t xml:space="preserve"> 00003148 </t>
  </si>
  <si>
    <t>PARAFUSO DRY WALL, EM ACO ZINCADO, CABECA LENTILHA E PONTA BROCA (LB), LARGURA 4,2 MM, COMPRIMENTO 13 MM</t>
  </si>
  <si>
    <t xml:space="preserve"> 00039443 </t>
  </si>
  <si>
    <t>KG</t>
  </si>
  <si>
    <t>BUCHA DE NYLON SEM ABA S8</t>
  </si>
  <si>
    <t xml:space="preserve"> 00004376 </t>
  </si>
  <si>
    <t>PORCA ZINCADA, SEXTAVADA, DIAMETRO 1/4"</t>
  </si>
  <si>
    <t xml:space="preserve"> 00039997 </t>
  </si>
  <si>
    <t>Suporte curto para perfilado em aço galvanizado</t>
  </si>
  <si>
    <t xml:space="preserve"> CM1442 </t>
  </si>
  <si>
    <t>Cantoneira ZZ alta</t>
  </si>
  <si>
    <t xml:space="preserve"> CM1441 </t>
  </si>
  <si>
    <t>VERGALHAO ZINCADO ROSCA TOTAL, 1/4 " (6,3 MM)</t>
  </si>
  <si>
    <t xml:space="preserve"> 00039996 </t>
  </si>
  <si>
    <t>LIXA EM FOLHA PARA FERRO, NUMERO 150</t>
  </si>
  <si>
    <t xml:space="preserve"> 00003768 </t>
  </si>
  <si>
    <t>ARRUELA LISA, REDONDA, DE LATAO POLIDO, DIAMETRO NOMINAL 5/8", DIAMETRO EXTERNO = 34 MM, DIAMETRO DO FURO = 17 MM, ESPESSURA = *2,5* MM</t>
  </si>
  <si>
    <t xml:space="preserve"> 00011267 </t>
  </si>
  <si>
    <t>PERFILADO PERFURADO SIMPLES 38 X 38 MM, CHAPA 22</t>
  </si>
  <si>
    <t xml:space="preserve"> 00039028 </t>
  </si>
  <si>
    <t>Sinalizador luminoso e sonoro (sirene) SG2208 Steck</t>
  </si>
  <si>
    <t xml:space="preserve"> CM1711 </t>
  </si>
  <si>
    <t>Bloco contator BCXMF10 Weg</t>
  </si>
  <si>
    <t xml:space="preserve"> CM1578 </t>
  </si>
  <si>
    <t>Caixa de passagem de sobrepor em tecnoplástico, montagem em trilho padrão IEC/DIN, grau de proteção IP 44 a IP 56, 234 x 174 x 143 com 01 módulo - Caixa Light STV 231/A STECK</t>
  </si>
  <si>
    <t xml:space="preserve"> CM1734 </t>
  </si>
  <si>
    <t>Relé fotocélula, modelo de referência Tri-Fácil 220V (FCR2TF), fabricante Exatron</t>
  </si>
  <si>
    <t xml:space="preserve"> CM1155 </t>
  </si>
  <si>
    <t>FITA ISOLANTE ADESIVA ANTICHAMA, USO ATE 750 V, EM ROLO DE 19 MM X 5 M</t>
  </si>
  <si>
    <t xml:space="preserve"> 00021127 </t>
  </si>
  <si>
    <t>Bloco de contato S-LPL 42 Steck</t>
  </si>
  <si>
    <t xml:space="preserve"> CM1712 </t>
  </si>
  <si>
    <t>Execução de visita em forro de gesso, DM 60 x 60cm, inclusive acabamento em perfis de alumínio</t>
  </si>
  <si>
    <t xml:space="preserve"> CM0763 </t>
  </si>
  <si>
    <t>CURVA 90 GRAUS EM ACO CARBONO, RAIO CURTO, SOLDAVEL, PRESSAO 3.000 LBS, DN 3/4"</t>
  </si>
  <si>
    <t xml:space="preserve"> 00040380 </t>
  </si>
  <si>
    <t>ADESIVO ACRILICO/COLA DE CONTATO</t>
  </si>
  <si>
    <t xml:space="preserve"> 00004791 </t>
  </si>
  <si>
    <t>Chave fim de curso com pistão ajustável, com 1 contato aberto (NA) e 1 contato fechado (NF), corpo metálico, WL-CL, Sibratec</t>
  </si>
  <si>
    <t xml:space="preserve"> CM1726 </t>
  </si>
  <si>
    <t>Anotação de Resposanbilidade Técnica (Faixa 3 - Tabela A - CONFEA)</t>
  </si>
  <si>
    <t xml:space="preserve"> CM0645 </t>
  </si>
  <si>
    <t>Relé acoplador CCA 220V com contato reversível RAC-1-220, fabricante Sibratec</t>
  </si>
  <si>
    <t xml:space="preserve"> CM1717 </t>
  </si>
  <si>
    <t>Relé acoplador CCA 24Vca/Vcc com 1 Contato reversível</t>
  </si>
  <si>
    <t xml:space="preserve"> CM1538 </t>
  </si>
  <si>
    <t>Sensor infravermelho passivo, modelo de referência IVP 3011 TETO, fabricante Intelbras</t>
  </si>
  <si>
    <t xml:space="preserve"> CM1135 </t>
  </si>
  <si>
    <t xml:space="preserve"> CM1724 </t>
  </si>
  <si>
    <t>Contato auxiliar 1NA M20-1A Metaltex</t>
  </si>
  <si>
    <t xml:space="preserve"> CM1610 </t>
  </si>
  <si>
    <t xml:space="preserve"> CM1487 </t>
  </si>
  <si>
    <t>ELETRODUTO FLEXIVEL, EM ACO GALVANIZADO, REVESTIDO EXTERNAMENTE COM PVC PRETO, DIAMETRO EXTERNO DE 25 MM (3/4"), TIPO SEALTUBO</t>
  </si>
  <si>
    <t xml:space="preserve"> 00002504 </t>
  </si>
  <si>
    <t>Bloco de contato auxiliar CA5X-10 ABB</t>
  </si>
  <si>
    <t xml:space="preserve"> CM1713 </t>
  </si>
  <si>
    <t>Sensor de temperatura ambiente, interno, montado em parede, modelo de referência ETR100, fabricante Schneider Electric</t>
  </si>
  <si>
    <t xml:space="preserve"> CM1153 </t>
  </si>
  <si>
    <t>Laminado melamínico, acabamento texturizado, cor branca, espessura 1,3mm, referência L190, fab. Fórmica</t>
  </si>
  <si>
    <t xml:space="preserve"> CM0190 </t>
  </si>
  <si>
    <t>Fonte Modular Chaveada 100/240 VAC 12/15 VCC</t>
  </si>
  <si>
    <t xml:space="preserve"> CM1142 </t>
  </si>
  <si>
    <t>Switch Ethernet de mesa gerenciável L2 Gigabit, 8 portas RJ45 10/100/1000 Mbps + 2 Slots SFP Jetstream, Gigabit T2500G-10TS (TL-SG3210), fabricante TP-Link Technologies</t>
  </si>
  <si>
    <t xml:space="preserve"> CM1721 </t>
  </si>
  <si>
    <t>MEC - Medidor de eletrônico de concessionária (energia)</t>
  </si>
  <si>
    <t xml:space="preserve"> CM1763 </t>
  </si>
  <si>
    <t>Bloco de contato Siemens - 3SB3400-0B</t>
  </si>
  <si>
    <t xml:space="preserve"> CM1715 </t>
  </si>
  <si>
    <t>Transformador - 24Vac - 2A – Bivolt, código 00839, fabricante Unitel Transformadores</t>
  </si>
  <si>
    <t xml:space="preserve"> CM1714 </t>
  </si>
  <si>
    <t>H300  - Chave de corrente de sinalização de estado on/off, frequência de trabalho 50/60Hz, faixa de corrente: 0,15A a 60A, ponto de trip 0,15A ou menos- HX300 Veris Industries</t>
  </si>
  <si>
    <t xml:space="preserve"> CM1722 </t>
  </si>
  <si>
    <t>Interface de comunicações RS-485 - J-NET-INT-485, Global Fire</t>
  </si>
  <si>
    <t xml:space="preserve"> CM1571 </t>
  </si>
  <si>
    <t>Grelha RAL 7035 IP54 -NSYCAG223LPF - Schneider</t>
  </si>
  <si>
    <t xml:space="preserve"> CM1732 </t>
  </si>
  <si>
    <t xml:space="preserve"> CM1562 </t>
  </si>
  <si>
    <t>Sensor de ambiente, com interface de usuário e comunicação / alimentação via RJ-45, medição de temperatura e ocupação do espaço - SXWSBTXXXSXX + SXWSCDPSELXX, Schneider Electric</t>
  </si>
  <si>
    <t xml:space="preserve"> CM1569 </t>
  </si>
  <si>
    <t>Painel modular de distribuição de sobrepor em tecnoplástico padrão TTA, com montagem de trilho padrão IEC/DIN, com tampa opaca e porta etiquetas, porta documentos, 3 filas de 18 módulos - Schneider Eletric Quadro TTA Pragma PRA16318 + PRA20318</t>
  </si>
  <si>
    <t xml:space="preserve"> CM1250 </t>
  </si>
  <si>
    <t>Cabo KNX para automação, em cobre rígido (4 vias) 2x2x0,80mm</t>
  </si>
  <si>
    <t xml:space="preserve"> CM0917 </t>
  </si>
  <si>
    <t>Borne terminal 2,5mm²</t>
  </si>
  <si>
    <t xml:space="preserve"> CM1575 </t>
  </si>
  <si>
    <t>Fonte de alimentação KNX REG-K/640mA, MTN684064, Schneider Eletric</t>
  </si>
  <si>
    <t xml:space="preserve"> CM0929 </t>
  </si>
  <si>
    <t>Módulo atuador de comutação UP/230/16, MTN629993, KNX 230/16A, Schneider Electric</t>
  </si>
  <si>
    <t xml:space="preserve"> CM1723 </t>
  </si>
  <si>
    <t>SP1 - Sensor de pressão diferencial para duto, 0 - 500Pa, saída 4-20mA. Modelo de referência: Dwyer 616KD-11</t>
  </si>
  <si>
    <t xml:space="preserve"> CM0910 </t>
  </si>
  <si>
    <t>Chave de pressão de ar diferencial, com invólucro em plástico (IP54), 0 - 300Pa, modelo de referência PAS-01 fabricante Veris Industries</t>
  </si>
  <si>
    <t xml:space="preserve"> CM1727 </t>
  </si>
  <si>
    <t>Hidrômetro ultrassônico DN 40mm, ref. Hydrus, fab. Diehl</t>
  </si>
  <si>
    <t xml:space="preserve"> CM1332 </t>
  </si>
  <si>
    <t>Eletroduto rígido de aço carbono, sem costura, com revestimento protetor de zinco aplicado a quente, extremidades rosqueadas, classe pesada, Ø100mm (4" BSPP), fab. Apolo</t>
  </si>
  <si>
    <t xml:space="preserve"> CM0023 </t>
  </si>
  <si>
    <t>Atuador de acoplamento direto para válvula, sem retorno por mola, 24Vac, 10 Nm, podendo ser utilizado nos modos on-off, floating e proporcional 0-10V, Modelo de referência CN7510A20, fabricante Honeywell International In.</t>
  </si>
  <si>
    <t xml:space="preserve"> CM1728 </t>
  </si>
  <si>
    <t>Contator modular 25A 1NA 220/240VCA 60Hz. Modelo de referência: Schneider Electric ICT ACTI9 A9C20631</t>
  </si>
  <si>
    <t xml:space="preserve"> CM1431 </t>
  </si>
  <si>
    <t>Sensor de temperatura, para instalação em duto ou tubulação de água, incerteza de +/- 0.2 ºC.  Modelo de referência: Schneider ETD100-4</t>
  </si>
  <si>
    <t xml:space="preserve"> CM0908 </t>
  </si>
  <si>
    <t>Fonte de Alimentação Chaveada - 24 Vdc - 35 W - 1.5 A - 110/220 Vac - Monofásica. Fabricante: Schneider, Modelo: ABL2REM24015K</t>
  </si>
  <si>
    <t xml:space="preserve"> CM1729 </t>
  </si>
  <si>
    <t>Chave de fluxo tipo palheta para líquido, com invólucro em liga de alumínio fundido, comprimento da palheta ajustável de 1” a 8” e ajuste de sensibilidade através de porca e contra porca, modelo de referência FS-2 fabricante Dwyer Instruments Inc</t>
  </si>
  <si>
    <t xml:space="preserve"> CM1564 </t>
  </si>
  <si>
    <t>Contator auxiliar Tesys SK 2na 220VCA - CA2SK20M7- fab. Schneider Electric</t>
  </si>
  <si>
    <t xml:space="preserve"> CM1710 </t>
  </si>
  <si>
    <t>Transmissor de pressão diferencial para tubulação de água, instalação ao tempo, conexão hidráulica rosca 1/2" NPT, faixa de trabalho de 0 a 100 psig, sinal de saída 4/20 mA ou 0/10 Vcc, com display LCD - EPW104-LCD, Schneider Electric</t>
  </si>
  <si>
    <t xml:space="preserve"> CM1735 </t>
  </si>
  <si>
    <t>Fonte AS-P-SXWPS24VX10001 BASE SXWTBPSW110001</t>
  </si>
  <si>
    <t xml:space="preserve"> CM1137 </t>
  </si>
  <si>
    <t xml:space="preserve"> CM1565 </t>
  </si>
  <si>
    <t>Sensor Ultrassônico de Nível para Líquidos, modelo de referência EasyTREK SP-300, fabricante NIVELCO</t>
  </si>
  <si>
    <t xml:space="preserve"> CM1152 </t>
  </si>
  <si>
    <t>Sonda de nível hidrostático, sinal de saída 4/20 mA (2 fios) ou 0/10 Vcc (3 fios), alimentação de 8 a 28 Vcc, MGG-TNH-SUB, fabricante Megga Instrumentos de Medição e Controle</t>
  </si>
  <si>
    <t xml:space="preserve"> CM1725 </t>
  </si>
  <si>
    <t>Ventilador 300M3/H 230V IP54 - NSYCVF300M230PF - Schneider</t>
  </si>
  <si>
    <t xml:space="preserve"> CM1733 </t>
  </si>
  <si>
    <t>Módulo de expansão SmartX DO-FC-8-H - 8 Saídas Digitais (Form C) - Interruptores de Controle Manual SXWDOC8HX10001 BASE SXWTBPSW110001</t>
  </si>
  <si>
    <t xml:space="preserve"> CM1719 </t>
  </si>
  <si>
    <t>Cabo 2x#0,75mm, Par(es) trançado(s) com blindagem de alumínio, resistência máxima de 150 Ωpor km, resistência de isolamento em 220 V maior que 5000 MΩ.km, rigidez dielétrica entre condutores de 1500 V. Marca de referência: Schneider Eletric</t>
  </si>
  <si>
    <t xml:space="preserve"> CM0915 </t>
  </si>
  <si>
    <t>Sensor de ambiente, com interface de usuário e comunicação/ alimentação via RJ-45 sobre cabo UTP cat.6, com medição de temperatura, CO2, umidade relativa do ar e indicação de ocupação do espaço - BaseSXWSBTHCXSXX com placa de cobertura SXWSCDPSELXX - Schneider Electric</t>
  </si>
  <si>
    <t xml:space="preserve"> CM1566 </t>
  </si>
  <si>
    <t xml:space="preserve"> CM1739 </t>
  </si>
  <si>
    <t xml:space="preserve"> CM1730 </t>
  </si>
  <si>
    <t>AUT_PJDIJ - Elaborção de projeto lógico para a instalação do sistema de automação e controle, diagramas de causa e efeito (bem como os demais diagramas lógicos e de conexão) e revisão das planilhas de pontos</t>
  </si>
  <si>
    <t xml:space="preserve"> CM1736 </t>
  </si>
  <si>
    <t>Eletroduto rígido de aço carbono, sem costura, com revestimento protetor de zinco aplicado a quente, extremidades rosqueadas, classe pesada, Ø25mm (3/4" BSPP), fab. Apolo</t>
  </si>
  <si>
    <t xml:space="preserve"> CM0007 </t>
  </si>
  <si>
    <t>Sensor de CO2,, humidade e temperatura KNX, amplitude de detecção da temperatura de 0–40°C, amplitude de detecção "umidade relativa" de 1 %–100 %, amplitude de detecção de CO2 de 300 – 9999 ppm - sensor de CO2 , umidade e temperatura AP KNX, código MTN6005-0001, fabricante Schneider Electric</t>
  </si>
  <si>
    <t xml:space="preserve"> CM1731 </t>
  </si>
  <si>
    <t>Smart IP Controller RP-C-16A-230V Schneider Electric</t>
  </si>
  <si>
    <t xml:space="preserve"> CM1618 </t>
  </si>
  <si>
    <t>Controlador lógico KNX SpaceLYnk LSS100200 fabricante Schneider Eletric</t>
  </si>
  <si>
    <t xml:space="preserve"> CM1139 </t>
  </si>
  <si>
    <t>Painel modular de distribuição de sobrepor em tecnoplástico padrão TTA, com montagem de trilho padrão IEC/DIN, com tampa opaca e porta etiquetas, porta documentos, 4 filas de 24 módulos - Schneider Eletric Quadro TTA Pragma PRA16424 + PRA20424</t>
  </si>
  <si>
    <t xml:space="preserve"> CM1252 </t>
  </si>
  <si>
    <t>Módulo de entrada binária KNX REG-K/8x10, MNT644592, fabricante Schneider</t>
  </si>
  <si>
    <t xml:space="preserve"> CM1141 </t>
  </si>
  <si>
    <t>Módulo UI-16 - 16 Entradas Universais SXWUI16XX10001 BASE SXWTBIOW110001 - I/O Module</t>
  </si>
  <si>
    <t xml:space="preserve"> CM1720 </t>
  </si>
  <si>
    <t>Módulo de entrada analógica KNX REG-K/4-GANG MNT682191 Schneider</t>
  </si>
  <si>
    <t xml:space="preserve"> CM0923 </t>
  </si>
  <si>
    <t>Inversor de frequência HVAC ATV212 - 7.5 kW - 380-480 VAC trifásico Altivar ATV212HU75N4 Schneider Electric</t>
  </si>
  <si>
    <t xml:space="preserve"> CM1718 </t>
  </si>
  <si>
    <t>SmartX Ip Controller MP-C24A Schneider Eletric</t>
  </si>
  <si>
    <t xml:space="preserve"> CM1606 </t>
  </si>
  <si>
    <t>Multimedidor de energia, com medição de energia ativa e reativa nos quatro quadrantes, classe de medição 0,5S, comunicação por protocolo BACnet e entrada de medição através de TCs. Dotado de 3 TCs com corrente nominal primária de 250A, corrente secundária de 5A, carga nominal de 5VA e classe de exatidão de 0,6%. Modelo de referência Schneider  Electric IEM3265</t>
  </si>
  <si>
    <t xml:space="preserve"> CM1428 </t>
  </si>
  <si>
    <t>Controlador AS-P-SXWASPXXX10001 e base SXWTBASW11002</t>
  </si>
  <si>
    <t xml:space="preserve"> CM1587 </t>
  </si>
  <si>
    <t xml:space="preserve"> CM1737 </t>
  </si>
  <si>
    <t xml:space="preserve"> CM1738 </t>
  </si>
  <si>
    <t>Custo Acumulado</t>
  </si>
  <si>
    <t>Porcentagem Acumulado</t>
  </si>
  <si>
    <t>Custo</t>
  </si>
  <si>
    <t>Porcentagem</t>
  </si>
  <si>
    <t>120 DIAS</t>
  </si>
  <si>
    <t>90 DIAS</t>
  </si>
  <si>
    <t>60 DIAS</t>
  </si>
  <si>
    <t>30 DIAS</t>
  </si>
  <si>
    <t>Total Por Etapa</t>
  </si>
  <si>
    <t>Cronograma Físico e Financeiro</t>
  </si>
  <si>
    <t>Insumo</t>
  </si>
  <si>
    <t>Composição</t>
  </si>
  <si>
    <t>SERVENTE COM ENCARGOS COMPLEMENTARES</t>
  </si>
  <si>
    <t xml:space="preserve"> 88316 </t>
  </si>
  <si>
    <t>MONTADOR DE ESTRUTURA METÁLICA COM ENCARGOS COMPLEMENTARES</t>
  </si>
  <si>
    <t xml:space="preserve"> 88278 </t>
  </si>
  <si>
    <t>AUXILIAR DE ELETRICISTA COM ENCARGOS COMPLEMENTARES</t>
  </si>
  <si>
    <t xml:space="preserve"> 88247 </t>
  </si>
  <si>
    <t>ELETRICISTA COM ENCARGOS COMPLEMENTARES</t>
  </si>
  <si>
    <t xml:space="preserve"> 88264 </t>
  </si>
  <si>
    <t>AJUDANTE ESPECIALIZADO COM ENCARGOS COMPLEMENTARES</t>
  </si>
  <si>
    <t xml:space="preserve"> 88243 </t>
  </si>
  <si>
    <t>MONTADOR ELETROMECÃNICO COM ENCARGOS COMPLEMENTARES</t>
  </si>
  <si>
    <t xml:space="preserve"> 88279 </t>
  </si>
  <si>
    <t>ENCANADOR OU BOMBEIRO HIDRÁULICO COM ENCARGOS COMPLEMENTARES</t>
  </si>
  <si>
    <t xml:space="preserve"> 88267 </t>
  </si>
  <si>
    <t>AUXILIAR DE ENCANADOR OU BOMBEIRO HIDRÁULICO COM ENCARGOS COMPLEMENTARES</t>
  </si>
  <si>
    <t xml:space="preserve"> 88248 </t>
  </si>
  <si>
    <t>LUVA DE EMENDA PARA ELETRODUTO, AÇO GALVANIZADO, DN 25 MM (1''), APARENTE, INSTALADA EM TETO - FORNECIMENTO E INSTALAÇÃO. AF_11/2016_P</t>
  </si>
  <si>
    <t xml:space="preserve"> 95754 </t>
  </si>
  <si>
    <t>MONTADOR DE ELETROELETRÔNICOS COM ENCARGOS COMPLEMENTARES</t>
  </si>
  <si>
    <t xml:space="preserve"> 100307 </t>
  </si>
  <si>
    <t>TOMADA MÉDIA DE EMBUTIR (1 MÓDULO), 2P+T 10 A, INCLUINDO SUPORTE E PLACA - FORNECIMENTO E INSTALAÇÃO. AF_12/2015</t>
  </si>
  <si>
    <t xml:space="preserve"> 91996 </t>
  </si>
  <si>
    <t>DISJUNTOR TERMOMAGNETICO MONOPOLAR PADRAO NEMA (AMERICANO) 10 A 30A 240V, FORNECIMENTO E INSTALACAO</t>
  </si>
  <si>
    <t xml:space="preserve"> 74130/001 </t>
  </si>
  <si>
    <t>PINTOR COM ENCARGOS COMPLEMENTARES</t>
  </si>
  <si>
    <t xml:space="preserve"> 88310 </t>
  </si>
  <si>
    <t>CARPINTEIRO DE ESQUADRIA COM ENCARGOS COMPLEMENTARES</t>
  </si>
  <si>
    <t xml:space="preserve"> 88261 </t>
  </si>
  <si>
    <t>AJUDANTE DE CARPINTEIRO COM ENCARGOS COMPLEMENTARES</t>
  </si>
  <si>
    <t xml:space="preserve"> 88239 </t>
  </si>
  <si>
    <t>Planilha Orçamentária Analítica</t>
  </si>
  <si>
    <t>Composição de BDI</t>
  </si>
  <si>
    <t>ITEM</t>
  </si>
  <si>
    <t>DISCRIMINAÇÃO</t>
  </si>
  <si>
    <t>%</t>
  </si>
  <si>
    <t>Grupo A</t>
  </si>
  <si>
    <t>% em relação ao custo direto CD</t>
  </si>
  <si>
    <t>A1</t>
  </si>
  <si>
    <t>Despesas Indiretas</t>
  </si>
  <si>
    <t>a1</t>
  </si>
  <si>
    <t>Administração Central</t>
  </si>
  <si>
    <t>a2</t>
  </si>
  <si>
    <t>Seguro + garantia</t>
  </si>
  <si>
    <t>a3</t>
  </si>
  <si>
    <t>Risco</t>
  </si>
  <si>
    <t>a4</t>
  </si>
  <si>
    <t>Despesa Financeira</t>
  </si>
  <si>
    <t>a5</t>
  </si>
  <si>
    <t>Lucro</t>
  </si>
  <si>
    <t>Grupo B</t>
  </si>
  <si>
    <t>% em relação ao valor total VT</t>
  </si>
  <si>
    <t>B1</t>
  </si>
  <si>
    <t>Tributos</t>
  </si>
  <si>
    <t>Pis</t>
  </si>
  <si>
    <t>Cofins</t>
  </si>
  <si>
    <t>ISS (2% após desconto das mercadorias aplicadas)</t>
  </si>
  <si>
    <t>BDI</t>
  </si>
  <si>
    <t>BDI = [(((1+(a1+a2+a3))*(1+a4)*(1+a5)))/(1-B1)-1]</t>
  </si>
  <si>
    <t>Composição de Encargos Sociais</t>
  </si>
  <si>
    <t>Discriminação</t>
  </si>
  <si>
    <t>GRUPO A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</si>
  <si>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</si>
  <si>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</si>
  <si>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</si>
  <si>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</si>
  <si>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</si>
  <si>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</si>
  <si>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</si>
  <si>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</si>
  <si>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</si>
  <si>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</si>
  <si>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Salário-Educação</t>
  </si>
  <si>
    <t>A7</t>
  </si>
  <si>
    <t>Seguro Contra Acidentes Trabalho</t>
  </si>
  <si>
    <t>A8</t>
  </si>
  <si>
    <t>Fundo de Garantia por Tempo de Serviços</t>
  </si>
  <si>
    <t>A9</t>
  </si>
  <si>
    <t>SECONCI</t>
  </si>
  <si>
    <t>A</t>
  </si>
  <si>
    <t xml:space="preserve"> Total dos Encargos Sociais Básicos</t>
  </si>
  <si>
    <t>GRUPO B</t>
  </si>
  <si>
    <t>Repouso Semanal Remunerado</t>
  </si>
  <si>
    <t>B2</t>
  </si>
  <si>
    <t>Feriados</t>
  </si>
  <si>
    <t>B3</t>
  </si>
  <si>
    <t>Auxílio-enfermidade</t>
  </si>
  <si>
    <t>B4</t>
  </si>
  <si>
    <t>13º Salário</t>
  </si>
  <si>
    <t>B5</t>
  </si>
  <si>
    <t>Licença-paternidade</t>
  </si>
  <si>
    <t>B6</t>
  </si>
  <si>
    <t>Faltas justificadas</t>
  </si>
  <si>
    <t>B7</t>
  </si>
  <si>
    <t>Dias de chuva</t>
  </si>
  <si>
    <t>B8</t>
  </si>
  <si>
    <t>Auxílio acidente de trabalho</t>
  </si>
  <si>
    <t>B9</t>
  </si>
  <si>
    <t>Férias gozadas</t>
  </si>
  <si>
    <t>B10</t>
  </si>
  <si>
    <t>Salário maternidade</t>
  </si>
  <si>
    <t>B</t>
  </si>
  <si>
    <t>Total de Encargos Sociais que recebem incidências de A</t>
  </si>
  <si>
    <t>GRUPO C</t>
  </si>
  <si>
    <t>C1</t>
  </si>
  <si>
    <t>Aviso prévio indenizado</t>
  </si>
  <si>
    <t>C2</t>
  </si>
  <si>
    <t>Aviso prévio trabalhado</t>
  </si>
  <si>
    <t>C3</t>
  </si>
  <si>
    <t>Férias indenizadas (inclusive 1/3)</t>
  </si>
  <si>
    <t>C4</t>
  </si>
  <si>
    <t>Depósito rescisão sem justa causa</t>
  </si>
  <si>
    <t>C5</t>
  </si>
  <si>
    <t>Indenização adicional</t>
  </si>
  <si>
    <t>C</t>
  </si>
  <si>
    <t>GRUPO D</t>
  </si>
  <si>
    <t>D1</t>
  </si>
  <si>
    <t>Reincidência de A sobre B</t>
  </si>
  <si>
    <t>D2</t>
  </si>
  <si>
    <t>Reincidência do FGTS sobre API e Grupo A sobre APT</t>
  </si>
  <si>
    <t xml:space="preserve">D </t>
  </si>
  <si>
    <t>Total das Taxas incidências e reincidências</t>
  </si>
  <si>
    <t>Total das taxas incidências e reincidências</t>
  </si>
  <si>
    <t>Instruções de Preenchimento do Modelo de Proposta</t>
  </si>
  <si>
    <t>CONSIDERAÇÕES GERAIS</t>
  </si>
  <si>
    <r>
      <t xml:space="preserve">O cabeçalho deverá ser preenchido somente na </t>
    </r>
    <r>
      <rPr>
        <b/>
        <sz val="8"/>
        <color indexed="10"/>
        <rFont val="Arial"/>
        <family val="2"/>
      </rPr>
      <t>PLANILHA DE ORÇAMENTO SINTÉTICO</t>
    </r>
    <r>
      <rPr>
        <sz val="8"/>
        <rFont val="Arial"/>
        <family val="2"/>
      </rPr>
      <t>, pois será repetido automaticamente nas demais planilhas. Para isso, o mouse deverá ser posicionado sobre a célula que contem a informação, e posteriormente pressionado F2</t>
    </r>
  </si>
  <si>
    <t>Sugerimos a seguinte sequência de preenchimento de planilhas:</t>
  </si>
  <si>
    <t>2.1</t>
  </si>
  <si>
    <t>2.2</t>
  </si>
  <si>
    <r>
      <t xml:space="preserve">Valide os coeficientes de participação dos insumos, constantes na </t>
    </r>
    <r>
      <rPr>
        <b/>
        <sz val="8"/>
        <rFont val="Arial"/>
        <family val="2"/>
      </rPr>
      <t>Planilha de Orçamento Analítico</t>
    </r>
    <r>
      <rPr>
        <sz val="8"/>
        <rFont val="Arial"/>
        <family val="2"/>
      </rPr>
      <t>.</t>
    </r>
  </si>
  <si>
    <t>2.3</t>
  </si>
  <si>
    <r>
      <t xml:space="preserve">Preencha os coeficientes relativo à cada item da </t>
    </r>
    <r>
      <rPr>
        <b/>
        <sz val="8"/>
        <rFont val="Arial"/>
        <family val="2"/>
      </rPr>
      <t xml:space="preserve">Planilha de Composição do BDI, </t>
    </r>
    <r>
      <rPr>
        <sz val="8"/>
        <rFont val="Arial"/>
        <family val="2"/>
      </rPr>
      <t>realizando os ajustes que julgar necessário, observando as orientações sobre esta planilha, que estão descritas abaixo;</t>
    </r>
  </si>
  <si>
    <t>2.4</t>
  </si>
  <si>
    <t>2.5</t>
  </si>
  <si>
    <r>
      <t xml:space="preserve">Neste momento o valor final da proposta já será conhecido. Preencha a </t>
    </r>
    <r>
      <rPr>
        <b/>
        <sz val="8"/>
        <rFont val="Arial"/>
        <family val="2"/>
      </rPr>
      <t>Planilha de Composição de Encargos Sociais</t>
    </r>
    <r>
      <rPr>
        <sz val="8"/>
        <rFont val="Arial"/>
        <family val="2"/>
      </rPr>
      <t xml:space="preserve"> com os percentuais de cada item que a compoe.</t>
    </r>
  </si>
  <si>
    <r>
      <t xml:space="preserve">A Planilha Orçamentária </t>
    </r>
    <r>
      <rPr>
        <b/>
        <u/>
        <sz val="8"/>
        <color indexed="10"/>
        <rFont val="Arial"/>
        <family val="2"/>
      </rPr>
      <t>não</t>
    </r>
    <r>
      <rPr>
        <sz val="8"/>
        <rFont val="Arial"/>
        <family val="2"/>
      </rPr>
      <t xml:space="preserve"> poderá sofrer alterações em sua estrutura (adição ou subtração de serviços, ou mesmo alteração na quantidade dos itens);</t>
    </r>
  </si>
  <si>
    <r>
      <t xml:space="preserve">Os preços unitários desta planilha estão vinculados, por dependência, às demais planilhas (Orçamento Analítico, Insumos e Serviços). Desta forma </t>
    </r>
    <r>
      <rPr>
        <b/>
        <u/>
        <sz val="8"/>
        <color indexed="10"/>
        <rFont val="Arial"/>
        <family val="2"/>
      </rPr>
      <t>NENHUM</t>
    </r>
    <r>
      <rPr>
        <sz val="8"/>
        <rFont val="Arial"/>
        <family val="2"/>
      </rPr>
      <t xml:space="preserve"> valor unitário deverá ser preenchido diretamente nesta planilha;</t>
    </r>
  </si>
  <si>
    <r>
      <t xml:space="preserve">Esta planilha é referencial, portanto os </t>
    </r>
    <r>
      <rPr>
        <b/>
        <sz val="8"/>
        <rFont val="Arial"/>
        <family val="2"/>
      </rPr>
      <t xml:space="preserve">coeficientes </t>
    </r>
    <r>
      <rPr>
        <sz val="8"/>
        <rFont val="Arial"/>
        <family val="2"/>
      </rPr>
      <t>de participação dos insumos poderão sofrer alterações;</t>
    </r>
  </si>
  <si>
    <t>Esta planilha contem vínculos. Tornando-se dependente dos preços, descrições e unidades constantes tanto na Planilha de Insumos e Serviços quanto na Planilha de Orçamento Sintético;</t>
  </si>
  <si>
    <t>Os valores unitários de serviços compostos nesta planilha, são transportados automaticamente para a Planilha de Orçamento Sintético;</t>
  </si>
  <si>
    <t>SOBRE A PLANILHA DE INSUMOS E SERVIÇOS</t>
  </si>
  <si>
    <t>Esta planilha constitui a base para estruturação dos preços unitários e totais.</t>
  </si>
  <si>
    <r>
      <t>Os valores unitários deverão ser preenchidos com</t>
    </r>
    <r>
      <rPr>
        <b/>
        <u/>
        <sz val="8"/>
        <color indexed="10"/>
        <rFont val="Arial"/>
        <family val="2"/>
      </rPr>
      <t xml:space="preserve"> no máximo duas casas decimais</t>
    </r>
    <r>
      <rPr>
        <sz val="8"/>
        <rFont val="Arial"/>
        <family val="2"/>
      </rPr>
      <t>. Caso opte por aplicar um percentual lde desconto, certifique-se de utilizar fórmula de arredondamento ou truncamento respeitando este limite.</t>
    </r>
  </si>
  <si>
    <r>
      <t xml:space="preserve">Indique a marca e modelo dos itens (quando aplicável). </t>
    </r>
    <r>
      <rPr>
        <b/>
        <u/>
        <sz val="8"/>
        <color indexed="10"/>
        <rFont val="Arial"/>
        <family val="2"/>
      </rPr>
      <t>A não indicação  de marca e ou modelo de referência constitui afronta ao edital, sob pena de desclassificação da proposta.</t>
    </r>
  </si>
  <si>
    <t>D</t>
  </si>
  <si>
    <t>SOBRE A PLANILHA DE COMPOSIÇÃO DE BDI</t>
  </si>
  <si>
    <t>Os itens constantes nesta planilha foram adotados por este Órgão com base no decreto 7.983 de 8 de abril de 2013. Os percentuais são referenciais e foram baseados no Acórdão TCU 2622/2013-Plenário. É de responsabilidade da licitante o preenchimento dos percetuais desta planilha, em conformidade com sua realidade;</t>
  </si>
  <si>
    <t>O percentual aplicável do ISS está vinculado ao percentual de mão de obra informado na Planilha de Composição de Custo Total, e será automaticamente ajustado quando executado a orientação contida em 2.4;</t>
  </si>
  <si>
    <t>D3</t>
  </si>
  <si>
    <t>O valor final da composição do BDI está vinculado, por precedência, à Planilha de Orçamento Sintético.</t>
  </si>
  <si>
    <t>E</t>
  </si>
  <si>
    <t>SOBRE A PLANILHA DE COMPOSIÇÃO DE ENCARGOS SOCIAIS</t>
  </si>
  <si>
    <t>E1</t>
  </si>
  <si>
    <t>Esta planilha é meramente demonstrativa (não influi sobre o valor final do orçamento).</t>
  </si>
  <si>
    <t>F</t>
  </si>
  <si>
    <t>SOBRE O CRONOGRAMA FÍSICO-FINANCEIRO</t>
  </si>
  <si>
    <t>F.1</t>
  </si>
  <si>
    <t>Os itens e valores desta planiha são provenientes da Planilha de Orçamento Sintético;</t>
  </si>
  <si>
    <t>F.2</t>
  </si>
  <si>
    <t>F.3</t>
  </si>
  <si>
    <t>O ajuste final (última etapa) de um determinado item, deverá respeitar a fórmula inserida no último mês do cronograma, transportando-a quando necessário.</t>
  </si>
  <si>
    <t>P. Execução:</t>
  </si>
  <si>
    <t>Licitação:</t>
  </si>
  <si>
    <t>P. Validade:</t>
  </si>
  <si>
    <t>Razão Social:</t>
  </si>
  <si>
    <t>Telefone:</t>
  </si>
  <si>
    <t>P. Garantia:</t>
  </si>
  <si>
    <t>CNPJ:</t>
  </si>
  <si>
    <t>E-mail:</t>
  </si>
  <si>
    <t>G</t>
  </si>
  <si>
    <t>Planilha Orçamentária Sintética</t>
  </si>
  <si>
    <r>
      <rPr>
        <b/>
        <sz val="8"/>
        <color indexed="8"/>
        <rFont val="Arial"/>
        <family val="2"/>
      </rPr>
      <t xml:space="preserve">Objeto: </t>
    </r>
    <r>
      <rPr>
        <sz val="8"/>
        <color indexed="8"/>
        <rFont val="Arial"/>
        <family val="2"/>
      </rPr>
      <t>Sistema de Supervisão e Controle Predial do Edifício das PJDIJ</t>
    </r>
  </si>
  <si>
    <r>
      <rPr>
        <b/>
        <sz val="8"/>
        <color indexed="8"/>
        <rFont val="Arial"/>
        <family val="2"/>
      </rPr>
      <t xml:space="preserve">Local: </t>
    </r>
    <r>
      <rPr>
        <sz val="8"/>
        <color indexed="8"/>
        <rFont val="Arial"/>
        <family val="2"/>
      </rPr>
      <t>SEPN 711/911 Bloco B - Asa Norte - Brasília / DF</t>
    </r>
  </si>
  <si>
    <t>Classificação</t>
  </si>
  <si>
    <t>Marca</t>
  </si>
  <si>
    <t>Modelo</t>
  </si>
  <si>
    <t>********</t>
  </si>
  <si>
    <t>*******</t>
  </si>
  <si>
    <r>
      <t xml:space="preserve">Preencha o percentual referente à mão-de-obra na célula </t>
    </r>
    <r>
      <rPr>
        <b/>
        <sz val="8"/>
        <color indexed="10"/>
        <rFont val="Arial"/>
        <family val="2"/>
      </rPr>
      <t xml:space="preserve">B119 </t>
    </r>
    <r>
      <rPr>
        <sz val="8"/>
        <rFont val="Arial"/>
        <family val="2"/>
      </rPr>
      <t xml:space="preserve">da </t>
    </r>
    <r>
      <rPr>
        <b/>
        <sz val="8"/>
        <rFont val="Arial"/>
        <family val="2"/>
      </rPr>
      <t>Planilha de Orçamento Sintético</t>
    </r>
    <r>
      <rPr>
        <sz val="8"/>
        <rFont val="Arial"/>
        <family val="2"/>
      </rPr>
      <t>;</t>
    </r>
  </si>
  <si>
    <t>Valide os valores constantes nesta planilha, observando as orientações contidas no edital no tocante aos valores máximos.</t>
  </si>
  <si>
    <r>
      <t xml:space="preserve">Valide os valores constantes na </t>
    </r>
    <r>
      <rPr>
        <b/>
        <sz val="8"/>
        <rFont val="Arial"/>
        <family val="2"/>
      </rPr>
      <t>Planilha de Insumos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e Serviços</t>
    </r>
    <r>
      <rPr>
        <sz val="8"/>
        <rFont val="Arial"/>
        <family val="2"/>
      </rPr>
      <t>, observando as orientações contidas no edital no tocante aos valores máximos.</t>
    </r>
  </si>
  <si>
    <t>SOBRE A PLANILHA ORÇAMENTÁRIA SINTÉTICA</t>
  </si>
  <si>
    <t>SOBRE A PLANILHA ORÇAMENTÁRIA ANALÍTICA</t>
  </si>
  <si>
    <r>
      <t xml:space="preserve">Os </t>
    </r>
    <r>
      <rPr>
        <b/>
        <sz val="8"/>
        <color indexed="10"/>
        <rFont val="Arial"/>
        <family val="2"/>
      </rPr>
      <t>serviços</t>
    </r>
    <r>
      <rPr>
        <sz val="8"/>
        <rFont val="Arial"/>
        <family val="2"/>
      </rPr>
      <t xml:space="preserve"> a serem executados mensalmente, deverão ser informadas na</t>
    </r>
    <r>
      <rPr>
        <b/>
        <sz val="8"/>
        <color indexed="10"/>
        <rFont val="Arial"/>
        <family val="2"/>
      </rPr>
      <t xml:space="preserve"> linha do percentual</t>
    </r>
    <r>
      <rPr>
        <sz val="8"/>
        <rFont val="Arial"/>
        <family val="2"/>
      </rPr>
      <t>, e os valores serão preenchidos automaticamente, inclusive nas etapas macro;</t>
    </r>
  </si>
  <si>
    <t>Valor Mensal</t>
  </si>
  <si>
    <t>Valor Acumulado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</si>
</sst>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0\ %"/>
    <numFmt numFmtId="165" formatCode="0.0000"/>
  </numFmts>
  <fonts count="32">
    <font>
      <sz val="11"/>
      <name val="Arial"/>
      <family val="1"/>
    </font>
    <font>
      <b/>
      <sz val="11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1"/>
    </font>
    <font>
      <sz val="10"/>
      <color indexed="8"/>
      <name val="Arial"/>
      <family val="1"/>
    </font>
    <font>
      <b/>
      <sz val="8"/>
      <name val="Arial"/>
      <family val="1"/>
    </font>
    <font>
      <b/>
      <sz val="11"/>
      <color indexed="8"/>
      <name val="Arial"/>
      <family val="2"/>
    </font>
    <font>
      <sz val="10"/>
      <name val="Tahoma"/>
      <family val="2"/>
    </font>
    <font>
      <b/>
      <sz val="8"/>
      <name val="Arial"/>
      <family val="2"/>
      <charset val="1"/>
    </font>
    <font>
      <sz val="8"/>
      <name val="Arial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0"/>
      <name val="Arial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</font>
    <font>
      <sz val="4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u/>
      <sz val="8"/>
      <color indexed="10"/>
      <name val="Arial"/>
      <family val="2"/>
    </font>
    <font>
      <b/>
      <u/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1"/>
    </font>
    <font>
      <b/>
      <i/>
      <sz val="8"/>
      <color indexed="8"/>
      <name val="Arial"/>
      <family val="1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8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</borders>
  <cellStyleXfs count="10"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21">
    <xf numFmtId="0" fontId="0" fillId="0" borderId="0" xfId="0"/>
    <xf numFmtId="0" fontId="4" fillId="2" borderId="0" xfId="0" applyFont="1" applyFill="1" applyAlignment="1">
      <alignment horizontal="center" vertical="top" wrapText="1"/>
    </xf>
    <xf numFmtId="0" fontId="6" fillId="0" borderId="0" xfId="0" applyFont="1"/>
    <xf numFmtId="0" fontId="8" fillId="2" borderId="1" xfId="0" applyFont="1" applyFill="1" applyBorder="1" applyAlignment="1">
      <alignment horizontal="right" vertical="top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top" wrapText="1"/>
    </xf>
    <xf numFmtId="0" fontId="5" fillId="5" borderId="3" xfId="6" applyFont="1" applyFill="1" applyBorder="1" applyAlignment="1">
      <alignment horizontal="center" vertical="distributed" wrapText="1"/>
    </xf>
    <xf numFmtId="10" fontId="12" fillId="5" borderId="4" xfId="8" applyNumberFormat="1" applyFont="1" applyFill="1" applyBorder="1" applyAlignment="1">
      <alignment horizontal="center" vertical="distributed" wrapText="1"/>
    </xf>
    <xf numFmtId="0" fontId="5" fillId="6" borderId="3" xfId="6" applyFont="1" applyFill="1" applyBorder="1" applyAlignment="1">
      <alignment horizontal="center" vertical="distributed" wrapText="1"/>
    </xf>
    <xf numFmtId="10" fontId="12" fillId="6" borderId="4" xfId="8" applyNumberFormat="1" applyFont="1" applyFill="1" applyBorder="1" applyAlignment="1">
      <alignment horizontal="center" vertical="distributed" wrapText="1"/>
    </xf>
    <xf numFmtId="0" fontId="13" fillId="0" borderId="1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10" fontId="13" fillId="0" borderId="1" xfId="8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5" fillId="4" borderId="3" xfId="6" applyFont="1" applyFill="1" applyBorder="1" applyAlignment="1">
      <alignment horizontal="center" vertical="distributed" wrapText="1"/>
    </xf>
    <xf numFmtId="10" fontId="12" fillId="4" borderId="4" xfId="8" applyNumberFormat="1" applyFont="1" applyFill="1" applyBorder="1" applyAlignment="1">
      <alignment horizontal="center" vertical="distributed" wrapText="1"/>
    </xf>
    <xf numFmtId="0" fontId="15" fillId="0" borderId="0" xfId="1" applyFont="1"/>
    <xf numFmtId="0" fontId="6" fillId="0" borderId="0" xfId="2" applyFont="1"/>
    <xf numFmtId="0" fontId="16" fillId="0" borderId="0" xfId="2" applyFont="1"/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10" fontId="6" fillId="0" borderId="1" xfId="8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10" fontId="5" fillId="0" borderId="1" xfId="8" applyNumberFormat="1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3" xfId="0" applyFont="1" applyBorder="1" applyAlignment="1">
      <alignment vertical="top"/>
    </xf>
    <xf numFmtId="0" fontId="17" fillId="0" borderId="4" xfId="0" applyFont="1" applyBorder="1" applyAlignment="1">
      <alignment vertical="top"/>
    </xf>
    <xf numFmtId="0" fontId="12" fillId="0" borderId="1" xfId="0" applyFont="1" applyBorder="1" applyAlignment="1">
      <alignment horizontal="center" vertical="top" wrapText="1"/>
    </xf>
    <xf numFmtId="0" fontId="12" fillId="0" borderId="3" xfId="0" applyFont="1" applyBorder="1" applyAlignment="1">
      <alignment vertical="top"/>
    </xf>
    <xf numFmtId="0" fontId="12" fillId="0" borderId="4" xfId="0" applyFont="1" applyBorder="1" applyAlignment="1">
      <alignment vertical="top"/>
    </xf>
    <xf numFmtId="10" fontId="17" fillId="0" borderId="1" xfId="8" applyNumberFormat="1" applyFont="1" applyFill="1" applyBorder="1" applyAlignment="1">
      <alignment horizontal="center" vertical="top" wrapText="1"/>
    </xf>
    <xf numFmtId="10" fontId="12" fillId="0" borderId="1" xfId="8" applyNumberFormat="1" applyFont="1" applyFill="1" applyBorder="1" applyAlignment="1">
      <alignment horizontal="center" vertical="top" wrapText="1"/>
    </xf>
    <xf numFmtId="0" fontId="0" fillId="0" borderId="0" xfId="2" applyFont="1"/>
    <xf numFmtId="0" fontId="0" fillId="0" borderId="0" xfId="2" applyFont="1" applyAlignment="1">
      <alignment wrapText="1"/>
    </xf>
    <xf numFmtId="0" fontId="0" fillId="0" borderId="0" xfId="2" applyFont="1" applyAlignment="1">
      <alignment horizontal="center"/>
    </xf>
    <xf numFmtId="0" fontId="14" fillId="0" borderId="0" xfId="2"/>
    <xf numFmtId="4" fontId="0" fillId="0" borderId="0" xfId="0" applyNumberFormat="1"/>
    <xf numFmtId="0" fontId="19" fillId="0" borderId="6" xfId="7" applyFont="1" applyBorder="1"/>
    <xf numFmtId="0" fontId="19" fillId="0" borderId="7" xfId="7" applyFont="1" applyBorder="1"/>
    <xf numFmtId="0" fontId="6" fillId="0" borderId="8" xfId="7" applyFont="1" applyBorder="1" applyAlignment="1">
      <alignment horizontal="center"/>
    </xf>
    <xf numFmtId="0" fontId="6" fillId="0" borderId="9" xfId="7" applyFont="1" applyBorder="1" applyAlignment="1">
      <alignment horizontal="justify" vertical="distributed" wrapText="1"/>
    </xf>
    <xf numFmtId="0" fontId="6" fillId="0" borderId="10" xfId="7" applyFont="1" applyBorder="1" applyAlignment="1">
      <alignment horizontal="center"/>
    </xf>
    <xf numFmtId="0" fontId="6" fillId="0" borderId="11" xfId="7" applyFont="1" applyBorder="1" applyAlignment="1">
      <alignment horizontal="justify" vertical="distributed" wrapText="1"/>
    </xf>
    <xf numFmtId="0" fontId="14" fillId="0" borderId="12" xfId="7" applyBorder="1"/>
    <xf numFmtId="0" fontId="14" fillId="0" borderId="13" xfId="7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justify" vertical="distributed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justify" vertical="distributed" wrapText="1"/>
    </xf>
    <xf numFmtId="0" fontId="15" fillId="0" borderId="6" xfId="4" applyFont="1" applyBorder="1" applyAlignment="1">
      <alignment horizontal="left"/>
    </xf>
    <xf numFmtId="0" fontId="15" fillId="0" borderId="14" xfId="0" applyFont="1" applyBorder="1"/>
    <xf numFmtId="0" fontId="15" fillId="0" borderId="14" xfId="4" applyFont="1" applyBorder="1" applyAlignment="1">
      <alignment horizontal="left"/>
    </xf>
    <xf numFmtId="0" fontId="20" fillId="0" borderId="15" xfId="4" applyFont="1" applyBorder="1" applyAlignment="1">
      <alignment horizontal="center" vertical="center"/>
    </xf>
    <xf numFmtId="0" fontId="15" fillId="0" borderId="17" xfId="0" applyFont="1" applyBorder="1"/>
    <xf numFmtId="0" fontId="20" fillId="0" borderId="17" xfId="0" applyFont="1" applyBorder="1" applyAlignment="1">
      <alignment horizontal="center"/>
    </xf>
    <xf numFmtId="17" fontId="15" fillId="0" borderId="6" xfId="4" applyNumberFormat="1" applyFont="1" applyBorder="1" applyAlignment="1">
      <alignment horizontal="left"/>
    </xf>
    <xf numFmtId="14" fontId="20" fillId="0" borderId="15" xfId="4" applyNumberFormat="1" applyFont="1" applyBorder="1" applyAlignment="1">
      <alignment horizontal="center" vertical="center"/>
    </xf>
    <xf numFmtId="0" fontId="25" fillId="5" borderId="1" xfId="0" applyFont="1" applyFill="1" applyBorder="1" applyAlignment="1">
      <alignment horizontal="left" vertical="top" wrapText="1"/>
    </xf>
    <xf numFmtId="4" fontId="25" fillId="5" borderId="1" xfId="0" applyNumberFormat="1" applyFont="1" applyFill="1" applyBorder="1" applyAlignment="1">
      <alignment horizontal="right" vertical="top" wrapText="1"/>
    </xf>
    <xf numFmtId="164" fontId="25" fillId="5" borderId="1" xfId="0" applyNumberFormat="1" applyFont="1" applyFill="1" applyBorder="1" applyAlignment="1">
      <alignment horizontal="right" vertical="top" wrapText="1"/>
    </xf>
    <xf numFmtId="0" fontId="9" fillId="4" borderId="0" xfId="0" applyFont="1" applyFill="1" applyAlignment="1">
      <alignment horizontal="right" vertical="top" wrapText="1"/>
    </xf>
    <xf numFmtId="0" fontId="9" fillId="4" borderId="0" xfId="0" applyFont="1" applyFill="1" applyAlignment="1">
      <alignment horizontal="right" vertical="top"/>
    </xf>
    <xf numFmtId="43" fontId="9" fillId="4" borderId="0" xfId="9" applyFont="1" applyFill="1" applyAlignment="1">
      <alignment vertical="top" wrapText="1"/>
    </xf>
    <xf numFmtId="43" fontId="9" fillId="4" borderId="0" xfId="9" applyFont="1" applyFill="1" applyAlignment="1">
      <alignment horizontal="center" vertical="top" wrapText="1"/>
    </xf>
    <xf numFmtId="49" fontId="15" fillId="0" borderId="14" xfId="0" applyNumberFormat="1" applyFont="1" applyBorder="1"/>
    <xf numFmtId="49" fontId="15" fillId="0" borderId="14" xfId="4" applyNumberFormat="1" applyFont="1" applyBorder="1" applyAlignment="1">
      <alignment horizontal="left"/>
    </xf>
    <xf numFmtId="0" fontId="15" fillId="0" borderId="18" xfId="4" applyFont="1" applyBorder="1" applyAlignment="1">
      <alignment horizontal="left"/>
    </xf>
    <xf numFmtId="0" fontId="6" fillId="0" borderId="12" xfId="3" applyFont="1" applyBorder="1" applyAlignment="1">
      <alignment horizontal="left"/>
    </xf>
    <xf numFmtId="0" fontId="15" fillId="0" borderId="13" xfId="4" applyFont="1" applyBorder="1" applyAlignment="1">
      <alignment horizontal="left"/>
    </xf>
    <xf numFmtId="4" fontId="6" fillId="0" borderId="19" xfId="0" applyNumberFormat="1" applyFont="1" applyBorder="1"/>
    <xf numFmtId="0" fontId="15" fillId="0" borderId="19" xfId="4" applyFont="1" applyBorder="1" applyAlignment="1">
      <alignment horizontal="left"/>
    </xf>
    <xf numFmtId="0" fontId="6" fillId="0" borderId="6" xfId="3" applyFont="1" applyBorder="1" applyAlignment="1">
      <alignment horizontal="left"/>
    </xf>
    <xf numFmtId="0" fontId="15" fillId="0" borderId="7" xfId="4" applyFont="1" applyBorder="1" applyAlignment="1">
      <alignment horizontal="left"/>
    </xf>
    <xf numFmtId="0" fontId="0" fillId="0" borderId="0" xfId="0" applyAlignment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43" fontId="13" fillId="0" borderId="1" xfId="9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5" fontId="15" fillId="0" borderId="18" xfId="4" applyNumberFormat="1" applyFont="1" applyBorder="1" applyAlignment="1">
      <alignment horizontal="left"/>
    </xf>
    <xf numFmtId="0" fontId="5" fillId="2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justify" vertical="center" wrapText="1"/>
    </xf>
    <xf numFmtId="165" fontId="6" fillId="4" borderId="1" xfId="0" applyNumberFormat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right" vertical="center" wrapText="1"/>
    </xf>
    <xf numFmtId="4" fontId="9" fillId="4" borderId="1" xfId="0" applyNumberFormat="1" applyFont="1" applyFill="1" applyBorder="1" applyAlignment="1">
      <alignment horizontal="right" vertical="center" wrapText="1"/>
    </xf>
    <xf numFmtId="0" fontId="2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65" fontId="26" fillId="0" borderId="1" xfId="0" applyNumberFormat="1" applyFont="1" applyBorder="1" applyAlignment="1">
      <alignment horizontal="right" vertical="center" wrapText="1"/>
    </xf>
    <xf numFmtId="4" fontId="26" fillId="0" borderId="1" xfId="0" applyNumberFormat="1" applyFont="1" applyBorder="1" applyAlignment="1">
      <alignment horizontal="right" vertical="center" wrapText="1"/>
    </xf>
    <xf numFmtId="0" fontId="27" fillId="7" borderId="1" xfId="0" applyFont="1" applyFill="1" applyBorder="1" applyAlignment="1">
      <alignment horizontal="left" vertical="top" wrapText="1"/>
    </xf>
    <xf numFmtId="0" fontId="27" fillId="7" borderId="1" xfId="0" applyFont="1" applyFill="1" applyBorder="1" applyAlignment="1">
      <alignment horizontal="justify" vertical="top" wrapText="1"/>
    </xf>
    <xf numFmtId="0" fontId="27" fillId="7" borderId="1" xfId="0" applyFont="1" applyFill="1" applyBorder="1" applyAlignment="1">
      <alignment horizontal="right" vertical="top" wrapText="1"/>
    </xf>
    <xf numFmtId="4" fontId="27" fillId="7" borderId="1" xfId="0" applyNumberFormat="1" applyFont="1" applyFill="1" applyBorder="1" applyAlignment="1">
      <alignment horizontal="right" vertical="top" wrapText="1"/>
    </xf>
    <xf numFmtId="0" fontId="27" fillId="6" borderId="1" xfId="0" applyFont="1" applyFill="1" applyBorder="1" applyAlignment="1">
      <alignment horizontal="left" vertical="center" wrapText="1"/>
    </xf>
    <xf numFmtId="0" fontId="27" fillId="6" borderId="1" xfId="0" applyFont="1" applyFill="1" applyBorder="1" applyAlignment="1">
      <alignment horizontal="justify" vertical="center" wrapText="1"/>
    </xf>
    <xf numFmtId="4" fontId="27" fillId="6" borderId="1" xfId="0" applyNumberFormat="1" applyFont="1" applyFill="1" applyBorder="1" applyAlignment="1">
      <alignment horizontal="right" vertical="center" wrapText="1"/>
    </xf>
    <xf numFmtId="0" fontId="27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justify" vertical="top" wrapText="1"/>
    </xf>
    <xf numFmtId="0" fontId="27" fillId="0" borderId="1" xfId="0" applyFont="1" applyBorder="1" applyAlignment="1">
      <alignment horizontal="right" vertical="top" wrapText="1"/>
    </xf>
    <xf numFmtId="4" fontId="27" fillId="0" borderId="1" xfId="0" applyNumberFormat="1" applyFont="1" applyBorder="1" applyAlignment="1">
      <alignment horizontal="right" vertical="top" wrapText="1"/>
    </xf>
    <xf numFmtId="0" fontId="27" fillId="6" borderId="1" xfId="0" applyFont="1" applyFill="1" applyBorder="1" applyAlignment="1">
      <alignment horizontal="left" vertical="top" wrapText="1"/>
    </xf>
    <xf numFmtId="0" fontId="27" fillId="6" borderId="1" xfId="0" applyFont="1" applyFill="1" applyBorder="1" applyAlignment="1">
      <alignment horizontal="justify" vertical="top" wrapText="1"/>
    </xf>
    <xf numFmtId="0" fontId="27" fillId="6" borderId="1" xfId="0" applyFont="1" applyFill="1" applyBorder="1" applyAlignment="1">
      <alignment horizontal="right" vertical="top" wrapText="1"/>
    </xf>
    <xf numFmtId="4" fontId="27" fillId="6" borderId="1" xfId="0" applyNumberFormat="1" applyFont="1" applyFill="1" applyBorder="1" applyAlignment="1">
      <alignment horizontal="right" vertical="top" wrapText="1"/>
    </xf>
    <xf numFmtId="4" fontId="2" fillId="4" borderId="1" xfId="0" applyNumberFormat="1" applyFont="1" applyFill="1" applyBorder="1" applyAlignment="1">
      <alignment horizontal="center" vertical="top" wrapText="1"/>
    </xf>
    <xf numFmtId="0" fontId="25" fillId="5" borderId="1" xfId="0" applyFont="1" applyFill="1" applyBorder="1" applyAlignment="1">
      <alignment horizontal="left" vertical="center" wrapText="1"/>
    </xf>
    <xf numFmtId="4" fontId="25" fillId="5" borderId="1" xfId="0" applyNumberFormat="1" applyFont="1" applyFill="1" applyBorder="1" applyAlignment="1">
      <alignment horizontal="right" vertical="center" wrapText="1"/>
    </xf>
    <xf numFmtId="0" fontId="25" fillId="6" borderId="1" xfId="0" applyFont="1" applyFill="1" applyBorder="1" applyAlignment="1">
      <alignment horizontal="left" vertical="center" wrapText="1"/>
    </xf>
    <xf numFmtId="0" fontId="25" fillId="6" borderId="1" xfId="0" applyFont="1" applyFill="1" applyBorder="1" applyAlignment="1">
      <alignment horizontal="right" vertical="center" wrapText="1"/>
    </xf>
    <xf numFmtId="4" fontId="25" fillId="6" borderId="1" xfId="0" applyNumberFormat="1" applyFont="1" applyFill="1" applyBorder="1" applyAlignment="1">
      <alignment horizontal="right" vertical="center" wrapText="1"/>
    </xf>
    <xf numFmtId="0" fontId="28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justify" vertical="center" wrapText="1"/>
    </xf>
    <xf numFmtId="43" fontId="28" fillId="0" borderId="1" xfId="9" applyFont="1" applyFill="1" applyBorder="1" applyAlignment="1">
      <alignment horizontal="right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5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right" vertical="top" wrapText="1"/>
    </xf>
    <xf numFmtId="4" fontId="25" fillId="0" borderId="1" xfId="0" applyNumberFormat="1" applyFont="1" applyBorder="1" applyAlignment="1">
      <alignment horizontal="right" vertical="top" wrapText="1"/>
    </xf>
    <xf numFmtId="0" fontId="26" fillId="2" borderId="0" xfId="0" applyFont="1" applyFill="1" applyAlignment="1">
      <alignment horizontal="left" vertical="top" wrapText="1"/>
    </xf>
    <xf numFmtId="0" fontId="26" fillId="2" borderId="0" xfId="0" applyFont="1" applyFill="1" applyAlignment="1">
      <alignment horizontal="right" vertical="top" wrapText="1"/>
    </xf>
    <xf numFmtId="0" fontId="26" fillId="2" borderId="0" xfId="0" applyFont="1" applyFill="1" applyAlignment="1">
      <alignment horizontal="center" vertical="top" wrapText="1"/>
    </xf>
    <xf numFmtId="4" fontId="26" fillId="2" borderId="0" xfId="0" applyNumberFormat="1" applyFont="1" applyFill="1" applyAlignment="1">
      <alignment horizontal="right" vertical="top" wrapText="1"/>
    </xf>
    <xf numFmtId="0" fontId="9" fillId="4" borderId="20" xfId="0" applyFont="1" applyFill="1" applyBorder="1" applyAlignment="1">
      <alignment horizontal="center" vertical="top" wrapText="1"/>
    </xf>
    <xf numFmtId="0" fontId="5" fillId="5" borderId="21" xfId="7" applyFont="1" applyFill="1" applyBorder="1" applyAlignment="1">
      <alignment horizontal="center"/>
    </xf>
    <xf numFmtId="0" fontId="20" fillId="5" borderId="22" xfId="5" applyFont="1" applyFill="1" applyBorder="1" applyAlignment="1">
      <alignment vertical="distributed" wrapText="1"/>
    </xf>
    <xf numFmtId="0" fontId="5" fillId="5" borderId="8" xfId="7" applyFont="1" applyFill="1" applyBorder="1" applyAlignment="1">
      <alignment horizontal="center"/>
    </xf>
    <xf numFmtId="0" fontId="20" fillId="5" borderId="9" xfId="5" applyFont="1" applyFill="1" applyBorder="1" applyAlignment="1">
      <alignment vertical="distributed" wrapText="1"/>
    </xf>
    <xf numFmtId="0" fontId="5" fillId="5" borderId="8" xfId="0" applyFont="1" applyFill="1" applyBorder="1" applyAlignment="1">
      <alignment horizontal="center"/>
    </xf>
    <xf numFmtId="0" fontId="20" fillId="5" borderId="9" xfId="3" applyFont="1" applyFill="1" applyBorder="1" applyAlignment="1">
      <alignment vertical="distributed" wrapText="1"/>
    </xf>
    <xf numFmtId="10" fontId="9" fillId="4" borderId="20" xfId="8" applyNumberFormat="1" applyFont="1" applyFill="1" applyBorder="1" applyAlignment="1">
      <alignment horizontal="center" vertical="top" wrapText="1"/>
    </xf>
    <xf numFmtId="14" fontId="20" fillId="0" borderId="17" xfId="4" applyNumberFormat="1" applyFont="1" applyBorder="1" applyAlignment="1">
      <alignment horizontal="center" vertical="center"/>
    </xf>
    <xf numFmtId="0" fontId="0" fillId="0" borderId="6" xfId="0" applyBorder="1"/>
    <xf numFmtId="0" fontId="0" fillId="0" borderId="19" xfId="0" applyBorder="1"/>
    <xf numFmtId="0" fontId="0" fillId="0" borderId="7" xfId="0" applyBorder="1"/>
    <xf numFmtId="0" fontId="0" fillId="0" borderId="12" xfId="0" applyBorder="1"/>
    <xf numFmtId="0" fontId="0" fillId="0" borderId="13" xfId="0" applyBorder="1"/>
    <xf numFmtId="0" fontId="20" fillId="0" borderId="15" xfId="4" applyFont="1" applyBorder="1" applyAlignment="1">
      <alignment vertical="center"/>
    </xf>
    <xf numFmtId="0" fontId="1" fillId="2" borderId="12" xfId="0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1" fillId="2" borderId="13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vertical="top" wrapText="1"/>
    </xf>
    <xf numFmtId="0" fontId="2" fillId="2" borderId="23" xfId="0" applyFont="1" applyFill="1" applyBorder="1" applyAlignment="1">
      <alignment vertical="top" wrapText="1"/>
    </xf>
    <xf numFmtId="0" fontId="2" fillId="2" borderId="24" xfId="0" applyFont="1" applyFill="1" applyBorder="1" applyAlignment="1">
      <alignment horizontal="left" vertical="top" wrapText="1"/>
    </xf>
    <xf numFmtId="10" fontId="29" fillId="5" borderId="25" xfId="8" applyNumberFormat="1" applyFont="1" applyFill="1" applyBorder="1" applyAlignment="1">
      <alignment horizontal="right" vertical="top" wrapText="1"/>
    </xf>
    <xf numFmtId="10" fontId="30" fillId="5" borderId="25" xfId="8" applyNumberFormat="1" applyFont="1" applyFill="1" applyBorder="1" applyAlignment="1">
      <alignment horizontal="right" vertical="top" wrapText="1"/>
    </xf>
    <xf numFmtId="43" fontId="25" fillId="5" borderId="26" xfId="9" applyFont="1" applyFill="1" applyBorder="1" applyAlignment="1">
      <alignment horizontal="right" vertical="top" wrapText="1"/>
    </xf>
    <xf numFmtId="43" fontId="27" fillId="5" borderId="26" xfId="9" applyFont="1" applyFill="1" applyBorder="1" applyAlignment="1">
      <alignment horizontal="right" vertical="top" wrapText="1"/>
    </xf>
    <xf numFmtId="10" fontId="30" fillId="3" borderId="25" xfId="8" applyNumberFormat="1" applyFont="1" applyFill="1" applyBorder="1" applyAlignment="1">
      <alignment horizontal="right" vertical="top" wrapText="1"/>
    </xf>
    <xf numFmtId="43" fontId="27" fillId="3" borderId="26" xfId="9" applyFont="1" applyFill="1" applyBorder="1" applyAlignment="1">
      <alignment horizontal="right" vertical="top" wrapText="1"/>
    </xf>
    <xf numFmtId="10" fontId="31" fillId="0" borderId="25" xfId="8" applyNumberFormat="1" applyFont="1" applyFill="1" applyBorder="1" applyAlignment="1">
      <alignment horizontal="right" vertical="top" wrapText="1"/>
    </xf>
    <xf numFmtId="43" fontId="26" fillId="0" borderId="26" xfId="9" applyFont="1" applyFill="1" applyBorder="1" applyAlignment="1">
      <alignment horizontal="right" vertical="top" wrapText="1"/>
    </xf>
    <xf numFmtId="0" fontId="5" fillId="2" borderId="0" xfId="0" applyFont="1" applyFill="1" applyAlignment="1">
      <alignment horizontal="left" vertical="top" wrapText="1"/>
    </xf>
    <xf numFmtId="10" fontId="5" fillId="2" borderId="0" xfId="8" applyNumberFormat="1" applyFont="1" applyFill="1" applyAlignment="1">
      <alignment horizontal="right" vertical="top" wrapText="1"/>
    </xf>
    <xf numFmtId="4" fontId="5" fillId="2" borderId="0" xfId="0" applyNumberFormat="1" applyFont="1" applyFill="1" applyAlignment="1">
      <alignment horizontal="right" vertical="top" wrapText="1"/>
    </xf>
    <xf numFmtId="43" fontId="5" fillId="2" borderId="0" xfId="9" applyFont="1" applyFill="1" applyAlignment="1">
      <alignment horizontal="right" vertical="top" wrapText="1"/>
    </xf>
    <xf numFmtId="0" fontId="27" fillId="3" borderId="3" xfId="0" applyFont="1" applyFill="1" applyBorder="1" applyAlignment="1">
      <alignment horizontal="left" vertical="top" wrapText="1"/>
    </xf>
    <xf numFmtId="0" fontId="27" fillId="3" borderId="4" xfId="0" applyFont="1" applyFill="1" applyBorder="1" applyAlignment="1">
      <alignment horizontal="right" vertical="top" wrapText="1"/>
    </xf>
    <xf numFmtId="0" fontId="27" fillId="3" borderId="1" xfId="0" applyFont="1" applyFill="1" applyBorder="1" applyAlignment="1">
      <alignment horizontal="right" vertical="top" wrapText="1"/>
    </xf>
    <xf numFmtId="43" fontId="27" fillId="3" borderId="1" xfId="9" applyFont="1" applyFill="1" applyBorder="1" applyAlignment="1">
      <alignment horizontal="right" vertical="top" wrapText="1"/>
    </xf>
    <xf numFmtId="10" fontId="29" fillId="4" borderId="25" xfId="8" applyNumberFormat="1" applyFont="1" applyFill="1" applyBorder="1" applyAlignment="1">
      <alignment horizontal="right" vertical="top" wrapText="1"/>
    </xf>
    <xf numFmtId="10" fontId="30" fillId="4" borderId="25" xfId="8" applyNumberFormat="1" applyFont="1" applyFill="1" applyBorder="1" applyAlignment="1">
      <alignment horizontal="right" vertical="top" wrapText="1"/>
    </xf>
    <xf numFmtId="43" fontId="25" fillId="4" borderId="26" xfId="9" applyFont="1" applyFill="1" applyBorder="1" applyAlignment="1">
      <alignment horizontal="right" vertical="top" wrapText="1"/>
    </xf>
    <xf numFmtId="43" fontId="27" fillId="4" borderId="26" xfId="9" applyFont="1" applyFill="1" applyBorder="1" applyAlignment="1">
      <alignment horizontal="right" vertical="top" wrapText="1"/>
    </xf>
    <xf numFmtId="0" fontId="18" fillId="4" borderId="27" xfId="7" applyFont="1" applyFill="1" applyBorder="1" applyAlignment="1">
      <alignment horizontal="center"/>
    </xf>
    <xf numFmtId="0" fontId="18" fillId="4" borderId="28" xfId="7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0" xfId="0" applyFont="1" applyFill="1" applyAlignment="1">
      <alignment horizontal="center" wrapText="1"/>
    </xf>
    <xf numFmtId="0" fontId="0" fillId="0" borderId="0" xfId="0"/>
    <xf numFmtId="0" fontId="20" fillId="0" borderId="15" xfId="4" applyFont="1" applyBorder="1" applyAlignment="1">
      <alignment horizontal="center" vertical="center"/>
    </xf>
    <xf numFmtId="0" fontId="20" fillId="0" borderId="23" xfId="4" applyFont="1" applyBorder="1" applyAlignment="1">
      <alignment horizontal="center" vertical="center"/>
    </xf>
    <xf numFmtId="43" fontId="9" fillId="4" borderId="0" xfId="9" applyFont="1" applyFill="1" applyAlignment="1">
      <alignment horizontal="center" vertical="top" wrapText="1"/>
    </xf>
    <xf numFmtId="0" fontId="9" fillId="4" borderId="30" xfId="0" applyFont="1" applyFill="1" applyBorder="1" applyAlignment="1">
      <alignment horizontal="center" vertical="top" wrapText="1"/>
    </xf>
    <xf numFmtId="0" fontId="9" fillId="4" borderId="31" xfId="0" applyFont="1" applyFill="1" applyBorder="1" applyAlignment="1">
      <alignment horizontal="center" vertical="top" wrapText="1"/>
    </xf>
    <xf numFmtId="10" fontId="9" fillId="4" borderId="30" xfId="8" applyNumberFormat="1" applyFont="1" applyFill="1" applyBorder="1" applyAlignment="1">
      <alignment horizontal="center" vertical="top" wrapText="1"/>
    </xf>
    <xf numFmtId="10" fontId="9" fillId="4" borderId="31" xfId="8" applyNumberFormat="1" applyFont="1" applyFill="1" applyBorder="1" applyAlignment="1">
      <alignment horizontal="center" vertical="top" wrapText="1"/>
    </xf>
    <xf numFmtId="17" fontId="15" fillId="0" borderId="6" xfId="4" applyNumberFormat="1" applyFont="1" applyBorder="1" applyAlignment="1">
      <alignment horizontal="justify"/>
    </xf>
    <xf numFmtId="17" fontId="15" fillId="0" borderId="7" xfId="4" applyNumberFormat="1" applyFont="1" applyBorder="1" applyAlignment="1">
      <alignment horizontal="justify"/>
    </xf>
    <xf numFmtId="0" fontId="20" fillId="0" borderId="15" xfId="3" applyFont="1" applyBorder="1" applyAlignment="1">
      <alignment horizontal="center"/>
    </xf>
    <xf numFmtId="0" fontId="20" fillId="0" borderId="24" xfId="3" applyFont="1" applyBorder="1" applyAlignment="1">
      <alignment horizontal="center"/>
    </xf>
    <xf numFmtId="0" fontId="20" fillId="0" borderId="24" xfId="4" applyFont="1" applyBorder="1" applyAlignment="1">
      <alignment horizontal="center" vertical="center"/>
    </xf>
    <xf numFmtId="0" fontId="20" fillId="0" borderId="6" xfId="3" applyFont="1" applyBorder="1" applyAlignment="1">
      <alignment horizontal="center"/>
    </xf>
    <xf numFmtId="0" fontId="20" fillId="0" borderId="7" xfId="3" applyFont="1" applyBorder="1" applyAlignment="1">
      <alignment horizontal="center"/>
    </xf>
    <xf numFmtId="14" fontId="20" fillId="0" borderId="15" xfId="3" applyNumberFormat="1" applyFont="1" applyBorder="1" applyAlignment="1">
      <alignment horizontal="center"/>
    </xf>
    <xf numFmtId="14" fontId="20" fillId="0" borderId="23" xfId="3" applyNumberFormat="1" applyFont="1" applyBorder="1" applyAlignment="1">
      <alignment horizontal="center"/>
    </xf>
    <xf numFmtId="0" fontId="20" fillId="0" borderId="12" xfId="3" applyFont="1" applyBorder="1" applyAlignment="1">
      <alignment horizontal="center"/>
    </xf>
    <xf numFmtId="0" fontId="20" fillId="0" borderId="13" xfId="3" applyFont="1" applyBorder="1" applyAlignment="1">
      <alignment horizontal="center"/>
    </xf>
    <xf numFmtId="0" fontId="20" fillId="0" borderId="32" xfId="3" applyFont="1" applyBorder="1" applyAlignment="1">
      <alignment horizontal="center"/>
    </xf>
    <xf numFmtId="14" fontId="20" fillId="0" borderId="15" xfId="4" applyNumberFormat="1" applyFont="1" applyBorder="1" applyAlignment="1">
      <alignment horizontal="center" vertical="center"/>
    </xf>
    <xf numFmtId="14" fontId="20" fillId="0" borderId="24" xfId="4" applyNumberFormat="1" applyFont="1" applyBorder="1" applyAlignment="1">
      <alignment horizontal="center" vertical="center"/>
    </xf>
    <xf numFmtId="0" fontId="5" fillId="6" borderId="16" xfId="6" applyFont="1" applyFill="1" applyBorder="1" applyAlignment="1">
      <alignment horizontal="justify" vertical="distributed" wrapText="1"/>
    </xf>
    <xf numFmtId="0" fontId="5" fillId="5" borderId="16" xfId="6" applyFont="1" applyFill="1" applyBorder="1" applyAlignment="1">
      <alignment horizontal="justify" vertical="distributed" wrapText="1"/>
    </xf>
    <xf numFmtId="0" fontId="5" fillId="4" borderId="16" xfId="6" applyFont="1" applyFill="1" applyBorder="1" applyAlignment="1">
      <alignment horizontal="justify" vertical="distributed" wrapText="1"/>
    </xf>
    <xf numFmtId="0" fontId="10" fillId="0" borderId="5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horizontal="center" vertical="top"/>
    </xf>
    <xf numFmtId="0" fontId="5" fillId="6" borderId="3" xfId="6" applyFont="1" applyFill="1" applyBorder="1" applyAlignment="1">
      <alignment horizontal="center" vertical="distributed" wrapText="1"/>
    </xf>
    <xf numFmtId="0" fontId="5" fillId="6" borderId="16" xfId="6" applyFont="1" applyFill="1" applyBorder="1" applyAlignment="1">
      <alignment horizontal="center" vertical="distributed" wrapText="1"/>
    </xf>
    <xf numFmtId="0" fontId="5" fillId="6" borderId="4" xfId="6" applyFont="1" applyFill="1" applyBorder="1" applyAlignment="1">
      <alignment horizontal="center" vertical="distributed" wrapText="1"/>
    </xf>
    <xf numFmtId="0" fontId="5" fillId="4" borderId="3" xfId="6" applyFont="1" applyFill="1" applyBorder="1" applyAlignment="1">
      <alignment horizontal="center" vertical="distributed" wrapText="1"/>
    </xf>
    <xf numFmtId="0" fontId="5" fillId="4" borderId="16" xfId="6" applyFont="1" applyFill="1" applyBorder="1" applyAlignment="1">
      <alignment horizontal="center" vertical="distributed" wrapText="1"/>
    </xf>
    <xf numFmtId="0" fontId="10" fillId="0" borderId="5" xfId="3" applyFont="1" applyBorder="1" applyAlignment="1">
      <alignment horizontal="center" vertical="center"/>
    </xf>
    <xf numFmtId="0" fontId="26" fillId="0" borderId="1" xfId="0" applyFont="1" applyBorder="1" applyAlignment="1">
      <alignment horizontal="justify" vertical="top" wrapText="1"/>
    </xf>
    <xf numFmtId="0" fontId="25" fillId="4" borderId="1" xfId="0" applyFont="1" applyFill="1" applyBorder="1" applyAlignment="1">
      <alignment horizontal="justify" vertical="top" wrapText="1"/>
    </xf>
    <xf numFmtId="0" fontId="25" fillId="5" borderId="1" xfId="0" applyFont="1" applyFill="1" applyBorder="1" applyAlignment="1">
      <alignment vertical="top" wrapText="1"/>
    </xf>
    <xf numFmtId="0" fontId="25" fillId="3" borderId="1" xfId="0" applyFont="1" applyFill="1" applyBorder="1" applyAlignment="1">
      <alignment vertical="top" wrapText="1"/>
    </xf>
    <xf numFmtId="0" fontId="5" fillId="2" borderId="33" xfId="0" applyFont="1" applyFill="1" applyBorder="1" applyAlignment="1">
      <alignment horizontal="right" vertical="top" wrapText="1"/>
    </xf>
    <xf numFmtId="0" fontId="5" fillId="2" borderId="0" xfId="0" applyFont="1" applyFill="1" applyAlignment="1">
      <alignment horizontal="right" vertical="top" wrapText="1"/>
    </xf>
    <xf numFmtId="0" fontId="5" fillId="2" borderId="34" xfId="0" applyFont="1" applyFill="1" applyBorder="1" applyAlignment="1">
      <alignment horizontal="right" vertical="top" wrapText="1"/>
    </xf>
    <xf numFmtId="0" fontId="25" fillId="5" borderId="1" xfId="0" applyFont="1" applyFill="1" applyBorder="1" applyAlignment="1">
      <alignment horizontal="justify" vertical="top" wrapText="1"/>
    </xf>
    <xf numFmtId="0" fontId="25" fillId="3" borderId="1" xfId="0" applyFont="1" applyFill="1" applyBorder="1" applyAlignment="1">
      <alignment horizontal="justify" vertical="top" wrapText="1"/>
    </xf>
    <xf numFmtId="0" fontId="26" fillId="0" borderId="25" xfId="0" applyFont="1" applyBorder="1" applyAlignment="1">
      <alignment horizontal="justify" vertical="top" wrapText="1"/>
    </xf>
    <xf numFmtId="0" fontId="26" fillId="0" borderId="26" xfId="0" applyFont="1" applyBorder="1" applyAlignment="1">
      <alignment horizontal="justify" vertical="top" wrapText="1"/>
    </xf>
    <xf numFmtId="0" fontId="27" fillId="4" borderId="1" xfId="0" applyFont="1" applyFill="1" applyBorder="1" applyAlignment="1">
      <alignment horizontal="justify" vertical="top" wrapText="1"/>
    </xf>
  </cellXfs>
  <cellStyles count="10">
    <cellStyle name="Normal" xfId="0" builtinId="0"/>
    <cellStyle name="Normal 2" xfId="1"/>
    <cellStyle name="Normal_Orç 037_2009 - Ar Condicionado Salas Técnicas - PJ Sobradinho" xfId="2"/>
    <cellStyle name="Normal_Orç 041_2009 Adaptação Copa PJ Ceilândia" xfId="3"/>
    <cellStyle name="Normal_Orç 041_2009 Adaptação Copa PJ Ceilândia_Orçamento Sintético" xfId="4"/>
    <cellStyle name="Normal_Orç 041_2009 Adaptação Copa PJ Ceilândia_Plan1" xfId="5"/>
    <cellStyle name="Normal_Plan1" xfId="6"/>
    <cellStyle name="Normal_Plan1_1 2" xfId="7"/>
    <cellStyle name="Porcentagem" xfId="8" builtinId="5"/>
    <cellStyle name="Separador de milhares" xfId="9" builtinId="3"/>
  </cellStyles>
  <dxfs count="1476"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ont>
        <color theme="0" tint="-4.9989318521683403E-2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FFFF00"/>
      </font>
    </dxf>
    <dxf>
      <font>
        <color rgb="FFFFFF00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ont>
        <color theme="0" tint="-4.9989318521683403E-2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rgb="FFD8ECF6"/>
      </font>
    </dxf>
    <dxf>
      <font>
        <color rgb="FFD8ECF6"/>
      </font>
    </dxf>
    <dxf>
      <font>
        <color rgb="FFFFFF00"/>
      </font>
    </dxf>
    <dxf>
      <font>
        <color rgb="FFD8ECF6"/>
      </font>
    </dxf>
    <dxf>
      <font>
        <color rgb="FFD8ECF6"/>
      </font>
    </dxf>
    <dxf>
      <font>
        <color rgb="FFFFFF00"/>
      </font>
    </dxf>
    <dxf>
      <font>
        <color rgb="FFD8ECF6"/>
      </font>
    </dxf>
    <dxf>
      <font>
        <color rgb="FFD8ECF6"/>
      </font>
    </dxf>
    <dxf>
      <font>
        <color rgb="FFFFFF0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ont>
        <color theme="0" tint="-4.9989318521683403E-2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FFFF00"/>
      </font>
    </dxf>
    <dxf>
      <font>
        <color rgb="FFFFFF00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FFFF00"/>
      </font>
    </dxf>
    <dxf>
      <font>
        <color rgb="FFFFFF00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FFFF00"/>
      </font>
    </dxf>
    <dxf>
      <font>
        <color rgb="FFFFFF00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FFFF0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FFFF00"/>
      </font>
    </dxf>
    <dxf>
      <font>
        <color rgb="FFFFFF00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D8ECF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lag/Documents/Trabalhos/MPDFT/Or&#231;%20006_2020%20PJBSI%20-%20CO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file____R__DIPRO_NOR_or_C3_A7a"/>
      <sheetName val="Planilha Sintética"/>
      <sheetName val="Composição de BDI"/>
      <sheetName val="Composição de Encargos Sociais"/>
      <sheetName val="Cronograma"/>
    </sheetNames>
    <sheetDataSet>
      <sheetData sheetId="0" refreshError="1"/>
      <sheetData sheetId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showGridLines="0" workbookViewId="0">
      <selection sqref="A1:B1"/>
    </sheetView>
  </sheetViews>
  <sheetFormatPr defaultRowHeight="14.25"/>
  <cols>
    <col min="1" max="1" width="6" customWidth="1"/>
    <col min="2" max="2" width="73.75" customWidth="1"/>
    <col min="251" max="251" width="6" customWidth="1"/>
    <col min="252" max="252" width="73.75" customWidth="1"/>
  </cols>
  <sheetData>
    <row r="1" spans="1:2">
      <c r="A1" s="169" t="s">
        <v>606</v>
      </c>
      <c r="B1" s="170"/>
    </row>
    <row r="2" spans="1:2">
      <c r="A2" s="42"/>
      <c r="B2" s="43"/>
    </row>
    <row r="3" spans="1:2">
      <c r="A3" s="129"/>
      <c r="B3" s="130" t="s">
        <v>607</v>
      </c>
    </row>
    <row r="4" spans="1:2" ht="33.75">
      <c r="A4" s="44">
        <v>1</v>
      </c>
      <c r="B4" s="45" t="s">
        <v>608</v>
      </c>
    </row>
    <row r="5" spans="1:2">
      <c r="A5" s="44">
        <v>2</v>
      </c>
      <c r="B5" s="45" t="s">
        <v>609</v>
      </c>
    </row>
    <row r="6" spans="1:2" ht="22.5">
      <c r="A6" s="44" t="s">
        <v>610</v>
      </c>
      <c r="B6" s="45" t="s">
        <v>663</v>
      </c>
    </row>
    <row r="7" spans="1:2">
      <c r="A7" s="44" t="s">
        <v>611</v>
      </c>
      <c r="B7" s="45" t="s">
        <v>612</v>
      </c>
    </row>
    <row r="8" spans="1:2" ht="22.5">
      <c r="A8" s="44" t="s">
        <v>613</v>
      </c>
      <c r="B8" s="45" t="s">
        <v>614</v>
      </c>
    </row>
    <row r="9" spans="1:2">
      <c r="A9" s="44" t="s">
        <v>615</v>
      </c>
      <c r="B9" s="45" t="s">
        <v>661</v>
      </c>
    </row>
    <row r="10" spans="1:2" ht="22.5">
      <c r="A10" s="46" t="s">
        <v>616</v>
      </c>
      <c r="B10" s="47" t="s">
        <v>617</v>
      </c>
    </row>
    <row r="11" spans="1:2">
      <c r="A11" s="48"/>
      <c r="B11" s="49"/>
    </row>
    <row r="12" spans="1:2">
      <c r="A12" s="129" t="s">
        <v>562</v>
      </c>
      <c r="B12" s="130" t="s">
        <v>664</v>
      </c>
    </row>
    <row r="13" spans="1:2" ht="22.5">
      <c r="A13" s="44" t="s">
        <v>521</v>
      </c>
      <c r="B13" s="45" t="s">
        <v>618</v>
      </c>
    </row>
    <row r="14" spans="1:2" ht="22.5">
      <c r="A14" s="44" t="s">
        <v>546</v>
      </c>
      <c r="B14" s="45" t="s">
        <v>619</v>
      </c>
    </row>
    <row r="15" spans="1:2">
      <c r="A15" s="131" t="s">
        <v>584</v>
      </c>
      <c r="B15" s="132" t="s">
        <v>665</v>
      </c>
    </row>
    <row r="16" spans="1:2">
      <c r="A16" s="44" t="s">
        <v>535</v>
      </c>
      <c r="B16" s="45" t="s">
        <v>620</v>
      </c>
    </row>
    <row r="17" spans="1:2" ht="22.5">
      <c r="A17" s="44" t="s">
        <v>566</v>
      </c>
      <c r="B17" s="45" t="s">
        <v>621</v>
      </c>
    </row>
    <row r="18" spans="1:2" ht="22.5">
      <c r="A18" s="44" t="s">
        <v>568</v>
      </c>
      <c r="B18" s="45" t="s">
        <v>622</v>
      </c>
    </row>
    <row r="19" spans="1:2">
      <c r="A19" s="131" t="s">
        <v>597</v>
      </c>
      <c r="B19" s="132" t="s">
        <v>623</v>
      </c>
    </row>
    <row r="20" spans="1:2">
      <c r="A20" s="44" t="s">
        <v>587</v>
      </c>
      <c r="B20" s="45" t="s">
        <v>624</v>
      </c>
    </row>
    <row r="21" spans="1:2" ht="22.5">
      <c r="A21" s="44" t="s">
        <v>589</v>
      </c>
      <c r="B21" s="45" t="s">
        <v>662</v>
      </c>
    </row>
    <row r="22" spans="1:2" ht="22.5">
      <c r="A22" s="44" t="s">
        <v>591</v>
      </c>
      <c r="B22" s="45" t="s">
        <v>625</v>
      </c>
    </row>
    <row r="23" spans="1:2" ht="22.5">
      <c r="A23" s="44" t="s">
        <v>593</v>
      </c>
      <c r="B23" s="45" t="s">
        <v>626</v>
      </c>
    </row>
    <row r="24" spans="1:2">
      <c r="A24" s="131" t="s">
        <v>627</v>
      </c>
      <c r="B24" s="132" t="s">
        <v>628</v>
      </c>
    </row>
    <row r="25" spans="1:2" ht="33.75">
      <c r="A25" s="44" t="s">
        <v>599</v>
      </c>
      <c r="B25" s="45" t="s">
        <v>629</v>
      </c>
    </row>
    <row r="26" spans="1:2" ht="22.5">
      <c r="A26" s="44" t="s">
        <v>601</v>
      </c>
      <c r="B26" s="45" t="s">
        <v>630</v>
      </c>
    </row>
    <row r="27" spans="1:2">
      <c r="A27" s="44" t="s">
        <v>631</v>
      </c>
      <c r="B27" s="45" t="s">
        <v>632</v>
      </c>
    </row>
    <row r="28" spans="1:2">
      <c r="A28" s="131" t="s">
        <v>633</v>
      </c>
      <c r="B28" s="132" t="s">
        <v>634</v>
      </c>
    </row>
    <row r="29" spans="1:2">
      <c r="A29" s="44" t="s">
        <v>635</v>
      </c>
      <c r="B29" s="45" t="s">
        <v>636</v>
      </c>
    </row>
    <row r="30" spans="1:2">
      <c r="A30" s="133" t="s">
        <v>637</v>
      </c>
      <c r="B30" s="134" t="s">
        <v>638</v>
      </c>
    </row>
    <row r="31" spans="1:2">
      <c r="A31" s="50" t="s">
        <v>639</v>
      </c>
      <c r="B31" s="51" t="s">
        <v>640</v>
      </c>
    </row>
    <row r="32" spans="1:2" ht="22.5">
      <c r="A32" s="50" t="s">
        <v>641</v>
      </c>
      <c r="B32" s="51" t="s">
        <v>666</v>
      </c>
    </row>
    <row r="33" spans="1:2" ht="146.25" customHeight="1">
      <c r="A33" s="52" t="s">
        <v>642</v>
      </c>
      <c r="B33" s="53" t="s">
        <v>643</v>
      </c>
    </row>
  </sheetData>
  <mergeCells count="1">
    <mergeCell ref="A1:B1"/>
  </mergeCells>
  <phoneticPr fontId="13" type="noConversion"/>
  <printOptions horizontalCentered="1"/>
  <pageMargins left="0.59055118110236227" right="0.59055118110236227" top="0.59055118110236227" bottom="0.59055118110236227" header="0.19685039370078741" footer="0.19685039370078741"/>
  <pageSetup paperSize="9" orientation="portrait" r:id="rId1"/>
  <headerFooter alignWithMargins="0">
    <oddHeader>&amp;C&amp;"Arial,Negrito"&amp;20ESTA PLANILHA NÃO PRECISA SER IMPRESSA</oddHeader>
    <oddFooter>&amp;C&amp;"Arial,Negrito"&amp;20ESTA PLANILHA NÃO PRECISA SER IMPRESSA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showGridLines="0" tabSelected="1" showOutlineSymbols="0" showWhiteSpace="0" workbookViewId="0"/>
  </sheetViews>
  <sheetFormatPr defaultRowHeight="14.25"/>
  <cols>
    <col min="1" max="1" width="10" bestFit="1" customWidth="1"/>
    <col min="2" max="2" width="60" bestFit="1" customWidth="1"/>
    <col min="3" max="3" width="10" bestFit="1" customWidth="1"/>
    <col min="4" max="4" width="18.125" customWidth="1"/>
  </cols>
  <sheetData>
    <row r="1" spans="1:4" ht="14.25" customHeight="1">
      <c r="A1" s="54" t="str">
        <f ca="1">'Orçamento Sintético'!A1</f>
        <v>P. Execução:</v>
      </c>
      <c r="B1" s="69" t="str">
        <f ca="1">'Orçamento Sintético'!D1</f>
        <v>Objeto: Sistema de Supervisão e Controle Predial do Edifício das PJDIJ</v>
      </c>
      <c r="C1" s="70" t="str">
        <f ca="1">'Orçamento Sintético'!C1</f>
        <v>Licitação:</v>
      </c>
      <c r="D1" s="171"/>
    </row>
    <row r="2" spans="1:4" ht="14.25" customHeight="1">
      <c r="A2" s="57" t="str">
        <f ca="1">'Orçamento Sintético'!A2</f>
        <v>A</v>
      </c>
      <c r="B2" s="58" t="str">
        <f ca="1">'Orçamento Sintético'!D2</f>
        <v>Local: SEPN 711/911 Bloco B - Asa Norte - Brasília / DF</v>
      </c>
      <c r="C2" s="59" t="str">
        <f ca="1">'Orçamento Sintético'!C2</f>
        <v>B</v>
      </c>
      <c r="D2" s="172"/>
    </row>
    <row r="3" spans="1:4">
      <c r="A3" s="60" t="str">
        <f ca="1">'Orçamento Sintético'!A3</f>
        <v>P. Validade:</v>
      </c>
      <c r="B3" s="60" t="str">
        <f ca="1">'Orçamento Sintético'!C3</f>
        <v>Razão Social:</v>
      </c>
      <c r="C3" s="54" t="str">
        <f ca="1">'Orçamento Sintético'!E1</f>
        <v>Data:</v>
      </c>
      <c r="D3" s="172"/>
    </row>
    <row r="4" spans="1:4">
      <c r="A4" s="57" t="str">
        <f ca="1">'Orçamento Sintético'!A4</f>
        <v>C</v>
      </c>
      <c r="B4" s="57" t="str">
        <f ca="1">'Orçamento Sintético'!C4</f>
        <v>D</v>
      </c>
      <c r="C4" s="61">
        <f ca="1">'Orçamento Sintético'!E2</f>
        <v>1</v>
      </c>
      <c r="D4" s="172"/>
    </row>
    <row r="5" spans="1:4">
      <c r="A5" s="54" t="str">
        <f ca="1">'Orçamento Sintético'!A5</f>
        <v>P. Garantia:</v>
      </c>
      <c r="B5" s="60" t="str">
        <f ca="1">'Orçamento Sintético'!C5</f>
        <v>CNPJ:</v>
      </c>
      <c r="C5" s="54" t="str">
        <f ca="1">'Orçamento Sintético'!E3</f>
        <v>Telefone:</v>
      </c>
      <c r="D5" s="172"/>
    </row>
    <row r="6" spans="1:4">
      <c r="A6" s="57" t="str">
        <f ca="1">'Orçamento Sintético'!A6</f>
        <v>F</v>
      </c>
      <c r="B6" s="57" t="str">
        <f ca="1">'Orçamento Sintético'!C6</f>
        <v>G</v>
      </c>
      <c r="C6" s="61" t="str">
        <f ca="1">'Orçamento Sintético'!E4</f>
        <v>E</v>
      </c>
      <c r="D6" s="173"/>
    </row>
    <row r="7" spans="1:4" ht="15" customHeight="1">
      <c r="A7" s="174" t="s">
        <v>0</v>
      </c>
      <c r="B7" s="175"/>
      <c r="C7" s="175"/>
      <c r="D7" s="175"/>
    </row>
    <row r="8" spans="1:4" ht="30" customHeight="1">
      <c r="A8" s="6" t="s">
        <v>1</v>
      </c>
      <c r="B8" s="6" t="s">
        <v>2</v>
      </c>
      <c r="C8" s="6" t="s">
        <v>3</v>
      </c>
      <c r="D8" s="6" t="s">
        <v>4</v>
      </c>
    </row>
    <row r="9" spans="1:4" ht="24" customHeight="1">
      <c r="A9" s="62" t="s">
        <v>5</v>
      </c>
      <c r="B9" s="62" t="str">
        <f ca="1">VLOOKUP(A9,'Orçamento Sintético'!$A:$H,4,0)</f>
        <v>SERVIÇOS TÉCNICO - PROFISSIONAIS</v>
      </c>
      <c r="C9" s="63">
        <f ca="1">VLOOKUP(A9,'Orçamento Sintético'!$A:$H,8,0)</f>
        <v>233.94</v>
      </c>
      <c r="D9" s="64">
        <f t="shared" ref="D9:D14" si="0">ROUND(C9/$D$16,4)</f>
        <v>2.9999999999999997E-4</v>
      </c>
    </row>
    <row r="10" spans="1:4" ht="24" customHeight="1">
      <c r="A10" s="62" t="s">
        <v>7</v>
      </c>
      <c r="B10" s="62" t="str">
        <f ca="1">VLOOKUP(A10,'Orçamento Sintético'!$A:$H,4,0)</f>
        <v>SERVIÇOS PRELIMINARES</v>
      </c>
      <c r="C10" s="63">
        <f ca="1">VLOOKUP(A10,'Orçamento Sintético'!$A:$H,8,0)</f>
        <v>487.59000000000003</v>
      </c>
      <c r="D10" s="64">
        <f t="shared" si="0"/>
        <v>6.9999999999999999E-4</v>
      </c>
    </row>
    <row r="11" spans="1:4" ht="24" customHeight="1">
      <c r="A11" s="62" t="s">
        <v>9</v>
      </c>
      <c r="B11" s="62" t="str">
        <f ca="1">VLOOKUP(A11,'Orçamento Sintético'!$A:$H,4,0)</f>
        <v>ARQUITETURA E ELEMENTOS DE URBANISMO</v>
      </c>
      <c r="C11" s="63">
        <f ca="1">VLOOKUP(A11,'Orçamento Sintético'!$A:$H,8,0)</f>
        <v>1233.5899999999999</v>
      </c>
      <c r="D11" s="64">
        <f t="shared" si="0"/>
        <v>1.6999999999999999E-3</v>
      </c>
    </row>
    <row r="12" spans="1:4" ht="24" customHeight="1">
      <c r="A12" s="62" t="s">
        <v>11</v>
      </c>
      <c r="B12" s="62" t="str">
        <f ca="1">VLOOKUP(A12,'Orçamento Sintético'!$A:$H,4,0)</f>
        <v>INSTALAÇÕES ELÉTRICAS E ELETRÔNICAS</v>
      </c>
      <c r="C12" s="63">
        <f ca="1">VLOOKUP(A12,'Orçamento Sintético'!$A:$H,8,0)</f>
        <v>523775.65000000008</v>
      </c>
      <c r="D12" s="64">
        <f t="shared" si="0"/>
        <v>0.71379999999999999</v>
      </c>
    </row>
    <row r="13" spans="1:4" ht="24" customHeight="1">
      <c r="A13" s="62" t="s">
        <v>13</v>
      </c>
      <c r="B13" s="62" t="str">
        <f ca="1">VLOOKUP(A13,'Orçamento Sintético'!$A:$H,4,0)</f>
        <v>SERVIÇOS COMPLEMENTARES</v>
      </c>
      <c r="C13" s="63">
        <f ca="1">VLOOKUP(A13,'Orçamento Sintético'!$A:$H,8,0)</f>
        <v>154479.22</v>
      </c>
      <c r="D13" s="64">
        <f t="shared" si="0"/>
        <v>0.21049999999999999</v>
      </c>
    </row>
    <row r="14" spans="1:4" ht="24" customHeight="1">
      <c r="A14" s="62" t="s">
        <v>15</v>
      </c>
      <c r="B14" s="62" t="str">
        <f ca="1">VLOOKUP(A14,'Orçamento Sintético'!$A:$H,4,0)</f>
        <v>SERVIÇOS AUXILIARES E ADMINISTRATIVOS</v>
      </c>
      <c r="C14" s="63">
        <f ca="1">VLOOKUP(A14,'Orçamento Sintético'!$A:$H,8,0)</f>
        <v>53572.6</v>
      </c>
      <c r="D14" s="64">
        <f t="shared" si="0"/>
        <v>7.2999999999999995E-2</v>
      </c>
    </row>
    <row r="15" spans="1:4">
      <c r="A15" s="1"/>
      <c r="B15" s="1"/>
      <c r="C15" s="1"/>
      <c r="D15" s="1"/>
    </row>
    <row r="16" spans="1:4">
      <c r="A16" s="65"/>
      <c r="B16" s="66" t="s">
        <v>17</v>
      </c>
      <c r="C16" s="67"/>
      <c r="D16" s="67">
        <f>SUM(C9:C14)</f>
        <v>733782.59000000008</v>
      </c>
    </row>
    <row r="17" spans="1:4">
      <c r="A17" s="65"/>
      <c r="B17" s="66" t="s">
        <v>18</v>
      </c>
      <c r="C17" s="68" t="str">
        <f ca="1">"("&amp;'Composição de BDI'!D23*100&amp;"%)"</f>
        <v>(22,12%)</v>
      </c>
      <c r="D17" s="67">
        <f ca="1">TRUNC(D16*'Composição de BDI'!D23,2)</f>
        <v>162312.70000000001</v>
      </c>
    </row>
    <row r="18" spans="1:4">
      <c r="A18" s="65"/>
      <c r="B18" s="66" t="s">
        <v>19</v>
      </c>
      <c r="C18" s="67"/>
      <c r="D18" s="67">
        <f>SUM(D16:D17)</f>
        <v>896095.29</v>
      </c>
    </row>
    <row r="20" spans="1:4">
      <c r="D20" s="41"/>
    </row>
  </sheetData>
  <sheetCalcPr fullCalcOnLoad="1"/>
  <mergeCells count="2">
    <mergeCell ref="D1:D6"/>
    <mergeCell ref="A7:D7"/>
  </mergeCells>
  <phoneticPr fontId="13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48" fitToHeight="0" orientation="portrait" r:id="rId1"/>
  <headerFooter>
    <oddHeader>&amp;L &amp;C &amp;R</oddHeader>
    <oddFooter>&amp;L &amp;C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0"/>
  <sheetViews>
    <sheetView showGridLines="0" showOutlineSymbols="0" showWhiteSpace="0" workbookViewId="0"/>
  </sheetViews>
  <sheetFormatPr defaultRowHeight="14.25"/>
  <cols>
    <col min="1" max="2" width="10" bestFit="1" customWidth="1"/>
    <col min="3" max="3" width="13.25" bestFit="1" customWidth="1"/>
    <col min="4" max="4" width="60" bestFit="1" customWidth="1"/>
    <col min="5" max="5" width="8" bestFit="1" customWidth="1"/>
    <col min="6" max="8" width="13" bestFit="1" customWidth="1"/>
  </cols>
  <sheetData>
    <row r="1" spans="1:8">
      <c r="A1" s="54" t="s">
        <v>644</v>
      </c>
      <c r="B1" s="71"/>
      <c r="C1" s="56" t="s">
        <v>645</v>
      </c>
      <c r="D1" s="55" t="s">
        <v>654</v>
      </c>
      <c r="E1" s="54" t="s">
        <v>312</v>
      </c>
      <c r="F1" s="74"/>
      <c r="G1" s="188"/>
      <c r="H1" s="189"/>
    </row>
    <row r="2" spans="1:8">
      <c r="A2" s="176" t="s">
        <v>562</v>
      </c>
      <c r="B2" s="187"/>
      <c r="C2" s="59" t="s">
        <v>584</v>
      </c>
      <c r="D2" s="58" t="s">
        <v>655</v>
      </c>
      <c r="E2" s="190">
        <v>1</v>
      </c>
      <c r="F2" s="191"/>
      <c r="G2" s="192"/>
      <c r="H2" s="193"/>
    </row>
    <row r="3" spans="1:8">
      <c r="A3" s="183" t="s">
        <v>646</v>
      </c>
      <c r="B3" s="184"/>
      <c r="C3" s="183" t="s">
        <v>647</v>
      </c>
      <c r="D3" s="184"/>
      <c r="E3" s="54" t="s">
        <v>648</v>
      </c>
      <c r="F3" s="75"/>
      <c r="G3" s="72"/>
      <c r="H3" s="73"/>
    </row>
    <row r="4" spans="1:8">
      <c r="A4" s="176" t="s">
        <v>597</v>
      </c>
      <c r="B4" s="187"/>
      <c r="C4" s="176" t="s">
        <v>627</v>
      </c>
      <c r="D4" s="187"/>
      <c r="E4" s="176" t="s">
        <v>633</v>
      </c>
      <c r="F4" s="177"/>
      <c r="G4" s="192"/>
      <c r="H4" s="193"/>
    </row>
    <row r="5" spans="1:8">
      <c r="A5" s="76" t="s">
        <v>649</v>
      </c>
      <c r="B5" s="77"/>
      <c r="C5" s="54" t="s">
        <v>650</v>
      </c>
      <c r="D5" s="71"/>
      <c r="E5" s="54" t="s">
        <v>651</v>
      </c>
      <c r="F5" s="75"/>
      <c r="G5" s="72"/>
      <c r="H5" s="73"/>
    </row>
    <row r="6" spans="1:8">
      <c r="A6" s="185" t="s">
        <v>637</v>
      </c>
      <c r="B6" s="186"/>
      <c r="C6" s="176" t="s">
        <v>652</v>
      </c>
      <c r="D6" s="187"/>
      <c r="E6" s="176" t="s">
        <v>25</v>
      </c>
      <c r="F6" s="177"/>
      <c r="G6" s="185"/>
      <c r="H6" s="186"/>
    </row>
    <row r="7" spans="1:8" ht="15">
      <c r="A7" s="174" t="s">
        <v>653</v>
      </c>
      <c r="B7" s="175"/>
      <c r="C7" s="175"/>
      <c r="D7" s="175"/>
      <c r="E7" s="175"/>
      <c r="F7" s="175"/>
      <c r="G7" s="175"/>
      <c r="H7" s="175"/>
    </row>
    <row r="8" spans="1:8">
      <c r="A8" s="6" t="s">
        <v>1</v>
      </c>
      <c r="B8" s="6" t="s">
        <v>311</v>
      </c>
      <c r="C8" s="6" t="s">
        <v>310</v>
      </c>
      <c r="D8" s="6" t="s">
        <v>2</v>
      </c>
      <c r="E8" s="6" t="s">
        <v>309</v>
      </c>
      <c r="F8" s="110" t="s">
        <v>308</v>
      </c>
      <c r="G8" s="6" t="s">
        <v>307</v>
      </c>
      <c r="H8" s="6" t="s">
        <v>3</v>
      </c>
    </row>
    <row r="9" spans="1:8">
      <c r="A9" s="111" t="s">
        <v>5</v>
      </c>
      <c r="B9" s="111"/>
      <c r="C9" s="111"/>
      <c r="D9" s="111" t="s">
        <v>6</v>
      </c>
      <c r="E9" s="111"/>
      <c r="F9" s="112"/>
      <c r="G9" s="111"/>
      <c r="H9" s="112">
        <f>H10</f>
        <v>233.94</v>
      </c>
    </row>
    <row r="10" spans="1:8">
      <c r="A10" s="113" t="s">
        <v>306</v>
      </c>
      <c r="B10" s="113"/>
      <c r="C10" s="113"/>
      <c r="D10" s="113" t="s">
        <v>305</v>
      </c>
      <c r="E10" s="113"/>
      <c r="F10" s="114"/>
      <c r="G10" s="113"/>
      <c r="H10" s="115">
        <f>H11</f>
        <v>233.94</v>
      </c>
    </row>
    <row r="11" spans="1:8">
      <c r="A11" s="116" t="s">
        <v>304</v>
      </c>
      <c r="B11" s="117" t="s">
        <v>303</v>
      </c>
      <c r="C11" s="117" t="s">
        <v>41</v>
      </c>
      <c r="D11" s="118" t="s">
        <v>302</v>
      </c>
      <c r="E11" s="117" t="s">
        <v>301</v>
      </c>
      <c r="F11" s="119">
        <v>1</v>
      </c>
      <c r="G11" s="120">
        <f ca="1">VLOOKUP(A11,'Orçamento Analítico'!$A:$H,8,0)</f>
        <v>233.94</v>
      </c>
      <c r="H11" s="120">
        <f>TRUNC(F11 * G11, 2)</f>
        <v>233.94</v>
      </c>
    </row>
    <row r="12" spans="1:8">
      <c r="A12" s="111" t="s">
        <v>7</v>
      </c>
      <c r="B12" s="111"/>
      <c r="C12" s="111"/>
      <c r="D12" s="111" t="s">
        <v>8</v>
      </c>
      <c r="E12" s="111"/>
      <c r="F12" s="112"/>
      <c r="G12" s="111"/>
      <c r="H12" s="112">
        <f>H13</f>
        <v>487.59000000000003</v>
      </c>
    </row>
    <row r="13" spans="1:8">
      <c r="A13" s="113" t="s">
        <v>300</v>
      </c>
      <c r="B13" s="113"/>
      <c r="C13" s="113"/>
      <c r="D13" s="113" t="s">
        <v>299</v>
      </c>
      <c r="E13" s="113"/>
      <c r="F13" s="114"/>
      <c r="G13" s="113"/>
      <c r="H13" s="115">
        <f>H14</f>
        <v>487.59000000000003</v>
      </c>
    </row>
    <row r="14" spans="1:8">
      <c r="A14" s="121" t="s">
        <v>298</v>
      </c>
      <c r="B14" s="121"/>
      <c r="C14" s="121"/>
      <c r="D14" s="121" t="s">
        <v>297</v>
      </c>
      <c r="E14" s="121"/>
      <c r="F14" s="122"/>
      <c r="G14" s="121"/>
      <c r="H14" s="123">
        <f>SUM(H15:H18)</f>
        <v>487.59000000000003</v>
      </c>
    </row>
    <row r="15" spans="1:8">
      <c r="A15" s="116" t="s">
        <v>296</v>
      </c>
      <c r="B15" s="117" t="s">
        <v>295</v>
      </c>
      <c r="C15" s="117" t="s">
        <v>41</v>
      </c>
      <c r="D15" s="118" t="s">
        <v>294</v>
      </c>
      <c r="E15" s="117" t="s">
        <v>33</v>
      </c>
      <c r="F15" s="119">
        <v>9</v>
      </c>
      <c r="G15" s="120">
        <f ca="1">VLOOKUP(A15,'Orçamento Analítico'!$A:$H,8,0)</f>
        <v>8.2999999999999989</v>
      </c>
      <c r="H15" s="120">
        <f>TRUNC(F15 * G15, 2)</f>
        <v>74.7</v>
      </c>
    </row>
    <row r="16" spans="1:8" ht="22.5">
      <c r="A16" s="116" t="s">
        <v>293</v>
      </c>
      <c r="B16" s="117" t="s">
        <v>292</v>
      </c>
      <c r="C16" s="117" t="str">
        <f ca="1">VLOOKUP(B16,'Insumos e Serviços'!$A:$F,2,0)</f>
        <v>SINAPI</v>
      </c>
      <c r="D16" s="118" t="str">
        <f ca="1">VLOOKUP(B16,'Insumos e Serviços'!$A:$F,4,0)</f>
        <v>REMOÇÃO DE FORRO DE GESSO, DE FORMA MANUAL, SEM REAPROVEITAMENTO. AF_12/2017</v>
      </c>
      <c r="E16" s="117" t="str">
        <f ca="1">VLOOKUP(B16,'Insumos e Serviços'!$A:$F,5,0)</f>
        <v>m²</v>
      </c>
      <c r="F16" s="119">
        <v>2</v>
      </c>
      <c r="G16" s="120">
        <f ca="1">VLOOKUP(B16,'Insumos e Serviços'!$A:$F,6,0)</f>
        <v>4.1500000000000004</v>
      </c>
      <c r="H16" s="120">
        <f>TRUNC(F16 * G16, 2)</f>
        <v>8.3000000000000007</v>
      </c>
    </row>
    <row r="17" spans="1:8">
      <c r="A17" s="116" t="s">
        <v>290</v>
      </c>
      <c r="B17" s="117" t="s">
        <v>289</v>
      </c>
      <c r="C17" s="117" t="str">
        <f ca="1">VLOOKUP(B17,'Insumos e Serviços'!$A:$F,2,0)</f>
        <v>SINAPI</v>
      </c>
      <c r="D17" s="118" t="str">
        <f ca="1">VLOOKUP(B17,'Insumos e Serviços'!$A:$F,4,0)</f>
        <v>FURO EM CONCRETO PARA DIÂMETROS MENORES OU IGUAIS A 40 MM. AF_05/2015</v>
      </c>
      <c r="E17" s="117" t="str">
        <f ca="1">VLOOKUP(B17,'Insumos e Serviços'!$A:$F,5,0)</f>
        <v>UN</v>
      </c>
      <c r="F17" s="119">
        <v>7</v>
      </c>
      <c r="G17" s="120">
        <f ca="1">VLOOKUP(B17,'Insumos e Serviços'!$A:$F,6,0)</f>
        <v>55.3</v>
      </c>
      <c r="H17" s="120">
        <f>TRUNC(F17 * G17, 2)</f>
        <v>387.1</v>
      </c>
    </row>
    <row r="18" spans="1:8" ht="22.5">
      <c r="A18" s="116" t="s">
        <v>287</v>
      </c>
      <c r="B18" s="117" t="s">
        <v>286</v>
      </c>
      <c r="C18" s="117" t="str">
        <f ca="1">VLOOKUP(B18,'Insumos e Serviços'!$A:$F,2,0)</f>
        <v>SINAPI</v>
      </c>
      <c r="D18" s="118" t="str">
        <f ca="1">VLOOKUP(B18,'Insumos e Serviços'!$A:$F,4,0)</f>
        <v>RASGO EM ALVENARIA PARA ELETRODUTOS COM DIAMETROS MENORES OU IGUAIS A 40 MM. AF_05/2015</v>
      </c>
      <c r="E18" s="117" t="str">
        <f ca="1">VLOOKUP(B18,'Insumos e Serviços'!$A:$F,5,0)</f>
        <v>M</v>
      </c>
      <c r="F18" s="119">
        <v>3</v>
      </c>
      <c r="G18" s="120">
        <f ca="1">VLOOKUP(B18,'Insumos e Serviços'!$A:$F,6,0)</f>
        <v>5.83</v>
      </c>
      <c r="H18" s="120">
        <f>TRUNC(F18 * G18, 2)</f>
        <v>17.489999999999998</v>
      </c>
    </row>
    <row r="19" spans="1:8">
      <c r="A19" s="111" t="s">
        <v>9</v>
      </c>
      <c r="B19" s="111"/>
      <c r="C19" s="111"/>
      <c r="D19" s="111" t="s">
        <v>10</v>
      </c>
      <c r="E19" s="111"/>
      <c r="F19" s="112"/>
      <c r="G19" s="111"/>
      <c r="H19" s="112">
        <f>H20</f>
        <v>1233.5899999999999</v>
      </c>
    </row>
    <row r="20" spans="1:8">
      <c r="A20" s="113" t="s">
        <v>284</v>
      </c>
      <c r="B20" s="113"/>
      <c r="C20" s="113"/>
      <c r="D20" s="113" t="s">
        <v>283</v>
      </c>
      <c r="E20" s="113"/>
      <c r="F20" s="114"/>
      <c r="G20" s="113"/>
      <c r="H20" s="115">
        <f>H21+H23+H25</f>
        <v>1233.5899999999999</v>
      </c>
    </row>
    <row r="21" spans="1:8">
      <c r="A21" s="121" t="s">
        <v>282</v>
      </c>
      <c r="B21" s="121"/>
      <c r="C21" s="121"/>
      <c r="D21" s="121" t="s">
        <v>281</v>
      </c>
      <c r="E21" s="121"/>
      <c r="F21" s="122"/>
      <c r="G21" s="121"/>
      <c r="H21" s="123">
        <f>H22</f>
        <v>1004.04</v>
      </c>
    </row>
    <row r="22" spans="1:8" ht="22.5">
      <c r="A22" s="116" t="s">
        <v>280</v>
      </c>
      <c r="B22" s="117" t="s">
        <v>279</v>
      </c>
      <c r="C22" s="117" t="s">
        <v>41</v>
      </c>
      <c r="D22" s="118" t="s">
        <v>278</v>
      </c>
      <c r="E22" s="117" t="s">
        <v>33</v>
      </c>
      <c r="F22" s="119">
        <v>9</v>
      </c>
      <c r="G22" s="120">
        <f ca="1">VLOOKUP(A22,'Orçamento Analítico'!$A:$H,8,0)</f>
        <v>111.56</v>
      </c>
      <c r="H22" s="120">
        <f>TRUNC(F22 * G22, 2)</f>
        <v>1004.04</v>
      </c>
    </row>
    <row r="23" spans="1:8">
      <c r="A23" s="121" t="s">
        <v>277</v>
      </c>
      <c r="B23" s="121"/>
      <c r="C23" s="121"/>
      <c r="D23" s="121" t="s">
        <v>276</v>
      </c>
      <c r="E23" s="121"/>
      <c r="F23" s="122"/>
      <c r="G23" s="121"/>
      <c r="H23" s="123">
        <f>H24</f>
        <v>141.69999999999999</v>
      </c>
    </row>
    <row r="24" spans="1:8" ht="22.5">
      <c r="A24" s="116" t="s">
        <v>275</v>
      </c>
      <c r="B24" s="117" t="s">
        <v>274</v>
      </c>
      <c r="C24" s="117" t="s">
        <v>41</v>
      </c>
      <c r="D24" s="118" t="s">
        <v>273</v>
      </c>
      <c r="E24" s="117" t="s">
        <v>44</v>
      </c>
      <c r="F24" s="119">
        <v>1</v>
      </c>
      <c r="G24" s="120">
        <f ca="1">VLOOKUP(A24,'Orçamento Analítico'!$A:$H,8,0)</f>
        <v>141.69999999999999</v>
      </c>
      <c r="H24" s="120">
        <f>TRUNC(F24 * G24, 2)</f>
        <v>141.69999999999999</v>
      </c>
    </row>
    <row r="25" spans="1:8">
      <c r="A25" s="121" t="s">
        <v>272</v>
      </c>
      <c r="B25" s="121"/>
      <c r="C25" s="121"/>
      <c r="D25" s="121" t="s">
        <v>271</v>
      </c>
      <c r="E25" s="121"/>
      <c r="F25" s="122"/>
      <c r="G25" s="121"/>
      <c r="H25" s="123">
        <f>SUM(H26:H28)</f>
        <v>87.85</v>
      </c>
    </row>
    <row r="26" spans="1:8" ht="22.5">
      <c r="A26" s="116" t="s">
        <v>270</v>
      </c>
      <c r="B26" s="117" t="s">
        <v>269</v>
      </c>
      <c r="C26" s="117" t="str">
        <f ca="1">VLOOKUP(B26,'Insumos e Serviços'!$A:$F,2,0)</f>
        <v>SINAPI</v>
      </c>
      <c r="D26" s="118" t="str">
        <f ca="1">VLOOKUP(B26,'Insumos e Serviços'!$A:$F,4,0)</f>
        <v>APLICAÇÃO MANUAL DE PINTURA COM TINTA LÁTEX ACRÍLICA EM TETO, DUAS DEMÃOS. AF_06/2014</v>
      </c>
      <c r="E26" s="117" t="str">
        <f ca="1">VLOOKUP(B26,'Insumos e Serviços'!$A:$F,5,0)</f>
        <v>m²</v>
      </c>
      <c r="F26" s="119">
        <v>1</v>
      </c>
      <c r="G26" s="120">
        <f ca="1">VLOOKUP(B26,'Insumos e Serviços'!$A:$F,6,0)</f>
        <v>14.83</v>
      </c>
      <c r="H26" s="120">
        <f>TRUNC(F26 * G26, 2)</f>
        <v>14.83</v>
      </c>
    </row>
    <row r="27" spans="1:8">
      <c r="A27" s="116" t="s">
        <v>267</v>
      </c>
      <c r="B27" s="117" t="s">
        <v>266</v>
      </c>
      <c r="C27" s="117" t="str">
        <f ca="1">VLOOKUP(B27,'Insumos e Serviços'!$A:$F,2,0)</f>
        <v>SINAPI</v>
      </c>
      <c r="D27" s="118" t="str">
        <f ca="1">VLOOKUP(B27,'Insumos e Serviços'!$A:$F,4,0)</f>
        <v>APLICAÇÃO E LIXAMENTO DE MASSA LÁTEX EM TETO, UMA DEMÃO. AF_06/2014</v>
      </c>
      <c r="E27" s="117" t="str">
        <f ca="1">VLOOKUP(B27,'Insumos e Serviços'!$A:$F,5,0)</f>
        <v>m²</v>
      </c>
      <c r="F27" s="119">
        <v>1</v>
      </c>
      <c r="G27" s="120">
        <f ca="1">VLOOKUP(B27,'Insumos e Serviços'!$A:$F,6,0)</f>
        <v>18.45</v>
      </c>
      <c r="H27" s="120">
        <f>TRUNC(F27 * G27, 2)</f>
        <v>18.45</v>
      </c>
    </row>
    <row r="28" spans="1:8" ht="22.5">
      <c r="A28" s="116" t="s">
        <v>264</v>
      </c>
      <c r="B28" s="117" t="s">
        <v>263</v>
      </c>
      <c r="C28" s="117" t="str">
        <f ca="1">VLOOKUP(B28,'Insumos e Serviços'!$A:$F,2,0)</f>
        <v>SINAPI</v>
      </c>
      <c r="D28" s="118" t="str">
        <f ca="1">VLOOKUP(B28,'Insumos e Serviços'!$A:$F,4,0)</f>
        <v>APLICAÇÃO MANUAL DE PINTURA COM TINTA TEXTURIZADA ACRÍLICA EM PAREDES EXTERNAS DE CASAS, UMA COR. AF_06/2014</v>
      </c>
      <c r="E28" s="117" t="str">
        <f ca="1">VLOOKUP(B28,'Insumos e Serviços'!$A:$F,5,0)</f>
        <v>m²</v>
      </c>
      <c r="F28" s="119">
        <v>3</v>
      </c>
      <c r="G28" s="120">
        <f ca="1">VLOOKUP(B28,'Insumos e Serviços'!$A:$F,6,0)</f>
        <v>18.190000000000001</v>
      </c>
      <c r="H28" s="120">
        <f>TRUNC(F28 * G28, 2)</f>
        <v>54.57</v>
      </c>
    </row>
    <row r="29" spans="1:8">
      <c r="A29" s="111" t="s">
        <v>11</v>
      </c>
      <c r="B29" s="111"/>
      <c r="C29" s="111"/>
      <c r="D29" s="111" t="s">
        <v>12</v>
      </c>
      <c r="E29" s="111"/>
      <c r="F29" s="112"/>
      <c r="G29" s="111"/>
      <c r="H29" s="112">
        <f>H30+H50</f>
        <v>523775.65000000008</v>
      </c>
    </row>
    <row r="30" spans="1:8">
      <c r="A30" s="113" t="s">
        <v>261</v>
      </c>
      <c r="B30" s="113"/>
      <c r="C30" s="113"/>
      <c r="D30" s="113" t="s">
        <v>260</v>
      </c>
      <c r="E30" s="113"/>
      <c r="F30" s="114"/>
      <c r="G30" s="113"/>
      <c r="H30" s="115">
        <f>H31+H42</f>
        <v>90689.760000000009</v>
      </c>
    </row>
    <row r="31" spans="1:8">
      <c r="A31" s="121" t="s">
        <v>259</v>
      </c>
      <c r="B31" s="121"/>
      <c r="C31" s="121"/>
      <c r="D31" s="121" t="s">
        <v>258</v>
      </c>
      <c r="E31" s="121"/>
      <c r="F31" s="122"/>
      <c r="G31" s="121"/>
      <c r="H31" s="123">
        <f>SUM(H32:H41)</f>
        <v>75835.640000000014</v>
      </c>
    </row>
    <row r="32" spans="1:8">
      <c r="A32" s="116" t="s">
        <v>257</v>
      </c>
      <c r="B32" s="117" t="s">
        <v>256</v>
      </c>
      <c r="C32" s="117" t="s">
        <v>41</v>
      </c>
      <c r="D32" s="118" t="s">
        <v>255</v>
      </c>
      <c r="E32" s="117" t="s">
        <v>44</v>
      </c>
      <c r="F32" s="119">
        <v>1</v>
      </c>
      <c r="G32" s="120">
        <f ca="1">VLOOKUP(A32,'Orçamento Analítico'!$A:$H,8,0)</f>
        <v>2431.9</v>
      </c>
      <c r="H32" s="120">
        <f t="shared" ref="H32:H41" si="0">TRUNC(F32 * G32, 2)</f>
        <v>2431.9</v>
      </c>
    </row>
    <row r="33" spans="1:8">
      <c r="A33" s="116" t="s">
        <v>254</v>
      </c>
      <c r="B33" s="117" t="s">
        <v>253</v>
      </c>
      <c r="C33" s="117" t="s">
        <v>41</v>
      </c>
      <c r="D33" s="118" t="s">
        <v>252</v>
      </c>
      <c r="E33" s="117" t="s">
        <v>44</v>
      </c>
      <c r="F33" s="119">
        <v>1</v>
      </c>
      <c r="G33" s="120">
        <f ca="1">VLOOKUP(A33,'Orçamento Analítico'!$A:$H,8,0)</f>
        <v>2360.48</v>
      </c>
      <c r="H33" s="120">
        <f t="shared" si="0"/>
        <v>2360.48</v>
      </c>
    </row>
    <row r="34" spans="1:8">
      <c r="A34" s="116" t="s">
        <v>251</v>
      </c>
      <c r="B34" s="117" t="s">
        <v>250</v>
      </c>
      <c r="C34" s="117" t="s">
        <v>41</v>
      </c>
      <c r="D34" s="118" t="s">
        <v>249</v>
      </c>
      <c r="E34" s="117" t="s">
        <v>44</v>
      </c>
      <c r="F34" s="119">
        <v>1</v>
      </c>
      <c r="G34" s="120">
        <f ca="1">VLOOKUP(A34,'Orçamento Analítico'!$A:$H,8,0)</f>
        <v>13437.07</v>
      </c>
      <c r="H34" s="120">
        <f t="shared" si="0"/>
        <v>13437.07</v>
      </c>
    </row>
    <row r="35" spans="1:8">
      <c r="A35" s="116" t="s">
        <v>248</v>
      </c>
      <c r="B35" s="117" t="s">
        <v>247</v>
      </c>
      <c r="C35" s="117" t="s">
        <v>41</v>
      </c>
      <c r="D35" s="118" t="s">
        <v>246</v>
      </c>
      <c r="E35" s="117" t="s">
        <v>44</v>
      </c>
      <c r="F35" s="119">
        <v>1</v>
      </c>
      <c r="G35" s="120">
        <f ca="1">VLOOKUP(A35,'Orçamento Analítico'!$A:$H,8,0)</f>
        <v>2532.7199999999998</v>
      </c>
      <c r="H35" s="120">
        <f t="shared" si="0"/>
        <v>2532.7199999999998</v>
      </c>
    </row>
    <row r="36" spans="1:8">
      <c r="A36" s="116" t="s">
        <v>245</v>
      </c>
      <c r="B36" s="117" t="s">
        <v>244</v>
      </c>
      <c r="C36" s="117" t="s">
        <v>41</v>
      </c>
      <c r="D36" s="118" t="s">
        <v>243</v>
      </c>
      <c r="E36" s="117" t="s">
        <v>44</v>
      </c>
      <c r="F36" s="119">
        <v>1</v>
      </c>
      <c r="G36" s="120">
        <f ca="1">VLOOKUP(A36,'Orçamento Analítico'!$A:$H,8,0)</f>
        <v>929.98</v>
      </c>
      <c r="H36" s="120">
        <f t="shared" si="0"/>
        <v>929.98</v>
      </c>
    </row>
    <row r="37" spans="1:8">
      <c r="A37" s="116" t="s">
        <v>242</v>
      </c>
      <c r="B37" s="117" t="s">
        <v>241</v>
      </c>
      <c r="C37" s="117" t="s">
        <v>41</v>
      </c>
      <c r="D37" s="118" t="s">
        <v>240</v>
      </c>
      <c r="E37" s="117" t="s">
        <v>44</v>
      </c>
      <c r="F37" s="119">
        <v>1</v>
      </c>
      <c r="G37" s="120">
        <f ca="1">VLOOKUP(A37,'Orçamento Analítico'!$A:$H,8,0)</f>
        <v>1206.0399999999997</v>
      </c>
      <c r="H37" s="120">
        <f t="shared" si="0"/>
        <v>1206.04</v>
      </c>
    </row>
    <row r="38" spans="1:8">
      <c r="A38" s="116" t="s">
        <v>239</v>
      </c>
      <c r="B38" s="117" t="s">
        <v>238</v>
      </c>
      <c r="C38" s="117" t="s">
        <v>41</v>
      </c>
      <c r="D38" s="118" t="s">
        <v>237</v>
      </c>
      <c r="E38" s="117" t="s">
        <v>44</v>
      </c>
      <c r="F38" s="119">
        <v>1</v>
      </c>
      <c r="G38" s="120">
        <f ca="1">VLOOKUP(A38,'Orçamento Analítico'!$A:$H,8,0)</f>
        <v>13022.39</v>
      </c>
      <c r="H38" s="120">
        <f t="shared" si="0"/>
        <v>13022.39</v>
      </c>
    </row>
    <row r="39" spans="1:8">
      <c r="A39" s="116" t="s">
        <v>236</v>
      </c>
      <c r="B39" s="117" t="s">
        <v>235</v>
      </c>
      <c r="C39" s="117" t="s">
        <v>41</v>
      </c>
      <c r="D39" s="118" t="s">
        <v>234</v>
      </c>
      <c r="E39" s="117" t="s">
        <v>44</v>
      </c>
      <c r="F39" s="119">
        <v>1</v>
      </c>
      <c r="G39" s="120">
        <f ca="1">VLOOKUP(A39,'Orçamento Analítico'!$A:$H,8,0)</f>
        <v>12911.19</v>
      </c>
      <c r="H39" s="120">
        <f t="shared" si="0"/>
        <v>12911.19</v>
      </c>
    </row>
    <row r="40" spans="1:8">
      <c r="A40" s="116" t="s">
        <v>233</v>
      </c>
      <c r="B40" s="117" t="s">
        <v>232</v>
      </c>
      <c r="C40" s="117" t="s">
        <v>41</v>
      </c>
      <c r="D40" s="118" t="s">
        <v>231</v>
      </c>
      <c r="E40" s="117" t="s">
        <v>44</v>
      </c>
      <c r="F40" s="119">
        <v>1</v>
      </c>
      <c r="G40" s="120">
        <f ca="1">VLOOKUP(A40,'Orçamento Analítico'!$A:$H,8,0)</f>
        <v>12911.19</v>
      </c>
      <c r="H40" s="120">
        <f t="shared" si="0"/>
        <v>12911.19</v>
      </c>
    </row>
    <row r="41" spans="1:8">
      <c r="A41" s="116" t="s">
        <v>230</v>
      </c>
      <c r="B41" s="117" t="s">
        <v>229</v>
      </c>
      <c r="C41" s="117" t="s">
        <v>41</v>
      </c>
      <c r="D41" s="118" t="s">
        <v>228</v>
      </c>
      <c r="E41" s="117" t="s">
        <v>44</v>
      </c>
      <c r="F41" s="119">
        <v>1</v>
      </c>
      <c r="G41" s="120">
        <f ca="1">VLOOKUP(A41,'Orçamento Analítico'!$A:$H,8,0)</f>
        <v>14092.68</v>
      </c>
      <c r="H41" s="120">
        <f t="shared" si="0"/>
        <v>14092.68</v>
      </c>
    </row>
    <row r="42" spans="1:8">
      <c r="A42" s="121" t="s">
        <v>227</v>
      </c>
      <c r="B42" s="121"/>
      <c r="C42" s="121"/>
      <c r="D42" s="121" t="s">
        <v>226</v>
      </c>
      <c r="E42" s="121"/>
      <c r="F42" s="122"/>
      <c r="G42" s="121"/>
      <c r="H42" s="123">
        <f>SUM(H43:H49)</f>
        <v>14854.12</v>
      </c>
    </row>
    <row r="43" spans="1:8" ht="33.75">
      <c r="A43" s="116" t="s">
        <v>225</v>
      </c>
      <c r="B43" s="117" t="s">
        <v>84</v>
      </c>
      <c r="C43" s="117" t="s">
        <v>41</v>
      </c>
      <c r="D43" s="118" t="s">
        <v>83</v>
      </c>
      <c r="E43" s="117" t="s">
        <v>74</v>
      </c>
      <c r="F43" s="119">
        <v>13</v>
      </c>
      <c r="G43" s="120">
        <f ca="1">VLOOKUP(A43,'Orçamento Analítico'!$A:$H,8,0)</f>
        <v>190.42000000000002</v>
      </c>
      <c r="H43" s="120">
        <f t="shared" ref="H43:H49" si="1">TRUNC(F43 * G43, 2)</f>
        <v>2475.46</v>
      </c>
    </row>
    <row r="44" spans="1:8" ht="33.75">
      <c r="A44" s="116" t="s">
        <v>224</v>
      </c>
      <c r="B44" s="117" t="s">
        <v>108</v>
      </c>
      <c r="C44" s="117" t="s">
        <v>41</v>
      </c>
      <c r="D44" s="118" t="s">
        <v>107</v>
      </c>
      <c r="E44" s="117" t="s">
        <v>62</v>
      </c>
      <c r="F44" s="119">
        <v>183</v>
      </c>
      <c r="G44" s="120">
        <f ca="1">VLOOKUP(A44,'Orçamento Analítico'!$A:$H,8,0)</f>
        <v>29.97</v>
      </c>
      <c r="H44" s="120">
        <f t="shared" si="1"/>
        <v>5484.51</v>
      </c>
    </row>
    <row r="45" spans="1:8" ht="22.5">
      <c r="A45" s="116" t="s">
        <v>223</v>
      </c>
      <c r="B45" s="117" t="s">
        <v>72</v>
      </c>
      <c r="C45" s="117" t="str">
        <f ca="1">VLOOKUP(B45,'Insumos e Serviços'!$A:$F,2,0)</f>
        <v>SINAPI</v>
      </c>
      <c r="D45" s="118" t="str">
        <f ca="1">VLOOKUP(B45,'Insumos e Serviços'!$A:$F,4,0)</f>
        <v>CABO DE COBRE FLEXÍVEL ISOLADO, 2,5 MM², ANTI-CHAMA 0,6/1,0 KV, PARA CIRCUITOS TERMINAIS - FORNECIMENTO E INSTALAÇÃO. AF_12/2015</v>
      </c>
      <c r="E45" s="117" t="str">
        <f ca="1">VLOOKUP(B45,'Insumos e Serviços'!$A:$F,5,0)</f>
        <v>M</v>
      </c>
      <c r="F45" s="119">
        <v>1103</v>
      </c>
      <c r="G45" s="120">
        <f ca="1">VLOOKUP(B45,'Insumos e Serviços'!$A:$F,6,0)</f>
        <v>5.47</v>
      </c>
      <c r="H45" s="120">
        <f t="shared" si="1"/>
        <v>6033.41</v>
      </c>
    </row>
    <row r="46" spans="1:8" ht="22.5">
      <c r="A46" s="116" t="s">
        <v>222</v>
      </c>
      <c r="B46" s="117" t="s">
        <v>102</v>
      </c>
      <c r="C46" s="117" t="str">
        <f ca="1">VLOOKUP(B46,'Insumos e Serviços'!$A:$F,2,0)</f>
        <v>SINAPI</v>
      </c>
      <c r="D46" s="118" t="str">
        <f ca="1">VLOOKUP(B46,'Insumos e Serviços'!$A:$F,4,0)</f>
        <v>CONDULETE DE ALUMÍNIO, TIPO B, PARA ELETRODUTO DE AÇO GALVANIZADO DN 25 MM (1''), APARENTE - FORNECIMENTO E INSTALAÇÃO. AF_11/2016_P</v>
      </c>
      <c r="E46" s="117" t="str">
        <f ca="1">VLOOKUP(B46,'Insumos e Serviços'!$A:$F,5,0)</f>
        <v>UN</v>
      </c>
      <c r="F46" s="119">
        <v>13</v>
      </c>
      <c r="G46" s="120">
        <f ca="1">VLOOKUP(B46,'Insumos e Serviços'!$A:$F,6,0)</f>
        <v>24.71</v>
      </c>
      <c r="H46" s="120">
        <f t="shared" si="1"/>
        <v>321.23</v>
      </c>
    </row>
    <row r="47" spans="1:8" ht="22.5">
      <c r="A47" s="116" t="s">
        <v>220</v>
      </c>
      <c r="B47" s="117" t="s">
        <v>219</v>
      </c>
      <c r="C47" s="117" t="str">
        <f ca="1">VLOOKUP(B47,'Insumos e Serviços'!$A:$F,2,0)</f>
        <v>SINAPI</v>
      </c>
      <c r="D47" s="118" t="str">
        <f ca="1">VLOOKUP(B47,'Insumos e Serviços'!$A:$F,4,0)</f>
        <v>CHUMBAMENTO LINEAR EM ALVENARIA PARA RAMAIS/DISTRIBUIÇÃO COM DIÂMETROS MENORES OU IGUAIS A 40 MM. AF_05/2015</v>
      </c>
      <c r="E47" s="117" t="str">
        <f ca="1">VLOOKUP(B47,'Insumos e Serviços'!$A:$F,5,0)</f>
        <v>M</v>
      </c>
      <c r="F47" s="119">
        <v>3</v>
      </c>
      <c r="G47" s="120">
        <f ca="1">VLOOKUP(B47,'Insumos e Serviços'!$A:$F,6,0)</f>
        <v>11.66</v>
      </c>
      <c r="H47" s="120">
        <f t="shared" si="1"/>
        <v>34.979999999999997</v>
      </c>
    </row>
    <row r="48" spans="1:8" ht="22.5">
      <c r="A48" s="116" t="s">
        <v>217</v>
      </c>
      <c r="B48" s="117" t="s">
        <v>216</v>
      </c>
      <c r="C48" s="117" t="str">
        <f ca="1">VLOOKUP(B48,'Insumos e Serviços'!$A:$F,2,0)</f>
        <v>SINAPI</v>
      </c>
      <c r="D48" s="118" t="str">
        <f ca="1">VLOOKUP(B48,'Insumos e Serviços'!$A:$F,4,0)</f>
        <v>INTERRUPTOR SIMPLES (2 MÓDULOS), 10A/250V, INCLUINDO SUPORTE E PLACA - FORNECIMENTO E INSTALAÇÃO. AF_12/2015</v>
      </c>
      <c r="E48" s="117" t="str">
        <f ca="1">VLOOKUP(B48,'Insumos e Serviços'!$A:$F,5,0)</f>
        <v>UN</v>
      </c>
      <c r="F48" s="119">
        <v>1</v>
      </c>
      <c r="G48" s="120">
        <f ca="1">VLOOKUP(B48,'Insumos e Serviços'!$A:$F,6,0)</f>
        <v>36.53</v>
      </c>
      <c r="H48" s="120">
        <f t="shared" si="1"/>
        <v>36.53</v>
      </c>
    </row>
    <row r="49" spans="1:8" ht="33.75">
      <c r="A49" s="116" t="s">
        <v>214</v>
      </c>
      <c r="B49" s="117" t="s">
        <v>100</v>
      </c>
      <c r="C49" s="117" t="str">
        <f ca="1">VLOOKUP(B49,'Insumos e Serviços'!$A:$F,2,0)</f>
        <v>SINAPI</v>
      </c>
      <c r="D49" s="118" t="str">
        <f ca="1">VLOOKUP(B49,'Insumos e Serviços'!$A:$F,4,0)</f>
        <v>FIXAÇÃO DE TUBOS HORIZONTAIS DE PVC, CPVC OU COBRE DIÂMETROS MENORES OU IGUAIS A 40 MM OU ELETROCALHAS ATÉ 150MM DE LARGURA, COM ABRAÇADEIRA METÁLICA RÍGIDA TIPO D 1/2, FIXADA EM PERFILADO EM LAJE. AF_05/2015</v>
      </c>
      <c r="E49" s="117" t="str">
        <f ca="1">VLOOKUP(B49,'Insumos e Serviços'!$A:$F,5,0)</f>
        <v>M</v>
      </c>
      <c r="F49" s="119">
        <v>180</v>
      </c>
      <c r="G49" s="120">
        <f ca="1">VLOOKUP(B49,'Insumos e Serviços'!$A:$F,6,0)</f>
        <v>2.6</v>
      </c>
      <c r="H49" s="120">
        <f t="shared" si="1"/>
        <v>468</v>
      </c>
    </row>
    <row r="50" spans="1:8">
      <c r="A50" s="113" t="s">
        <v>213</v>
      </c>
      <c r="B50" s="113"/>
      <c r="C50" s="113"/>
      <c r="D50" s="113" t="s">
        <v>212</v>
      </c>
      <c r="E50" s="113"/>
      <c r="F50" s="114"/>
      <c r="G50" s="113"/>
      <c r="H50" s="115">
        <f>H51+H60+H85+H95+H100</f>
        <v>433085.89000000007</v>
      </c>
    </row>
    <row r="51" spans="1:8">
      <c r="A51" s="121" t="s">
        <v>211</v>
      </c>
      <c r="B51" s="121"/>
      <c r="C51" s="121"/>
      <c r="D51" s="121" t="s">
        <v>210</v>
      </c>
      <c r="E51" s="121"/>
      <c r="F51" s="122"/>
      <c r="G51" s="121"/>
      <c r="H51" s="123">
        <f>SUM(H52:H59)</f>
        <v>240670.97999999998</v>
      </c>
    </row>
    <row r="52" spans="1:8">
      <c r="A52" s="116" t="s">
        <v>209</v>
      </c>
      <c r="B52" s="117" t="s">
        <v>208</v>
      </c>
      <c r="C52" s="117" t="s">
        <v>41</v>
      </c>
      <c r="D52" s="118" t="s">
        <v>207</v>
      </c>
      <c r="E52" s="117" t="s">
        <v>44</v>
      </c>
      <c r="F52" s="119">
        <v>1</v>
      </c>
      <c r="G52" s="120">
        <f ca="1">VLOOKUP(A52,'Orçamento Analítico'!$A:$H,8,0)</f>
        <v>118011.91</v>
      </c>
      <c r="H52" s="120">
        <f t="shared" ref="H52:H59" si="2">TRUNC(F52 * G52, 2)</f>
        <v>118011.91</v>
      </c>
    </row>
    <row r="53" spans="1:8">
      <c r="A53" s="116" t="s">
        <v>206</v>
      </c>
      <c r="B53" s="117" t="s">
        <v>205</v>
      </c>
      <c r="C53" s="117" t="s">
        <v>41</v>
      </c>
      <c r="D53" s="118" t="s">
        <v>204</v>
      </c>
      <c r="E53" s="117" t="s">
        <v>44</v>
      </c>
      <c r="F53" s="119">
        <v>1</v>
      </c>
      <c r="G53" s="120">
        <f ca="1">VLOOKUP(A53,'Orçamento Analítico'!$A:$H,8,0)</f>
        <v>1400.45</v>
      </c>
      <c r="H53" s="120">
        <f t="shared" si="2"/>
        <v>1400.45</v>
      </c>
    </row>
    <row r="54" spans="1:8">
      <c r="A54" s="116" t="s">
        <v>203</v>
      </c>
      <c r="B54" s="117" t="s">
        <v>202</v>
      </c>
      <c r="C54" s="117" t="s">
        <v>41</v>
      </c>
      <c r="D54" s="118" t="s">
        <v>201</v>
      </c>
      <c r="E54" s="117" t="s">
        <v>44</v>
      </c>
      <c r="F54" s="119">
        <v>2</v>
      </c>
      <c r="G54" s="120">
        <f ca="1">VLOOKUP(A54,'Orçamento Analítico'!$A:$H,8,0)</f>
        <v>13182.970000000001</v>
      </c>
      <c r="H54" s="120">
        <f t="shared" si="2"/>
        <v>26365.94</v>
      </c>
    </row>
    <row r="55" spans="1:8">
      <c r="A55" s="116" t="s">
        <v>200</v>
      </c>
      <c r="B55" s="117" t="s">
        <v>199</v>
      </c>
      <c r="C55" s="117" t="s">
        <v>41</v>
      </c>
      <c r="D55" s="118" t="s">
        <v>198</v>
      </c>
      <c r="E55" s="117" t="s">
        <v>44</v>
      </c>
      <c r="F55" s="119">
        <v>1</v>
      </c>
      <c r="G55" s="120">
        <f ca="1">VLOOKUP(A55,'Orçamento Analítico'!$A:$H,8,0)</f>
        <v>17105.480000000003</v>
      </c>
      <c r="H55" s="120">
        <f t="shared" si="2"/>
        <v>17105.48</v>
      </c>
    </row>
    <row r="56" spans="1:8">
      <c r="A56" s="116" t="s">
        <v>197</v>
      </c>
      <c r="B56" s="117" t="s">
        <v>196</v>
      </c>
      <c r="C56" s="117" t="s">
        <v>41</v>
      </c>
      <c r="D56" s="118" t="s">
        <v>195</v>
      </c>
      <c r="E56" s="117" t="s">
        <v>44</v>
      </c>
      <c r="F56" s="119">
        <v>1</v>
      </c>
      <c r="G56" s="120">
        <f ca="1">VLOOKUP(A56,'Orçamento Analítico'!$A:$H,8,0)</f>
        <v>16700.77</v>
      </c>
      <c r="H56" s="120">
        <f t="shared" si="2"/>
        <v>16700.77</v>
      </c>
    </row>
    <row r="57" spans="1:8">
      <c r="A57" s="116" t="s">
        <v>194</v>
      </c>
      <c r="B57" s="117" t="s">
        <v>193</v>
      </c>
      <c r="C57" s="117" t="s">
        <v>41</v>
      </c>
      <c r="D57" s="118" t="s">
        <v>192</v>
      </c>
      <c r="E57" s="117" t="s">
        <v>44</v>
      </c>
      <c r="F57" s="119">
        <v>1</v>
      </c>
      <c r="G57" s="120">
        <f ca="1">VLOOKUP(A57,'Orçamento Analítico'!$A:$H,8,0)</f>
        <v>35662.22</v>
      </c>
      <c r="H57" s="120">
        <f t="shared" si="2"/>
        <v>35662.22</v>
      </c>
    </row>
    <row r="58" spans="1:8">
      <c r="A58" s="116" t="s">
        <v>191</v>
      </c>
      <c r="B58" s="117" t="s">
        <v>190</v>
      </c>
      <c r="C58" s="117" t="s">
        <v>41</v>
      </c>
      <c r="D58" s="118" t="s">
        <v>189</v>
      </c>
      <c r="E58" s="117" t="s">
        <v>44</v>
      </c>
      <c r="F58" s="119">
        <v>1</v>
      </c>
      <c r="G58" s="120">
        <f ca="1">VLOOKUP(A58,'Orçamento Analítico'!$A:$H,8,0)</f>
        <v>13148</v>
      </c>
      <c r="H58" s="120">
        <f t="shared" si="2"/>
        <v>13148</v>
      </c>
    </row>
    <row r="59" spans="1:8">
      <c r="A59" s="116" t="s">
        <v>188</v>
      </c>
      <c r="B59" s="117" t="s">
        <v>187</v>
      </c>
      <c r="C59" s="117" t="s">
        <v>41</v>
      </c>
      <c r="D59" s="118" t="s">
        <v>186</v>
      </c>
      <c r="E59" s="117" t="s">
        <v>44</v>
      </c>
      <c r="F59" s="119">
        <v>1</v>
      </c>
      <c r="G59" s="120">
        <f ca="1">VLOOKUP(A59,'Orçamento Analítico'!$A:$H,8,0)</f>
        <v>12276.210000000001</v>
      </c>
      <c r="H59" s="120">
        <f t="shared" si="2"/>
        <v>12276.21</v>
      </c>
    </row>
    <row r="60" spans="1:8">
      <c r="A60" s="121" t="s">
        <v>185</v>
      </c>
      <c r="B60" s="121"/>
      <c r="C60" s="121"/>
      <c r="D60" s="121" t="s">
        <v>184</v>
      </c>
      <c r="E60" s="121"/>
      <c r="F60" s="122"/>
      <c r="G60" s="121"/>
      <c r="H60" s="123">
        <f>SUM(H61:H84)</f>
        <v>150488.32000000004</v>
      </c>
    </row>
    <row r="61" spans="1:8" ht="22.5">
      <c r="A61" s="116" t="s">
        <v>183</v>
      </c>
      <c r="B61" s="117" t="s">
        <v>182</v>
      </c>
      <c r="C61" s="117" t="s">
        <v>41</v>
      </c>
      <c r="D61" s="118" t="s">
        <v>181</v>
      </c>
      <c r="E61" s="117" t="s">
        <v>44</v>
      </c>
      <c r="F61" s="119">
        <v>1</v>
      </c>
      <c r="G61" s="120">
        <f ca="1">VLOOKUP(A61,'Orçamento Analítico'!$A:$H,8,0)</f>
        <v>7091.8200000000006</v>
      </c>
      <c r="H61" s="120">
        <f t="shared" ref="H61:H84" si="3">TRUNC(F61 * G61, 2)</f>
        <v>7091.82</v>
      </c>
    </row>
    <row r="62" spans="1:8" ht="22.5">
      <c r="A62" s="116" t="s">
        <v>180</v>
      </c>
      <c r="B62" s="117" t="s">
        <v>179</v>
      </c>
      <c r="C62" s="117" t="s">
        <v>41</v>
      </c>
      <c r="D62" s="118" t="s">
        <v>178</v>
      </c>
      <c r="E62" s="117" t="s">
        <v>44</v>
      </c>
      <c r="F62" s="119">
        <v>11</v>
      </c>
      <c r="G62" s="120">
        <f ca="1">VLOOKUP(A62,'Orçamento Analítico'!$A:$H,8,0)</f>
        <v>392.49</v>
      </c>
      <c r="H62" s="120">
        <f t="shared" si="3"/>
        <v>4317.3900000000003</v>
      </c>
    </row>
    <row r="63" spans="1:8" ht="33.75">
      <c r="A63" s="116" t="s">
        <v>177</v>
      </c>
      <c r="B63" s="117" t="s">
        <v>176</v>
      </c>
      <c r="C63" s="117" t="s">
        <v>41</v>
      </c>
      <c r="D63" s="118" t="s">
        <v>175</v>
      </c>
      <c r="E63" s="117" t="s">
        <v>44</v>
      </c>
      <c r="F63" s="119">
        <v>2</v>
      </c>
      <c r="G63" s="120">
        <f ca="1">VLOOKUP(A63,'Orçamento Analítico'!$A:$H,8,0)</f>
        <v>1131.9099999999999</v>
      </c>
      <c r="H63" s="120">
        <f t="shared" si="3"/>
        <v>2263.8200000000002</v>
      </c>
    </row>
    <row r="64" spans="1:8" ht="45">
      <c r="A64" s="116" t="s">
        <v>174</v>
      </c>
      <c r="B64" s="117" t="s">
        <v>173</v>
      </c>
      <c r="C64" s="117" t="s">
        <v>41</v>
      </c>
      <c r="D64" s="118" t="s">
        <v>172</v>
      </c>
      <c r="E64" s="117" t="s">
        <v>44</v>
      </c>
      <c r="F64" s="119">
        <v>3</v>
      </c>
      <c r="G64" s="120">
        <f ca="1">VLOOKUP(A64,'Orçamento Analítico'!$A:$H,8,0)</f>
        <v>3880.5</v>
      </c>
      <c r="H64" s="120">
        <f t="shared" si="3"/>
        <v>11641.5</v>
      </c>
    </row>
    <row r="65" spans="1:8" ht="22.5">
      <c r="A65" s="116" t="s">
        <v>171</v>
      </c>
      <c r="B65" s="117" t="s">
        <v>170</v>
      </c>
      <c r="C65" s="117" t="s">
        <v>41</v>
      </c>
      <c r="D65" s="118" t="s">
        <v>169</v>
      </c>
      <c r="E65" s="117" t="s">
        <v>44</v>
      </c>
      <c r="F65" s="119">
        <v>3</v>
      </c>
      <c r="G65" s="120">
        <f ca="1">VLOOKUP(A65,'Orçamento Analítico'!$A:$H,8,0)</f>
        <v>270.37</v>
      </c>
      <c r="H65" s="120">
        <f t="shared" si="3"/>
        <v>811.11</v>
      </c>
    </row>
    <row r="66" spans="1:8" ht="33.75">
      <c r="A66" s="116" t="s">
        <v>168</v>
      </c>
      <c r="B66" s="117" t="s">
        <v>167</v>
      </c>
      <c r="C66" s="117" t="s">
        <v>41</v>
      </c>
      <c r="D66" s="118" t="s">
        <v>166</v>
      </c>
      <c r="E66" s="117" t="s">
        <v>44</v>
      </c>
      <c r="F66" s="119">
        <v>5</v>
      </c>
      <c r="G66" s="120">
        <f ca="1">VLOOKUP(A66,'Orçamento Analítico'!$A:$H,8,0)</f>
        <v>1118.3499999999999</v>
      </c>
      <c r="H66" s="120">
        <f t="shared" si="3"/>
        <v>5591.75</v>
      </c>
    </row>
    <row r="67" spans="1:8" ht="22.5">
      <c r="A67" s="116" t="s">
        <v>165</v>
      </c>
      <c r="B67" s="117" t="s">
        <v>164</v>
      </c>
      <c r="C67" s="117" t="s">
        <v>41</v>
      </c>
      <c r="D67" s="118" t="s">
        <v>163</v>
      </c>
      <c r="E67" s="117" t="s">
        <v>44</v>
      </c>
      <c r="F67" s="119">
        <v>3</v>
      </c>
      <c r="G67" s="120">
        <f ca="1">VLOOKUP(A67,'Orçamento Analítico'!$A:$H,8,0)</f>
        <v>125.8</v>
      </c>
      <c r="H67" s="120">
        <f t="shared" si="3"/>
        <v>377.4</v>
      </c>
    </row>
    <row r="68" spans="1:8" ht="22.5">
      <c r="A68" s="116" t="s">
        <v>162</v>
      </c>
      <c r="B68" s="117" t="s">
        <v>161</v>
      </c>
      <c r="C68" s="117" t="s">
        <v>41</v>
      </c>
      <c r="D68" s="118" t="s">
        <v>160</v>
      </c>
      <c r="E68" s="117" t="s">
        <v>44</v>
      </c>
      <c r="F68" s="119">
        <v>6</v>
      </c>
      <c r="G68" s="120">
        <f ca="1">VLOOKUP(A68,'Orçamento Analítico'!$A:$H,8,0)</f>
        <v>2259.7200000000003</v>
      </c>
      <c r="H68" s="120">
        <f t="shared" si="3"/>
        <v>13558.32</v>
      </c>
    </row>
    <row r="69" spans="1:8" ht="22.5">
      <c r="A69" s="116" t="s">
        <v>159</v>
      </c>
      <c r="B69" s="117" t="s">
        <v>158</v>
      </c>
      <c r="C69" s="117" t="s">
        <v>41</v>
      </c>
      <c r="D69" s="118" t="s">
        <v>157</v>
      </c>
      <c r="E69" s="117" t="s">
        <v>44</v>
      </c>
      <c r="F69" s="119">
        <v>4</v>
      </c>
      <c r="G69" s="120">
        <f ca="1">VLOOKUP(A69,'Orçamento Analítico'!$A:$H,8,0)</f>
        <v>123.34</v>
      </c>
      <c r="H69" s="120">
        <f t="shared" si="3"/>
        <v>493.36</v>
      </c>
    </row>
    <row r="70" spans="1:8" ht="33.75">
      <c r="A70" s="116" t="s">
        <v>156</v>
      </c>
      <c r="B70" s="117" t="s">
        <v>155</v>
      </c>
      <c r="C70" s="117" t="s">
        <v>41</v>
      </c>
      <c r="D70" s="118" t="s">
        <v>154</v>
      </c>
      <c r="E70" s="117" t="s">
        <v>44</v>
      </c>
      <c r="F70" s="119">
        <v>9</v>
      </c>
      <c r="G70" s="120">
        <f ca="1">VLOOKUP(A70,'Orçamento Analítico'!$A:$H,8,0)</f>
        <v>911.1</v>
      </c>
      <c r="H70" s="120">
        <f t="shared" si="3"/>
        <v>8199.9</v>
      </c>
    </row>
    <row r="71" spans="1:8" ht="22.5">
      <c r="A71" s="116" t="s">
        <v>153</v>
      </c>
      <c r="B71" s="117" t="s">
        <v>152</v>
      </c>
      <c r="C71" s="117" t="s">
        <v>41</v>
      </c>
      <c r="D71" s="118" t="s">
        <v>151</v>
      </c>
      <c r="E71" s="117" t="s">
        <v>44</v>
      </c>
      <c r="F71" s="119">
        <v>1</v>
      </c>
      <c r="G71" s="120">
        <f ca="1">VLOOKUP(A71,'Orçamento Analítico'!$A:$H,8,0)</f>
        <v>2479.42</v>
      </c>
      <c r="H71" s="120">
        <f t="shared" si="3"/>
        <v>2479.42</v>
      </c>
    </row>
    <row r="72" spans="1:8" ht="22.5">
      <c r="A72" s="116" t="s">
        <v>150</v>
      </c>
      <c r="B72" s="117" t="s">
        <v>149</v>
      </c>
      <c r="C72" s="117" t="s">
        <v>41</v>
      </c>
      <c r="D72" s="118" t="s">
        <v>148</v>
      </c>
      <c r="E72" s="117" t="s">
        <v>44</v>
      </c>
      <c r="F72" s="119">
        <v>2</v>
      </c>
      <c r="G72" s="120">
        <f ca="1">VLOOKUP(A72,'Orçamento Analítico'!$A:$H,8,0)</f>
        <v>1224.8799999999999</v>
      </c>
      <c r="H72" s="120">
        <f t="shared" si="3"/>
        <v>2449.7600000000002</v>
      </c>
    </row>
    <row r="73" spans="1:8" ht="22.5">
      <c r="A73" s="116" t="s">
        <v>147</v>
      </c>
      <c r="B73" s="117" t="s">
        <v>146</v>
      </c>
      <c r="C73" s="117" t="s">
        <v>41</v>
      </c>
      <c r="D73" s="118" t="s">
        <v>145</v>
      </c>
      <c r="E73" s="117" t="s">
        <v>44</v>
      </c>
      <c r="F73" s="119">
        <v>1</v>
      </c>
      <c r="G73" s="120">
        <f ca="1">VLOOKUP(A73,'Orçamento Analítico'!$A:$H,8,0)</f>
        <v>89.710000000000008</v>
      </c>
      <c r="H73" s="120">
        <f t="shared" si="3"/>
        <v>89.71</v>
      </c>
    </row>
    <row r="74" spans="1:8" ht="56.25">
      <c r="A74" s="116" t="s">
        <v>144</v>
      </c>
      <c r="B74" s="117" t="s">
        <v>143</v>
      </c>
      <c r="C74" s="117" t="s">
        <v>41</v>
      </c>
      <c r="D74" s="118" t="s">
        <v>142</v>
      </c>
      <c r="E74" s="117" t="s">
        <v>44</v>
      </c>
      <c r="F74" s="119">
        <v>8</v>
      </c>
      <c r="G74" s="120">
        <f ca="1">VLOOKUP(A74,'Orçamento Analítico'!$A:$H,8,0)</f>
        <v>5526.15</v>
      </c>
      <c r="H74" s="120">
        <f t="shared" si="3"/>
        <v>44209.2</v>
      </c>
    </row>
    <row r="75" spans="1:8" ht="33.75">
      <c r="A75" s="116" t="s">
        <v>141</v>
      </c>
      <c r="B75" s="117" t="s">
        <v>140</v>
      </c>
      <c r="C75" s="117" t="s">
        <v>41</v>
      </c>
      <c r="D75" s="118" t="s">
        <v>139</v>
      </c>
      <c r="E75" s="117" t="s">
        <v>44</v>
      </c>
      <c r="F75" s="119">
        <v>1</v>
      </c>
      <c r="G75" s="120">
        <f ca="1">VLOOKUP(A75,'Orçamento Analítico'!$A:$H,8,0)</f>
        <v>5428.91</v>
      </c>
      <c r="H75" s="120">
        <f t="shared" si="3"/>
        <v>5428.91</v>
      </c>
    </row>
    <row r="76" spans="1:8" ht="22.5">
      <c r="A76" s="116" t="s">
        <v>138</v>
      </c>
      <c r="B76" s="117" t="s">
        <v>137</v>
      </c>
      <c r="C76" s="117" t="s">
        <v>41</v>
      </c>
      <c r="D76" s="118" t="s">
        <v>136</v>
      </c>
      <c r="E76" s="117" t="s">
        <v>44</v>
      </c>
      <c r="F76" s="119">
        <v>1</v>
      </c>
      <c r="G76" s="120">
        <f ca="1">VLOOKUP(A76,'Orçamento Analítico'!$A:$H,8,0)</f>
        <v>14418.8</v>
      </c>
      <c r="H76" s="120">
        <f t="shared" si="3"/>
        <v>14418.8</v>
      </c>
    </row>
    <row r="77" spans="1:8" ht="45">
      <c r="A77" s="116" t="s">
        <v>135</v>
      </c>
      <c r="B77" s="117" t="s">
        <v>134</v>
      </c>
      <c r="C77" s="117" t="s">
        <v>41</v>
      </c>
      <c r="D77" s="118" t="s">
        <v>133</v>
      </c>
      <c r="E77" s="117" t="s">
        <v>44</v>
      </c>
      <c r="F77" s="119">
        <v>3</v>
      </c>
      <c r="G77" s="120">
        <f ca="1">VLOOKUP(A77,'Orçamento Analítico'!$A:$H,8,0)</f>
        <v>5040.3200000000006</v>
      </c>
      <c r="H77" s="120">
        <f t="shared" si="3"/>
        <v>15120.96</v>
      </c>
    </row>
    <row r="78" spans="1:8" ht="22.5">
      <c r="A78" s="116" t="s">
        <v>132</v>
      </c>
      <c r="B78" s="117" t="s">
        <v>131</v>
      </c>
      <c r="C78" s="117" t="s">
        <v>41</v>
      </c>
      <c r="D78" s="118" t="s">
        <v>130</v>
      </c>
      <c r="E78" s="117" t="s">
        <v>44</v>
      </c>
      <c r="F78" s="119">
        <v>3</v>
      </c>
      <c r="G78" s="120">
        <f ca="1">VLOOKUP(A78,'Orçamento Analítico'!$A:$H,8,0)</f>
        <v>121.13000000000001</v>
      </c>
      <c r="H78" s="120">
        <f t="shared" si="3"/>
        <v>363.39</v>
      </c>
    </row>
    <row r="79" spans="1:8" ht="22.5">
      <c r="A79" s="116" t="s">
        <v>129</v>
      </c>
      <c r="B79" s="117" t="s">
        <v>128</v>
      </c>
      <c r="C79" s="117" t="s">
        <v>41</v>
      </c>
      <c r="D79" s="118" t="s">
        <v>127</v>
      </c>
      <c r="E79" s="117" t="s">
        <v>44</v>
      </c>
      <c r="F79" s="119">
        <v>1</v>
      </c>
      <c r="G79" s="120">
        <f ca="1">VLOOKUP(A79,'Orçamento Analítico'!$A:$H,8,0)</f>
        <v>1843.59</v>
      </c>
      <c r="H79" s="120">
        <f t="shared" si="3"/>
        <v>1843.59</v>
      </c>
    </row>
    <row r="80" spans="1:8">
      <c r="A80" s="116" t="s">
        <v>126</v>
      </c>
      <c r="B80" s="117" t="s">
        <v>125</v>
      </c>
      <c r="C80" s="117" t="s">
        <v>41</v>
      </c>
      <c r="D80" s="118" t="s">
        <v>124</v>
      </c>
      <c r="E80" s="117" t="s">
        <v>44</v>
      </c>
      <c r="F80" s="119">
        <v>1</v>
      </c>
      <c r="G80" s="120">
        <f ca="1">VLOOKUP(A80,'Orçamento Analítico'!$A:$H,8,0)</f>
        <v>2839.3900000000003</v>
      </c>
      <c r="H80" s="120">
        <f t="shared" si="3"/>
        <v>2839.39</v>
      </c>
    </row>
    <row r="81" spans="1:8" ht="22.5">
      <c r="A81" s="116" t="s">
        <v>123</v>
      </c>
      <c r="B81" s="117" t="s">
        <v>122</v>
      </c>
      <c r="C81" s="117" t="s">
        <v>41</v>
      </c>
      <c r="D81" s="118" t="s">
        <v>121</v>
      </c>
      <c r="E81" s="117" t="s">
        <v>44</v>
      </c>
      <c r="F81" s="119">
        <v>3</v>
      </c>
      <c r="G81" s="120">
        <f ca="1">VLOOKUP(A81,'Orçamento Analítico'!$A:$H,8,0)</f>
        <v>1242.24</v>
      </c>
      <c r="H81" s="120">
        <f t="shared" si="3"/>
        <v>3726.72</v>
      </c>
    </row>
    <row r="82" spans="1:8" ht="22.5">
      <c r="A82" s="116" t="s">
        <v>120</v>
      </c>
      <c r="B82" s="117" t="s">
        <v>119</v>
      </c>
      <c r="C82" s="117" t="s">
        <v>41</v>
      </c>
      <c r="D82" s="118" t="s">
        <v>118</v>
      </c>
      <c r="E82" s="117" t="s">
        <v>44</v>
      </c>
      <c r="F82" s="119">
        <v>5</v>
      </c>
      <c r="G82" s="120">
        <f ca="1">VLOOKUP(A82,'Orçamento Analítico'!$A:$H,8,0)</f>
        <v>527</v>
      </c>
      <c r="H82" s="120">
        <f t="shared" si="3"/>
        <v>2635</v>
      </c>
    </row>
    <row r="83" spans="1:8">
      <c r="A83" s="116" t="s">
        <v>117</v>
      </c>
      <c r="B83" s="117" t="s">
        <v>116</v>
      </c>
      <c r="C83" s="117" t="s">
        <v>41</v>
      </c>
      <c r="D83" s="118" t="s">
        <v>115</v>
      </c>
      <c r="E83" s="117" t="s">
        <v>44</v>
      </c>
      <c r="F83" s="119">
        <v>6</v>
      </c>
      <c r="G83" s="120">
        <f ca="1">VLOOKUP(A83,'Orçamento Analítico'!$A:$H,8,0)</f>
        <v>40.78</v>
      </c>
      <c r="H83" s="120">
        <f t="shared" si="3"/>
        <v>244.68</v>
      </c>
    </row>
    <row r="84" spans="1:8">
      <c r="A84" s="116" t="s">
        <v>114</v>
      </c>
      <c r="B84" s="117" t="s">
        <v>113</v>
      </c>
      <c r="C84" s="117" t="s">
        <v>41</v>
      </c>
      <c r="D84" s="118" t="s">
        <v>112</v>
      </c>
      <c r="E84" s="117" t="s">
        <v>44</v>
      </c>
      <c r="F84" s="119">
        <v>1</v>
      </c>
      <c r="G84" s="120">
        <f ca="1">VLOOKUP(A84,'Orçamento Analítico'!$A:$H,8,0)</f>
        <v>292.42</v>
      </c>
      <c r="H84" s="120">
        <f t="shared" si="3"/>
        <v>292.42</v>
      </c>
    </row>
    <row r="85" spans="1:8">
      <c r="A85" s="121" t="s">
        <v>111</v>
      </c>
      <c r="B85" s="121"/>
      <c r="C85" s="121"/>
      <c r="D85" s="121" t="s">
        <v>110</v>
      </c>
      <c r="E85" s="121"/>
      <c r="F85" s="122"/>
      <c r="G85" s="121"/>
      <c r="H85" s="123">
        <f>SUM(H86:H94)</f>
        <v>20740.510000000002</v>
      </c>
    </row>
    <row r="86" spans="1:8" ht="33.75">
      <c r="A86" s="116" t="s">
        <v>109</v>
      </c>
      <c r="B86" s="117" t="s">
        <v>108</v>
      </c>
      <c r="C86" s="117" t="s">
        <v>41</v>
      </c>
      <c r="D86" s="118" t="s">
        <v>107</v>
      </c>
      <c r="E86" s="117" t="s">
        <v>62</v>
      </c>
      <c r="F86" s="119">
        <v>457</v>
      </c>
      <c r="G86" s="120">
        <f ca="1">VLOOKUP(A86,'Orçamento Analítico'!$A:$H,8,0)</f>
        <v>29.97</v>
      </c>
      <c r="H86" s="120">
        <f t="shared" ref="H86:H94" si="4">TRUNC(F86 * G86, 2)</f>
        <v>13696.29</v>
      </c>
    </row>
    <row r="87" spans="1:8" ht="22.5">
      <c r="A87" s="116" t="s">
        <v>106</v>
      </c>
      <c r="B87" s="117" t="s">
        <v>105</v>
      </c>
      <c r="C87" s="117" t="s">
        <v>41</v>
      </c>
      <c r="D87" s="118" t="s">
        <v>104</v>
      </c>
      <c r="E87" s="117" t="s">
        <v>44</v>
      </c>
      <c r="F87" s="119">
        <v>8</v>
      </c>
      <c r="G87" s="120">
        <f ca="1">VLOOKUP(A87,'Orçamento Analítico'!$A:$H,8,0)</f>
        <v>27.91</v>
      </c>
      <c r="H87" s="120">
        <f t="shared" si="4"/>
        <v>223.28</v>
      </c>
    </row>
    <row r="88" spans="1:8" ht="22.5">
      <c r="A88" s="116" t="s">
        <v>103</v>
      </c>
      <c r="B88" s="117" t="s">
        <v>102</v>
      </c>
      <c r="C88" s="117" t="str">
        <f ca="1">VLOOKUP(B88,'Insumos e Serviços'!$A:$F,2,0)</f>
        <v>SINAPI</v>
      </c>
      <c r="D88" s="118" t="str">
        <f ca="1">VLOOKUP(B88,'Insumos e Serviços'!$A:$F,4,0)</f>
        <v>CONDULETE DE ALUMÍNIO, TIPO B, PARA ELETRODUTO DE AÇO GALVANIZADO DN 25 MM (1''), APARENTE - FORNECIMENTO E INSTALAÇÃO. AF_11/2016_P</v>
      </c>
      <c r="E88" s="117" t="str">
        <f ca="1">VLOOKUP(B88,'Insumos e Serviços'!$A:$F,5,0)</f>
        <v>UN</v>
      </c>
      <c r="F88" s="119">
        <v>106</v>
      </c>
      <c r="G88" s="120">
        <f ca="1">VLOOKUP(B88,'Insumos e Serviços'!$A:$F,6,0)</f>
        <v>24.71</v>
      </c>
      <c r="H88" s="120">
        <f>TRUNC(F88 * G88, 2)</f>
        <v>2619.2600000000002</v>
      </c>
    </row>
    <row r="89" spans="1:8" ht="33.75">
      <c r="A89" s="116" t="s">
        <v>101</v>
      </c>
      <c r="B89" s="117" t="s">
        <v>100</v>
      </c>
      <c r="C89" s="117" t="str">
        <f ca="1">VLOOKUP(B89,'Insumos e Serviços'!$A:$F,2,0)</f>
        <v>SINAPI</v>
      </c>
      <c r="D89" s="118" t="str">
        <f ca="1">VLOOKUP(B89,'Insumos e Serviços'!$A:$F,4,0)</f>
        <v>FIXAÇÃO DE TUBOS HORIZONTAIS DE PVC, CPVC OU COBRE DIÂMETROS MENORES OU IGUAIS A 40 MM OU ELETROCALHAS ATÉ 150MM DE LARGURA, COM ABRAÇADEIRA METÁLICA RÍGIDA TIPO D 1/2, FIXADA EM PERFILADO EM LAJE. AF_05/2015</v>
      </c>
      <c r="E89" s="117" t="str">
        <f ca="1">VLOOKUP(B89,'Insumos e Serviços'!$A:$F,5,0)</f>
        <v>M</v>
      </c>
      <c r="F89" s="119">
        <v>457</v>
      </c>
      <c r="G89" s="120">
        <f ca="1">VLOOKUP(B89,'Insumos e Serviços'!$A:$F,6,0)</f>
        <v>2.6</v>
      </c>
      <c r="H89" s="120">
        <f>TRUNC(F89 * G89, 2)</f>
        <v>1188.2</v>
      </c>
    </row>
    <row r="90" spans="1:8" ht="22.5">
      <c r="A90" s="116" t="s">
        <v>98</v>
      </c>
      <c r="B90" s="117" t="s">
        <v>97</v>
      </c>
      <c r="C90" s="117" t="s">
        <v>41</v>
      </c>
      <c r="D90" s="118" t="s">
        <v>96</v>
      </c>
      <c r="E90" s="117" t="s">
        <v>74</v>
      </c>
      <c r="F90" s="119">
        <v>2</v>
      </c>
      <c r="G90" s="120">
        <f ca="1">VLOOKUP(A90,'Orçamento Analítico'!$A:$H,8,0)</f>
        <v>30.229999999999997</v>
      </c>
      <c r="H90" s="120">
        <f t="shared" si="4"/>
        <v>60.46</v>
      </c>
    </row>
    <row r="91" spans="1:8" ht="22.5">
      <c r="A91" s="116" t="s">
        <v>95</v>
      </c>
      <c r="B91" s="117" t="s">
        <v>94</v>
      </c>
      <c r="C91" s="117" t="str">
        <f ca="1">VLOOKUP(B91,'Insumos e Serviços'!$A:$F,2,0)</f>
        <v>SINAPI</v>
      </c>
      <c r="D91" s="118" t="str">
        <f ca="1">VLOOKUP(B91,'Insumos e Serviços'!$A:$F,4,0)</f>
        <v>CAIXA ENTERRADA ELÉTRICA RETANGULAR, EM ALVENARIA COM BLOCOS DE CONCRETO, FUNDO COM BRITA, DIMENSÕES INTERNAS: 0,4X0,4X0,4 M. AF_12/2020</v>
      </c>
      <c r="E91" s="117" t="str">
        <f ca="1">VLOOKUP(B91,'Insumos e Serviços'!$A:$F,5,0)</f>
        <v>UN</v>
      </c>
      <c r="F91" s="119">
        <v>2</v>
      </c>
      <c r="G91" s="120">
        <f ca="1">VLOOKUP(B91,'Insumos e Serviços'!$A:$F,6,0)</f>
        <v>184.33</v>
      </c>
      <c r="H91" s="120">
        <f>TRUNC(F91 * G91, 2)</f>
        <v>368.66</v>
      </c>
    </row>
    <row r="92" spans="1:8">
      <c r="A92" s="116" t="s">
        <v>92</v>
      </c>
      <c r="B92" s="117" t="s">
        <v>91</v>
      </c>
      <c r="C92" s="117" t="s">
        <v>41</v>
      </c>
      <c r="D92" s="118" t="s">
        <v>90</v>
      </c>
      <c r="E92" s="117" t="s">
        <v>74</v>
      </c>
      <c r="F92" s="119">
        <v>35</v>
      </c>
      <c r="G92" s="120">
        <f ca="1">VLOOKUP(A92,'Orçamento Analítico'!$A:$H,8,0)</f>
        <v>19.7</v>
      </c>
      <c r="H92" s="120">
        <f t="shared" si="4"/>
        <v>689.5</v>
      </c>
    </row>
    <row r="93" spans="1:8" ht="22.5">
      <c r="A93" s="116" t="s">
        <v>89</v>
      </c>
      <c r="B93" s="117" t="s">
        <v>88</v>
      </c>
      <c r="C93" s="117" t="str">
        <f ca="1">VLOOKUP(B93,'Insumos e Serviços'!$A:$F,2,0)</f>
        <v>SINAPI</v>
      </c>
      <c r="D93" s="118" t="str">
        <f ca="1">VLOOKUP(B93,'Insumos e Serviços'!$A:$F,4,0)</f>
        <v>CAIXA RETANGULAR 4" X 4" ALTA (2,00 M DO PISO), METÁLICA, INSTALADA EM PAREDE - FORNECIMENTO E INSTALAÇÃO. AF_12/2015</v>
      </c>
      <c r="E93" s="117" t="str">
        <f ca="1">VLOOKUP(B93,'Insumos e Serviços'!$A:$F,5,0)</f>
        <v>UN</v>
      </c>
      <c r="F93" s="119">
        <v>6</v>
      </c>
      <c r="G93" s="120">
        <f ca="1">VLOOKUP(B93,'Insumos e Serviços'!$A:$F,6,0)</f>
        <v>30.18</v>
      </c>
      <c r="H93" s="120">
        <f>TRUNC(F93 * G93, 2)</f>
        <v>181.08</v>
      </c>
    </row>
    <row r="94" spans="1:8" ht="33.75">
      <c r="A94" s="116" t="s">
        <v>85</v>
      </c>
      <c r="B94" s="117" t="s">
        <v>84</v>
      </c>
      <c r="C94" s="117" t="s">
        <v>41</v>
      </c>
      <c r="D94" s="118" t="s">
        <v>83</v>
      </c>
      <c r="E94" s="117" t="s">
        <v>74</v>
      </c>
      <c r="F94" s="119">
        <v>9</v>
      </c>
      <c r="G94" s="120">
        <f ca="1">VLOOKUP(A94,'Orçamento Analítico'!$A:$H,8,0)</f>
        <v>190.42000000000002</v>
      </c>
      <c r="H94" s="120">
        <f t="shared" si="4"/>
        <v>1713.78</v>
      </c>
    </row>
    <row r="95" spans="1:8">
      <c r="A95" s="121" t="s">
        <v>82</v>
      </c>
      <c r="B95" s="121"/>
      <c r="C95" s="121"/>
      <c r="D95" s="121" t="s">
        <v>81</v>
      </c>
      <c r="E95" s="121"/>
      <c r="F95" s="122"/>
      <c r="G95" s="121"/>
      <c r="H95" s="123">
        <f>SUM(H96:H99)</f>
        <v>20848.64</v>
      </c>
    </row>
    <row r="96" spans="1:8">
      <c r="A96" s="116" t="s">
        <v>80</v>
      </c>
      <c r="B96" s="117" t="s">
        <v>79</v>
      </c>
      <c r="C96" s="117" t="s">
        <v>41</v>
      </c>
      <c r="D96" s="118" t="s">
        <v>78</v>
      </c>
      <c r="E96" s="117" t="s">
        <v>62</v>
      </c>
      <c r="F96" s="119">
        <v>244</v>
      </c>
      <c r="G96" s="120">
        <f ca="1">VLOOKUP(A96,'Orçamento Analítico'!$A:$H,8,0)</f>
        <v>26.93</v>
      </c>
      <c r="H96" s="120">
        <f>TRUNC(F96 * G96, 2)</f>
        <v>6570.92</v>
      </c>
    </row>
    <row r="97" spans="1:8" ht="33.75">
      <c r="A97" s="116" t="s">
        <v>77</v>
      </c>
      <c r="B97" s="117" t="s">
        <v>76</v>
      </c>
      <c r="C97" s="117" t="s">
        <v>41</v>
      </c>
      <c r="D97" s="118" t="s">
        <v>75</v>
      </c>
      <c r="E97" s="117" t="s">
        <v>74</v>
      </c>
      <c r="F97" s="119">
        <v>1591</v>
      </c>
      <c r="G97" s="120">
        <f ca="1">VLOOKUP(A97,'Orçamento Analítico'!$A:$H,8,0)</f>
        <v>7.39</v>
      </c>
      <c r="H97" s="120">
        <f>TRUNC(F97 * G97, 2)</f>
        <v>11757.49</v>
      </c>
    </row>
    <row r="98" spans="1:8" ht="22.5">
      <c r="A98" s="116" t="s">
        <v>73</v>
      </c>
      <c r="B98" s="117" t="s">
        <v>72</v>
      </c>
      <c r="C98" s="117" t="str">
        <f ca="1">VLOOKUP(B98,'Insumos e Serviços'!$A:$F,2,0)</f>
        <v>SINAPI</v>
      </c>
      <c r="D98" s="118" t="str">
        <f ca="1">VLOOKUP(B98,'Insumos e Serviços'!$A:$F,4,0)</f>
        <v>CABO DE COBRE FLEXÍVEL ISOLADO, 2,5 MM², ANTI-CHAMA 0,6/1,0 KV, PARA CIRCUITOS TERMINAIS - FORNECIMENTO E INSTALAÇÃO. AF_12/2015</v>
      </c>
      <c r="E98" s="117" t="str">
        <f ca="1">VLOOKUP(B98,'Insumos e Serviços'!$A:$F,5,0)</f>
        <v>M</v>
      </c>
      <c r="F98" s="119">
        <v>352</v>
      </c>
      <c r="G98" s="120">
        <f ca="1">VLOOKUP(B98,'Insumos e Serviços'!$A:$F,6,0)</f>
        <v>5.47</v>
      </c>
      <c r="H98" s="120">
        <f>TRUNC(F98 * G98, 2)</f>
        <v>1925.44</v>
      </c>
    </row>
    <row r="99" spans="1:8" ht="22.5">
      <c r="A99" s="116" t="s">
        <v>70</v>
      </c>
      <c r="B99" s="117" t="s">
        <v>69</v>
      </c>
      <c r="C99" s="117" t="str">
        <f ca="1">VLOOKUP(B99,'Insumos e Serviços'!$A:$F,2,0)</f>
        <v>SINAPI</v>
      </c>
      <c r="D99" s="118" t="str">
        <f ca="1">VLOOKUP(B99,'Insumos e Serviços'!$A:$F,4,0)</f>
        <v>CABO ELETRÔNICO CATEGORIA 6, INSTALADO EM EDIFICAÇÃO INSTITUCIONAL - FORNECIMENTO E INSTALAÇÃO. AF_11/2019</v>
      </c>
      <c r="E99" s="117" t="str">
        <f ca="1">VLOOKUP(B99,'Insumos e Serviços'!$A:$F,5,0)</f>
        <v>M</v>
      </c>
      <c r="F99" s="119">
        <v>293</v>
      </c>
      <c r="G99" s="120">
        <f ca="1">VLOOKUP(B99,'Insumos e Serviços'!$A:$F,6,0)</f>
        <v>2.0299999999999998</v>
      </c>
      <c r="H99" s="120">
        <f>TRUNC(F99 * G99, 2)</f>
        <v>594.79</v>
      </c>
    </row>
    <row r="100" spans="1:8">
      <c r="A100" s="121" t="s">
        <v>67</v>
      </c>
      <c r="B100" s="121"/>
      <c r="C100" s="121"/>
      <c r="D100" s="121" t="s">
        <v>66</v>
      </c>
      <c r="E100" s="121"/>
      <c r="F100" s="122"/>
      <c r="G100" s="121"/>
      <c r="H100" s="123">
        <f>SUM(H101:H102)</f>
        <v>337.44</v>
      </c>
    </row>
    <row r="101" spans="1:8" ht="22.5">
      <c r="A101" s="116" t="s">
        <v>65</v>
      </c>
      <c r="B101" s="117" t="s">
        <v>64</v>
      </c>
      <c r="C101" s="117" t="str">
        <f ca="1">VLOOKUP(B101,'Insumos e Serviços'!$A:$F,2,0)</f>
        <v>SINAPI</v>
      </c>
      <c r="D101" s="118" t="str">
        <f ca="1">VLOOKUP(B101,'Insumos e Serviços'!$A:$F,4,0)</f>
        <v>MONTAGEM E DESMONTAGEM DE ANDAIME TUBULAR TIPO TORRE (EXCLUSIVE ANDAIME E LIMPEZA). AF_11/2017</v>
      </c>
      <c r="E101" s="117" t="str">
        <f ca="1">VLOOKUP(B101,'Insumos e Serviços'!$A:$F,5,0)</f>
        <v>M</v>
      </c>
      <c r="F101" s="119">
        <v>8</v>
      </c>
      <c r="G101" s="120">
        <f ca="1">VLOOKUP(B101,'Insumos e Serviços'!$A:$F,6,0)</f>
        <v>15.18</v>
      </c>
      <c r="H101" s="120">
        <f>TRUNC(F101 * G101, 2)</f>
        <v>121.44</v>
      </c>
    </row>
    <row r="102" spans="1:8" ht="22.5">
      <c r="A102" s="116" t="s">
        <v>61</v>
      </c>
      <c r="B102" s="117" t="s">
        <v>60</v>
      </c>
      <c r="C102" s="117" t="str">
        <f ca="1">VLOOKUP(B102,'Insumos e Serviços'!$A:$F,2,0)</f>
        <v>SINAPI</v>
      </c>
      <c r="D102" s="118" t="str">
        <f ca="1">VLOOKUP(B102,'Insumos e Serviços'!$A:$F,4,0)</f>
        <v>LOCACAO DE ANDAIME METALICO TUBULAR DE ENCAIXE, TIPO DE TORRE, COM LARGURA DE 1 ATE 1,5 M E ALTURA DE *1,00* M (INCLUSO SAPATAS FIXAS OU RODIZIOS)</v>
      </c>
      <c r="E102" s="117" t="str">
        <f ca="1">VLOOKUP(B102,'Insumos e Serviços'!$A:$F,5,0)</f>
        <v>MXMES</v>
      </c>
      <c r="F102" s="119">
        <v>16</v>
      </c>
      <c r="G102" s="120">
        <f ca="1">VLOOKUP(B102,'Insumos e Serviços'!$A:$F,6,0)</f>
        <v>13.5</v>
      </c>
      <c r="H102" s="120">
        <f>TRUNC(F102 * G102, 2)</f>
        <v>216</v>
      </c>
    </row>
    <row r="103" spans="1:8">
      <c r="A103" s="111" t="s">
        <v>13</v>
      </c>
      <c r="B103" s="111"/>
      <c r="C103" s="111"/>
      <c r="D103" s="111" t="s">
        <v>14</v>
      </c>
      <c r="E103" s="111"/>
      <c r="F103" s="112"/>
      <c r="G103" s="111"/>
      <c r="H103" s="112">
        <f>H104+H110</f>
        <v>154479.22</v>
      </c>
    </row>
    <row r="104" spans="1:8">
      <c r="A104" s="113" t="s">
        <v>57</v>
      </c>
      <c r="B104" s="113"/>
      <c r="C104" s="113"/>
      <c r="D104" s="113" t="s">
        <v>56</v>
      </c>
      <c r="E104" s="113"/>
      <c r="F104" s="114"/>
      <c r="G104" s="113"/>
      <c r="H104" s="115">
        <f>H105</f>
        <v>152739.22</v>
      </c>
    </row>
    <row r="105" spans="1:8">
      <c r="A105" s="121" t="s">
        <v>55</v>
      </c>
      <c r="B105" s="121"/>
      <c r="C105" s="121"/>
      <c r="D105" s="121" t="s">
        <v>54</v>
      </c>
      <c r="E105" s="121"/>
      <c r="F105" s="122"/>
      <c r="G105" s="121"/>
      <c r="H105" s="123">
        <f>SUM(H106:H109)</f>
        <v>152739.22</v>
      </c>
    </row>
    <row r="106" spans="1:8" ht="33.75">
      <c r="A106" s="116" t="s">
        <v>53</v>
      </c>
      <c r="B106" s="117" t="s">
        <v>52</v>
      </c>
      <c r="C106" s="117" t="s">
        <v>41</v>
      </c>
      <c r="D106" s="118" t="s">
        <v>51</v>
      </c>
      <c r="E106" s="117" t="s">
        <v>39</v>
      </c>
      <c r="F106" s="119">
        <v>1</v>
      </c>
      <c r="G106" s="120">
        <f ca="1">VLOOKUP(A106,'Orçamento Analítico'!$A:$H,8,0)</f>
        <v>13047.5</v>
      </c>
      <c r="H106" s="120">
        <f>TRUNC(F106 * G106, 2)</f>
        <v>13047.5</v>
      </c>
    </row>
    <row r="107" spans="1:8" ht="33.75">
      <c r="A107" s="116" t="s">
        <v>50</v>
      </c>
      <c r="B107" s="117" t="s">
        <v>49</v>
      </c>
      <c r="C107" s="117" t="s">
        <v>41</v>
      </c>
      <c r="D107" s="118" t="s">
        <v>48</v>
      </c>
      <c r="E107" s="117" t="s">
        <v>39</v>
      </c>
      <c r="F107" s="119">
        <v>1</v>
      </c>
      <c r="G107" s="120">
        <f ca="1">VLOOKUP(A107,'Orçamento Analítico'!$A:$H,8,0)</f>
        <v>53025.04</v>
      </c>
      <c r="H107" s="120">
        <f>TRUNC(F107 * G107, 2)</f>
        <v>53025.04</v>
      </c>
    </row>
    <row r="108" spans="1:8" ht="45">
      <c r="A108" s="116" t="s">
        <v>47</v>
      </c>
      <c r="B108" s="117" t="s">
        <v>46</v>
      </c>
      <c r="C108" s="117" t="s">
        <v>41</v>
      </c>
      <c r="D108" s="118" t="s">
        <v>45</v>
      </c>
      <c r="E108" s="117" t="s">
        <v>44</v>
      </c>
      <c r="F108" s="119">
        <v>1</v>
      </c>
      <c r="G108" s="120">
        <f ca="1">VLOOKUP(A108,'Orçamento Analítico'!$A:$H,8,0)</f>
        <v>75289.259999999995</v>
      </c>
      <c r="H108" s="120">
        <f>TRUNC(F108 * G108, 2)</f>
        <v>75289.259999999995</v>
      </c>
    </row>
    <row r="109" spans="1:8">
      <c r="A109" s="116" t="s">
        <v>43</v>
      </c>
      <c r="B109" s="117" t="s">
        <v>42</v>
      </c>
      <c r="C109" s="117" t="s">
        <v>41</v>
      </c>
      <c r="D109" s="118" t="s">
        <v>40</v>
      </c>
      <c r="E109" s="117" t="s">
        <v>39</v>
      </c>
      <c r="F109" s="119">
        <v>1</v>
      </c>
      <c r="G109" s="120">
        <f ca="1">VLOOKUP(A109,'Orçamento Analítico'!$A:$H,8,0)</f>
        <v>11377.42</v>
      </c>
      <c r="H109" s="120">
        <f>TRUNC(F109 * G109, 2)</f>
        <v>11377.42</v>
      </c>
    </row>
    <row r="110" spans="1:8">
      <c r="A110" s="113" t="s">
        <v>38</v>
      </c>
      <c r="B110" s="113"/>
      <c r="C110" s="113"/>
      <c r="D110" s="113" t="s">
        <v>37</v>
      </c>
      <c r="E110" s="113"/>
      <c r="F110" s="114"/>
      <c r="G110" s="113"/>
      <c r="H110" s="115">
        <f>H111</f>
        <v>1740</v>
      </c>
    </row>
    <row r="111" spans="1:8">
      <c r="A111" s="5" t="s">
        <v>36</v>
      </c>
      <c r="B111" s="3" t="s">
        <v>35</v>
      </c>
      <c r="C111" s="117" t="str">
        <f ca="1">VLOOKUP(B111,'Insumos e Serviços'!$A:$F,2,0)</f>
        <v>SINAPI</v>
      </c>
      <c r="D111" s="118" t="str">
        <f ca="1">VLOOKUP(B111,'Insumos e Serviços'!$A:$F,4,0)</f>
        <v>LIMPEZA DE CONTRAPISO COM VASSOURA A SECO. AF_04/2019</v>
      </c>
      <c r="E111" s="117" t="str">
        <f ca="1">VLOOKUP(B111,'Insumos e Serviços'!$A:$F,5,0)</f>
        <v>m²</v>
      </c>
      <c r="F111" s="3">
        <v>600</v>
      </c>
      <c r="G111" s="120">
        <f ca="1">VLOOKUP(B111,'Insumos e Serviços'!$A:$F,6,0)</f>
        <v>2.9</v>
      </c>
      <c r="H111" s="120">
        <f>TRUNC(F111 * G111, 2)</f>
        <v>1740</v>
      </c>
    </row>
    <row r="112" spans="1:8">
      <c r="A112" s="111" t="s">
        <v>15</v>
      </c>
      <c r="B112" s="111"/>
      <c r="C112" s="111"/>
      <c r="D112" s="111" t="s">
        <v>16</v>
      </c>
      <c r="E112" s="111"/>
      <c r="F112" s="112"/>
      <c r="G112" s="111"/>
      <c r="H112" s="112">
        <f>H113</f>
        <v>53572.6</v>
      </c>
    </row>
    <row r="113" spans="1:8">
      <c r="A113" s="113" t="s">
        <v>32</v>
      </c>
      <c r="B113" s="113"/>
      <c r="C113" s="113"/>
      <c r="D113" s="113" t="s">
        <v>31</v>
      </c>
      <c r="E113" s="113"/>
      <c r="F113" s="114"/>
      <c r="G113" s="113"/>
      <c r="H113" s="115">
        <f>H114</f>
        <v>53572.6</v>
      </c>
    </row>
    <row r="114" spans="1:8">
      <c r="A114" s="121" t="s">
        <v>30</v>
      </c>
      <c r="B114" s="121"/>
      <c r="C114" s="121"/>
      <c r="D114" s="121" t="s">
        <v>29</v>
      </c>
      <c r="E114" s="121"/>
      <c r="F114" s="122"/>
      <c r="G114" s="121"/>
      <c r="H114" s="123">
        <f>SUM(H115:H116)</f>
        <v>53572.6</v>
      </c>
    </row>
    <row r="115" spans="1:8">
      <c r="A115" s="116" t="s">
        <v>28</v>
      </c>
      <c r="B115" s="117" t="s">
        <v>27</v>
      </c>
      <c r="C115" s="117" t="str">
        <f ca="1">VLOOKUP(B115,'Insumos e Serviços'!$A:$F,2,0)</f>
        <v>SINAPI</v>
      </c>
      <c r="D115" s="118" t="str">
        <f ca="1">VLOOKUP(B115,'Insumos e Serviços'!$A:$F,4,0)</f>
        <v>ENGENHEIRO ELETRICISTA COM ENCARGOS COMPLEMENTARES</v>
      </c>
      <c r="E115" s="117" t="str">
        <f ca="1">VLOOKUP(B115,'Insumos e Serviços'!$A:$F,5,0)</f>
        <v>H</v>
      </c>
      <c r="F115" s="119">
        <v>360</v>
      </c>
      <c r="G115" s="120">
        <f ca="1">VLOOKUP(B115,'Insumos e Serviços'!$A:$F,6,0)</f>
        <v>110.31</v>
      </c>
      <c r="H115" s="120">
        <f>TRUNC(F115 * G115, 2)</f>
        <v>39711.599999999999</v>
      </c>
    </row>
    <row r="116" spans="1:8">
      <c r="A116" s="116" t="s">
        <v>24</v>
      </c>
      <c r="B116" s="117" t="s">
        <v>23</v>
      </c>
      <c r="C116" s="117" t="str">
        <f ca="1">VLOOKUP(B116,'Insumos e Serviços'!$A:$F,2,0)</f>
        <v>SINAPI</v>
      </c>
      <c r="D116" s="118" t="str">
        <f ca="1">VLOOKUP(B116,'Insumos e Serviços'!$A:$F,4,0)</f>
        <v>ENCARREGADO GERAL DE OBRAS COM ENCARGOS COMPLEMENTARES</v>
      </c>
      <c r="E116" s="117" t="str">
        <f ca="1">VLOOKUP(B116,'Insumos e Serviços'!$A:$F,5,0)</f>
        <v>MES</v>
      </c>
      <c r="F116" s="119">
        <v>4</v>
      </c>
      <c r="G116" s="120">
        <f ca="1">VLOOKUP(B116,'Insumos e Serviços'!$A:$F,6,0)</f>
        <v>3465.25</v>
      </c>
      <c r="H116" s="120">
        <f>TRUNC(F116 * G116, 2)</f>
        <v>13861</v>
      </c>
    </row>
    <row r="117" spans="1:8">
      <c r="A117" s="124"/>
      <c r="B117" s="125"/>
      <c r="C117" s="124"/>
      <c r="D117" s="124"/>
      <c r="E117" s="126"/>
      <c r="F117" s="125"/>
      <c r="G117" s="127"/>
      <c r="H117" s="127"/>
    </row>
    <row r="118" spans="1:8">
      <c r="A118" s="128" t="s">
        <v>313</v>
      </c>
      <c r="B118" s="135">
        <f>1-B119</f>
        <v>0.5</v>
      </c>
      <c r="C118" s="65"/>
      <c r="D118" s="66" t="s">
        <v>17</v>
      </c>
      <c r="E118" s="66"/>
      <c r="F118" s="67"/>
      <c r="G118" s="178">
        <f>H9+H12+H19+H29+H103+H112</f>
        <v>733782.59000000008</v>
      </c>
      <c r="H118" s="178"/>
    </row>
    <row r="119" spans="1:8">
      <c r="A119" s="179" t="s">
        <v>314</v>
      </c>
      <c r="B119" s="181">
        <v>0.5</v>
      </c>
      <c r="C119" s="65"/>
      <c r="D119" s="65" t="s">
        <v>18</v>
      </c>
      <c r="E119" s="65" t="str">
        <f ca="1">CONCATENATE("(",'Composição de BDI'!$D$23*100,"%)")</f>
        <v>(22,12%)</v>
      </c>
      <c r="F119" s="67"/>
      <c r="G119" s="178">
        <f ca="1">TRUNC(G118*'Composição de BDI'!$D$23,2)</f>
        <v>162312.70000000001</v>
      </c>
      <c r="H119" s="178"/>
    </row>
    <row r="120" spans="1:8">
      <c r="A120" s="180"/>
      <c r="B120" s="182"/>
      <c r="C120" s="65"/>
      <c r="D120" s="66" t="s">
        <v>19</v>
      </c>
      <c r="E120" s="66"/>
      <c r="F120" s="67"/>
      <c r="G120" s="178">
        <f>G118+G119</f>
        <v>896095.29</v>
      </c>
      <c r="H120" s="178"/>
    </row>
  </sheetData>
  <sheetCalcPr fullCalcOnLoad="1"/>
  <mergeCells count="20">
    <mergeCell ref="G1:H1"/>
    <mergeCell ref="A2:B2"/>
    <mergeCell ref="E2:F2"/>
    <mergeCell ref="G2:H2"/>
    <mergeCell ref="A4:B4"/>
    <mergeCell ref="C4:D4"/>
    <mergeCell ref="E4:F4"/>
    <mergeCell ref="G4:H4"/>
    <mergeCell ref="A3:B3"/>
    <mergeCell ref="C3:D3"/>
    <mergeCell ref="A6:B6"/>
    <mergeCell ref="C6:D6"/>
    <mergeCell ref="G6:H6"/>
    <mergeCell ref="A7:H7"/>
    <mergeCell ref="E6:F6"/>
    <mergeCell ref="G118:H118"/>
    <mergeCell ref="A119:A120"/>
    <mergeCell ref="B119:B120"/>
    <mergeCell ref="G119:H119"/>
    <mergeCell ref="G120:H120"/>
  </mergeCells>
  <phoneticPr fontId="13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59" fitToHeight="0" orientation="portrait" r:id="rId1"/>
  <headerFooter>
    <oddHeader>&amp;L &amp;C &amp;R</oddHeader>
    <oddFooter>&amp;L &amp;C 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9"/>
  <sheetViews>
    <sheetView showGridLines="0" showOutlineSymbols="0" showWhiteSpace="0" zoomScaleNormal="100" workbookViewId="0">
      <selection activeCell="B11" sqref="B11"/>
    </sheetView>
  </sheetViews>
  <sheetFormatPr defaultRowHeight="14.25"/>
  <cols>
    <col min="1" max="1" width="10" bestFit="1" customWidth="1"/>
    <col min="2" max="2" width="12" bestFit="1" customWidth="1"/>
    <col min="3" max="3" width="10" bestFit="1" customWidth="1"/>
    <col min="4" max="4" width="60" bestFit="1" customWidth="1"/>
    <col min="5" max="6" width="12" bestFit="1" customWidth="1"/>
    <col min="7" max="7" width="13" bestFit="1" customWidth="1"/>
    <col min="8" max="8" width="14" bestFit="1" customWidth="1"/>
  </cols>
  <sheetData>
    <row r="1" spans="1:8">
      <c r="A1" s="54" t="str">
        <f ca="1">'Orçamento Sintético'!A1</f>
        <v>P. Execução:</v>
      </c>
      <c r="B1" s="71"/>
      <c r="C1" s="54" t="str">
        <f ca="1">'Orçamento Sintético'!C1</f>
        <v>Licitação:</v>
      </c>
      <c r="D1" s="55" t="str">
        <f ca="1">'Orçamento Sintético'!D1</f>
        <v>Objeto: Sistema de Supervisão e Controle Predial do Edifício das PJDIJ</v>
      </c>
      <c r="E1" s="54" t="str">
        <f ca="1">'Orçamento Sintético'!E1</f>
        <v>Data:</v>
      </c>
      <c r="F1" s="83"/>
      <c r="G1" s="194"/>
      <c r="H1" s="189"/>
    </row>
    <row r="2" spans="1:8">
      <c r="A2" s="176" t="str">
        <f ca="1">'Orçamento Sintético'!A2:B2</f>
        <v>A</v>
      </c>
      <c r="B2" s="187"/>
      <c r="C2" s="59" t="str">
        <f ca="1">'Orçamento Sintético'!C2</f>
        <v>B</v>
      </c>
      <c r="D2" s="58" t="str">
        <f ca="1">'Orçamento Sintético'!D2</f>
        <v>Local: SEPN 711/911 Bloco B - Asa Norte - Brasília / DF</v>
      </c>
      <c r="E2" s="195">
        <f ca="1">'Orçamento Sintético'!E2:F2</f>
        <v>1</v>
      </c>
      <c r="F2" s="196"/>
      <c r="G2" s="192"/>
      <c r="H2" s="193"/>
    </row>
    <row r="3" spans="1:8">
      <c r="A3" s="60" t="str">
        <f ca="1">'Orçamento Sintético'!A3</f>
        <v>P. Validade:</v>
      </c>
      <c r="B3" s="71"/>
      <c r="C3" s="60" t="str">
        <f ca="1">'Orçamento Sintético'!C3</f>
        <v>Razão Social:</v>
      </c>
      <c r="D3" s="71"/>
      <c r="E3" s="54" t="str">
        <f ca="1">'Orçamento Sintético'!E3</f>
        <v>Telefone:</v>
      </c>
      <c r="F3" s="83"/>
      <c r="G3" s="72"/>
      <c r="H3" s="73"/>
    </row>
    <row r="4" spans="1:8">
      <c r="A4" s="176" t="str">
        <f ca="1">'Orçamento Sintético'!A4:B4</f>
        <v>C</v>
      </c>
      <c r="B4" s="187"/>
      <c r="C4" s="176" t="str">
        <f ca="1">'Orçamento Sintético'!C4:D4</f>
        <v>D</v>
      </c>
      <c r="D4" s="187"/>
      <c r="E4" s="176" t="str">
        <f ca="1">'Orçamento Sintético'!E4:F4</f>
        <v>E</v>
      </c>
      <c r="F4" s="187"/>
      <c r="G4" s="192"/>
      <c r="H4" s="193"/>
    </row>
    <row r="5" spans="1:8">
      <c r="A5" s="54" t="str">
        <f ca="1">'Orçamento Sintético'!A5</f>
        <v>P. Garantia:</v>
      </c>
      <c r="B5" s="71"/>
      <c r="C5" s="54" t="str">
        <f ca="1">'Orçamento Sintético'!C5</f>
        <v>CNPJ:</v>
      </c>
      <c r="D5" s="71"/>
      <c r="E5" s="54" t="str">
        <f ca="1">'Orçamento Sintético'!E5</f>
        <v>E-mail:</v>
      </c>
      <c r="F5" s="83"/>
      <c r="G5" s="72"/>
      <c r="H5" s="73"/>
    </row>
    <row r="6" spans="1:8">
      <c r="A6" s="176" t="str">
        <f ca="1">'Orçamento Sintético'!A6:B6</f>
        <v>F</v>
      </c>
      <c r="B6" s="187"/>
      <c r="C6" s="176" t="str">
        <f ca="1">'Orçamento Sintético'!C6:D6</f>
        <v>G</v>
      </c>
      <c r="D6" s="187"/>
      <c r="E6" s="176" t="str">
        <f ca="1">'Orçamento Sintético'!E6:F6</f>
        <v>H</v>
      </c>
      <c r="F6" s="187"/>
      <c r="G6" s="185"/>
      <c r="H6" s="186"/>
    </row>
    <row r="7" spans="1:8" ht="15">
      <c r="A7" s="174" t="s">
        <v>514</v>
      </c>
      <c r="B7" s="175"/>
      <c r="C7" s="175"/>
      <c r="D7" s="175"/>
      <c r="E7" s="175"/>
      <c r="F7" s="175"/>
      <c r="G7" s="175"/>
      <c r="H7" s="175"/>
    </row>
    <row r="8" spans="1:8">
      <c r="A8" s="95" t="s">
        <v>5</v>
      </c>
      <c r="B8" s="95"/>
      <c r="C8" s="95"/>
      <c r="D8" s="96" t="s">
        <v>6</v>
      </c>
      <c r="E8" s="95"/>
      <c r="F8" s="97"/>
      <c r="G8" s="95"/>
      <c r="H8" s="98"/>
    </row>
    <row r="9" spans="1:8">
      <c r="A9" s="99" t="s">
        <v>306</v>
      </c>
      <c r="B9" s="99"/>
      <c r="C9" s="99"/>
      <c r="D9" s="100" t="s">
        <v>305</v>
      </c>
      <c r="E9" s="99"/>
      <c r="F9" s="101"/>
      <c r="G9" s="101"/>
      <c r="H9" s="101"/>
    </row>
    <row r="10" spans="1:8">
      <c r="A10" s="84" t="s">
        <v>304</v>
      </c>
      <c r="B10" s="85" t="str">
        <f ca="1">VLOOKUP(A10,'Orçamento Sintético'!$A:$H,2,0)</f>
        <v xml:space="preserve"> MPDFT0009 </v>
      </c>
      <c r="C10" s="85" t="str">
        <f ca="1">VLOOKUP(A10,'Orçamento Sintético'!$A:$H,3,0)</f>
        <v>Próprio</v>
      </c>
      <c r="D10" s="86" t="str">
        <f ca="1">VLOOKUP(A10,'Orçamento Sintético'!$A:$H,4,0)</f>
        <v>Registro do contrato junto ao conselho de classe (ART)</v>
      </c>
      <c r="E10" s="85" t="str">
        <f ca="1">VLOOKUP(A10,'Orçamento Sintético'!$A:$H,5,0)</f>
        <v>vb</v>
      </c>
      <c r="F10" s="87"/>
      <c r="G10" s="88"/>
      <c r="H10" s="89">
        <f>SUM(H11)</f>
        <v>233.94</v>
      </c>
    </row>
    <row r="11" spans="1:8" ht="15" thickBot="1">
      <c r="A11" s="90" t="str">
        <f ca="1">VLOOKUP(B11,'Insumos e Serviços'!$A:$F,3,0)</f>
        <v>Insumo</v>
      </c>
      <c r="B11" s="91" t="s">
        <v>357</v>
      </c>
      <c r="C11" s="92" t="str">
        <f ca="1">VLOOKUP(B11,'Insumos e Serviços'!$A:$F,2,0)</f>
        <v>Próprio</v>
      </c>
      <c r="D11" s="90" t="str">
        <f ca="1">VLOOKUP(B11,'Insumos e Serviços'!$A:$F,4,0)</f>
        <v>Anotação de Resposanbilidade Técnica (Faixa 3 - Tabela A - CONFEA)</v>
      </c>
      <c r="E11" s="92" t="str">
        <f ca="1">VLOOKUP(B11,'Insumos e Serviços'!$A:$F,5,0)</f>
        <v>vb</v>
      </c>
      <c r="F11" s="93">
        <v>1</v>
      </c>
      <c r="G11" s="94">
        <f ca="1">VLOOKUP(B11,'Insumos e Serviços'!$A:$F,6,0)</f>
        <v>233.94</v>
      </c>
      <c r="H11" s="94">
        <f>TRUNC(F11*G11,2)</f>
        <v>233.94</v>
      </c>
    </row>
    <row r="12" spans="1:8" ht="15" thickTop="1">
      <c r="A12" s="4"/>
      <c r="B12" s="4"/>
      <c r="C12" s="4"/>
      <c r="D12" s="4"/>
      <c r="E12" s="4"/>
      <c r="F12" s="4"/>
      <c r="G12" s="4"/>
      <c r="H12" s="4"/>
    </row>
    <row r="13" spans="1:8">
      <c r="A13" s="95" t="s">
        <v>7</v>
      </c>
      <c r="B13" s="95"/>
      <c r="C13" s="95"/>
      <c r="D13" s="96" t="s">
        <v>8</v>
      </c>
      <c r="E13" s="95"/>
      <c r="F13" s="97"/>
      <c r="G13" s="95"/>
      <c r="H13" s="98"/>
    </row>
    <row r="14" spans="1:8">
      <c r="A14" s="99" t="s">
        <v>300</v>
      </c>
      <c r="B14" s="99"/>
      <c r="C14" s="99"/>
      <c r="D14" s="100" t="s">
        <v>299</v>
      </c>
      <c r="E14" s="99"/>
      <c r="F14" s="101"/>
      <c r="G14" s="101"/>
      <c r="H14" s="101"/>
    </row>
    <row r="15" spans="1:8">
      <c r="A15" s="102" t="s">
        <v>298</v>
      </c>
      <c r="B15" s="102"/>
      <c r="C15" s="102"/>
      <c r="D15" s="103" t="s">
        <v>297</v>
      </c>
      <c r="E15" s="102"/>
      <c r="F15" s="104"/>
      <c r="G15" s="102"/>
      <c r="H15" s="105"/>
    </row>
    <row r="16" spans="1:8" ht="22.5">
      <c r="A16" s="84" t="s">
        <v>296</v>
      </c>
      <c r="B16" s="85" t="str">
        <f ca="1">VLOOKUP(A16,'Orçamento Sintético'!$A:$H,2,0)</f>
        <v xml:space="preserve"> MPDFT0784 </v>
      </c>
      <c r="C16" s="85" t="str">
        <f ca="1">VLOOKUP(A16,'Orçamento Sintético'!$A:$H,3,0)</f>
        <v>Próprio</v>
      </c>
      <c r="D16" s="86" t="str">
        <f ca="1">VLOOKUP(A16,'Orçamento Sintético'!$A:$H,4,0)</f>
        <v>Copia da SINAPI (100717) - Retirada de laminado melamínico e lixamento manual de superfície</v>
      </c>
      <c r="E16" s="85" t="str">
        <f ca="1">VLOOKUP(A16,'Orçamento Sintético'!$A:$H,5,0)</f>
        <v>m²</v>
      </c>
      <c r="F16" s="87"/>
      <c r="G16" s="88"/>
      <c r="H16" s="89">
        <f>SUM(H17:H18)</f>
        <v>8.2999999999999989</v>
      </c>
    </row>
    <row r="17" spans="1:8">
      <c r="A17" s="90" t="str">
        <f ca="1">VLOOKUP(B17,'Insumos e Serviços'!$A:$F,3,0)</f>
        <v>Composição</v>
      </c>
      <c r="B17" s="91" t="s">
        <v>509</v>
      </c>
      <c r="C17" s="92" t="str">
        <f ca="1">VLOOKUP(B17,'Insumos e Serviços'!$A:$F,2,0)</f>
        <v>SINAPI</v>
      </c>
      <c r="D17" s="90" t="str">
        <f ca="1">VLOOKUP(B17,'Insumos e Serviços'!$A:$F,4,0)</f>
        <v>PINTOR COM ENCARGOS COMPLEMENTARES</v>
      </c>
      <c r="E17" s="92" t="str">
        <f ca="1">VLOOKUP(B17,'Insumos e Serviços'!$A:$F,5,0)</f>
        <v>H</v>
      </c>
      <c r="F17" s="93">
        <v>0.29859999999999998</v>
      </c>
      <c r="G17" s="94">
        <f ca="1">VLOOKUP(B17,'Insumos e Serviços'!$A:$F,6,0)</f>
        <v>24.89</v>
      </c>
      <c r="H17" s="94">
        <f>TRUNC(F17*G17,2)</f>
        <v>7.43</v>
      </c>
    </row>
    <row r="18" spans="1:8" ht="15" thickBot="1">
      <c r="A18" s="90" t="str">
        <f ca="1">VLOOKUP(B18,'Insumos e Serviços'!$A:$F,3,0)</f>
        <v>Insumo</v>
      </c>
      <c r="B18" s="91" t="s">
        <v>331</v>
      </c>
      <c r="C18" s="92" t="str">
        <f ca="1">VLOOKUP(B18,'Insumos e Serviços'!$A:$F,2,0)</f>
        <v>SINAPI</v>
      </c>
      <c r="D18" s="90" t="str">
        <f ca="1">VLOOKUP(B18,'Insumos e Serviços'!$A:$F,4,0)</f>
        <v>LIXA EM FOLHA PARA FERRO, NUMERO 150</v>
      </c>
      <c r="E18" s="92" t="str">
        <f ca="1">VLOOKUP(B18,'Insumos e Serviços'!$A:$F,5,0)</f>
        <v>UN</v>
      </c>
      <c r="F18" s="93">
        <v>0.3</v>
      </c>
      <c r="G18" s="94">
        <f ca="1">VLOOKUP(B18,'Insumos e Serviços'!$A:$F,6,0)</f>
        <v>2.93</v>
      </c>
      <c r="H18" s="94">
        <f>TRUNC(F18*G18,2)</f>
        <v>0.87</v>
      </c>
    </row>
    <row r="19" spans="1:8" ht="15" thickTop="1">
      <c r="A19" s="4"/>
      <c r="B19" s="4"/>
      <c r="C19" s="4"/>
      <c r="D19" s="4"/>
      <c r="E19" s="4"/>
      <c r="F19" s="4"/>
      <c r="G19" s="4"/>
      <c r="H19" s="4"/>
    </row>
    <row r="20" spans="1:8">
      <c r="A20" s="95" t="s">
        <v>9</v>
      </c>
      <c r="B20" s="95"/>
      <c r="C20" s="95"/>
      <c r="D20" s="96" t="s">
        <v>10</v>
      </c>
      <c r="E20" s="95"/>
      <c r="F20" s="97"/>
      <c r="G20" s="95"/>
      <c r="H20" s="98"/>
    </row>
    <row r="21" spans="1:8">
      <c r="A21" s="99" t="s">
        <v>284</v>
      </c>
      <c r="B21" s="99"/>
      <c r="C21" s="99"/>
      <c r="D21" s="100" t="s">
        <v>283</v>
      </c>
      <c r="E21" s="99"/>
      <c r="F21" s="101"/>
      <c r="G21" s="101"/>
      <c r="H21" s="101"/>
    </row>
    <row r="22" spans="1:8">
      <c r="A22" s="102" t="s">
        <v>282</v>
      </c>
      <c r="B22" s="102"/>
      <c r="C22" s="102"/>
      <c r="D22" s="103" t="s">
        <v>281</v>
      </c>
      <c r="E22" s="102"/>
      <c r="F22" s="104"/>
      <c r="G22" s="102"/>
      <c r="H22" s="105"/>
    </row>
    <row r="23" spans="1:8" ht="22.5">
      <c r="A23" s="84" t="s">
        <v>280</v>
      </c>
      <c r="B23" s="85" t="str">
        <f ca="1">VLOOKUP(A23,'Orçamento Sintético'!$A:$H,2,0)</f>
        <v xml:space="preserve"> MPDFT1049 </v>
      </c>
      <c r="C23" s="85" t="str">
        <f ca="1">VLOOKUP(A23,'Orçamento Sintético'!$A:$H,3,0)</f>
        <v>Próprio</v>
      </c>
      <c r="D23" s="86" t="str">
        <f ca="1">VLOOKUP(A23,'Orçamento Sintético'!$A:$H,4,0)</f>
        <v>Cópia SINAPI (72200) - Laminado melamínico, acabamento texturizado, Polar, espessura 1,3mm, referência L190, fab. Fórmica</v>
      </c>
      <c r="E23" s="85" t="str">
        <f ca="1">VLOOKUP(A23,'Orçamento Sintético'!$A:$H,5,0)</f>
        <v>m²</v>
      </c>
      <c r="F23" s="87"/>
      <c r="G23" s="88"/>
      <c r="H23" s="89">
        <f>SUM(H24:H27)</f>
        <v>111.56</v>
      </c>
    </row>
    <row r="24" spans="1:8">
      <c r="A24" s="90" t="str">
        <f ca="1">VLOOKUP(B24,'Insumos e Serviços'!$A:$F,3,0)</f>
        <v>Composição</v>
      </c>
      <c r="B24" s="91" t="s">
        <v>513</v>
      </c>
      <c r="C24" s="92" t="str">
        <f ca="1">VLOOKUP(B24,'Insumos e Serviços'!$A:$F,2,0)</f>
        <v>SINAPI</v>
      </c>
      <c r="D24" s="90" t="str">
        <f ca="1">VLOOKUP(B24,'Insumos e Serviços'!$A:$F,4,0)</f>
        <v>AJUDANTE DE CARPINTEIRO COM ENCARGOS COMPLEMENTARES</v>
      </c>
      <c r="E24" s="92" t="str">
        <f ca="1">VLOOKUP(B24,'Insumos e Serviços'!$A:$F,5,0)</f>
        <v>H</v>
      </c>
      <c r="F24" s="93">
        <v>0.18</v>
      </c>
      <c r="G24" s="94">
        <f ca="1">VLOOKUP(B24,'Insumos e Serviços'!$A:$F,6,0)</f>
        <v>19.96</v>
      </c>
      <c r="H24" s="94">
        <f>TRUNC(F24*G24,2)</f>
        <v>3.59</v>
      </c>
    </row>
    <row r="25" spans="1:8">
      <c r="A25" s="90" t="str">
        <f ca="1">VLOOKUP(B25,'Insumos e Serviços'!$A:$F,3,0)</f>
        <v>Composição</v>
      </c>
      <c r="B25" s="91" t="s">
        <v>511</v>
      </c>
      <c r="C25" s="92" t="str">
        <f ca="1">VLOOKUP(B25,'Insumos e Serviços'!$A:$F,2,0)</f>
        <v>SINAPI</v>
      </c>
      <c r="D25" s="90" t="str">
        <f ca="1">VLOOKUP(B25,'Insumos e Serviços'!$A:$F,4,0)</f>
        <v>CARPINTEIRO DE ESQUADRIA COM ENCARGOS COMPLEMENTARES</v>
      </c>
      <c r="E25" s="92" t="str">
        <f ca="1">VLOOKUP(B25,'Insumos e Serviços'!$A:$F,5,0)</f>
        <v>H</v>
      </c>
      <c r="F25" s="93">
        <v>0.18</v>
      </c>
      <c r="G25" s="94">
        <f ca="1">VLOOKUP(B25,'Insumos e Serviços'!$A:$F,6,0)</f>
        <v>23.72</v>
      </c>
      <c r="H25" s="94">
        <f>TRUNC(F25*G25,2)</f>
        <v>4.26</v>
      </c>
    </row>
    <row r="26" spans="1:8">
      <c r="A26" s="90" t="str">
        <f ca="1">VLOOKUP(B26,'Insumos e Serviços'!$A:$F,3,0)</f>
        <v>Insumo</v>
      </c>
      <c r="B26" s="91" t="s">
        <v>353</v>
      </c>
      <c r="C26" s="92" t="str">
        <f ca="1">VLOOKUP(B26,'Insumos e Serviços'!$A:$F,2,0)</f>
        <v>SINAPI</v>
      </c>
      <c r="D26" s="90" t="str">
        <f ca="1">VLOOKUP(B26,'Insumos e Serviços'!$A:$F,4,0)</f>
        <v>ADESIVO ACRILICO/COLA DE CONTATO</v>
      </c>
      <c r="E26" s="92" t="str">
        <f ca="1">VLOOKUP(B26,'Insumos e Serviços'!$A:$F,5,0)</f>
        <v>KG</v>
      </c>
      <c r="F26" s="93">
        <v>0.9</v>
      </c>
      <c r="G26" s="94">
        <f ca="1">VLOOKUP(B26,'Insumos e Serviços'!$A:$F,6,0)</f>
        <v>25.95</v>
      </c>
      <c r="H26" s="94">
        <f>TRUNC(F26*G26,2)</f>
        <v>23.35</v>
      </c>
    </row>
    <row r="27" spans="1:8" ht="23.25" thickBot="1">
      <c r="A27" s="90" t="str">
        <f ca="1">VLOOKUP(B27,'Insumos e Serviços'!$A:$F,3,0)</f>
        <v>Insumo</v>
      </c>
      <c r="B27" s="91" t="s">
        <v>375</v>
      </c>
      <c r="C27" s="92" t="str">
        <f ca="1">VLOOKUP(B27,'Insumos e Serviços'!$A:$F,2,0)</f>
        <v>Próprio</v>
      </c>
      <c r="D27" s="90" t="str">
        <f ca="1">VLOOKUP(B27,'Insumos e Serviços'!$A:$F,4,0)</f>
        <v>Laminado melamínico, acabamento texturizado, cor branca, espessura 1,3mm, referência L190, fab. Fórmica</v>
      </c>
      <c r="E27" s="92" t="str">
        <f ca="1">VLOOKUP(B27,'Insumos e Serviços'!$A:$F,5,0)</f>
        <v>m²</v>
      </c>
      <c r="F27" s="93">
        <v>1.05</v>
      </c>
      <c r="G27" s="94">
        <f ca="1">VLOOKUP(B27,'Insumos e Serviços'!$A:$F,6,0)</f>
        <v>76.540000000000006</v>
      </c>
      <c r="H27" s="94">
        <f>TRUNC(F27*G27,2)</f>
        <v>80.36</v>
      </c>
    </row>
    <row r="28" spans="1:8" ht="15" thickTop="1">
      <c r="A28" s="4"/>
      <c r="B28" s="4"/>
      <c r="C28" s="4"/>
      <c r="D28" s="4"/>
      <c r="E28" s="4"/>
      <c r="F28" s="4"/>
      <c r="G28" s="4"/>
      <c r="H28" s="4"/>
    </row>
    <row r="29" spans="1:8">
      <c r="A29" s="102" t="s">
        <v>277</v>
      </c>
      <c r="B29" s="102"/>
      <c r="C29" s="102"/>
      <c r="D29" s="103" t="s">
        <v>276</v>
      </c>
      <c r="E29" s="102"/>
      <c r="F29" s="104"/>
      <c r="G29" s="102"/>
      <c r="H29" s="105"/>
    </row>
    <row r="30" spans="1:8" ht="22.5">
      <c r="A30" s="84" t="s">
        <v>275</v>
      </c>
      <c r="B30" s="85" t="str">
        <f ca="1">VLOOKUP(A30,'Orçamento Sintético'!$A:$H,2,0)</f>
        <v xml:space="preserve"> MPDFT0016 </v>
      </c>
      <c r="C30" s="85" t="str">
        <f ca="1">VLOOKUP(A30,'Orçamento Sintético'!$A:$H,3,0)</f>
        <v>Próprio</v>
      </c>
      <c r="D30" s="86" t="str">
        <f ca="1">VLOOKUP(A30,'Orçamento Sintético'!$A:$H,4,0)</f>
        <v>Execução de visita em forro de gesso, dm 40 x 40cm, inclusive acabamento em perfis de alumínio na cor branca (un)</v>
      </c>
      <c r="E30" s="85" t="str">
        <f ca="1">VLOOKUP(A30,'Orçamento Sintético'!$A:$H,5,0)</f>
        <v>un</v>
      </c>
      <c r="F30" s="87"/>
      <c r="G30" s="88"/>
      <c r="H30" s="89">
        <f>SUM(H31:H33)</f>
        <v>141.69999999999999</v>
      </c>
    </row>
    <row r="31" spans="1:8">
      <c r="A31" s="90" t="str">
        <f ca="1">VLOOKUP(B31,'Insumos e Serviços'!$A:$F,3,0)</f>
        <v>Composição</v>
      </c>
      <c r="B31" s="91" t="s">
        <v>485</v>
      </c>
      <c r="C31" s="92" t="str">
        <f ca="1">VLOOKUP(B31,'Insumos e Serviços'!$A:$F,2,0)</f>
        <v>SINAPI</v>
      </c>
      <c r="D31" s="90" t="str">
        <f ca="1">VLOOKUP(B31,'Insumos e Serviços'!$A:$F,4,0)</f>
        <v>SERVENTE COM ENCARGOS COMPLEMENTARES</v>
      </c>
      <c r="E31" s="92" t="str">
        <f ca="1">VLOOKUP(B31,'Insumos e Serviços'!$A:$F,5,0)</f>
        <v>H</v>
      </c>
      <c r="F31" s="93">
        <v>0.8</v>
      </c>
      <c r="G31" s="94">
        <f ca="1">VLOOKUP(B31,'Insumos e Serviços'!$A:$F,6,0)</f>
        <v>17.61</v>
      </c>
      <c r="H31" s="94">
        <f>TRUNC(F31*G31,2)</f>
        <v>14.08</v>
      </c>
    </row>
    <row r="32" spans="1:8">
      <c r="A32" s="90" t="str">
        <f ca="1">VLOOKUP(B32,'Insumos e Serviços'!$A:$F,3,0)</f>
        <v>Composição</v>
      </c>
      <c r="B32" s="91" t="s">
        <v>487</v>
      </c>
      <c r="C32" s="92" t="str">
        <f ca="1">VLOOKUP(B32,'Insumos e Serviços'!$A:$F,2,0)</f>
        <v>SINAPI</v>
      </c>
      <c r="D32" s="90" t="str">
        <f ca="1">VLOOKUP(B32,'Insumos e Serviços'!$A:$F,4,0)</f>
        <v>MONTADOR DE ESTRUTURA METÁLICA COM ENCARGOS COMPLEMENTARES</v>
      </c>
      <c r="E32" s="92" t="str">
        <f ca="1">VLOOKUP(B32,'Insumos e Serviços'!$A:$F,5,0)</f>
        <v>H</v>
      </c>
      <c r="F32" s="93">
        <v>0.8</v>
      </c>
      <c r="G32" s="94">
        <f ca="1">VLOOKUP(B32,'Insumos e Serviços'!$A:$F,6,0)</f>
        <v>18.21</v>
      </c>
      <c r="H32" s="94">
        <f>TRUNC(F32*G32,2)</f>
        <v>14.56</v>
      </c>
    </row>
    <row r="33" spans="1:8" ht="23.25" thickBot="1">
      <c r="A33" s="90" t="str">
        <f ca="1">VLOOKUP(B33,'Insumos e Serviços'!$A:$F,3,0)</f>
        <v>Insumo</v>
      </c>
      <c r="B33" s="91" t="s">
        <v>349</v>
      </c>
      <c r="C33" s="92" t="str">
        <f ca="1">VLOOKUP(B33,'Insumos e Serviços'!$A:$F,2,0)</f>
        <v>Próprio</v>
      </c>
      <c r="D33" s="90" t="str">
        <f ca="1">VLOOKUP(B33,'Insumos e Serviços'!$A:$F,4,0)</f>
        <v>Execução de visita em forro de gesso, DM 60 x 60cm, inclusive acabamento em perfis de alumínio</v>
      </c>
      <c r="E33" s="92" t="str">
        <f ca="1">VLOOKUP(B33,'Insumos e Serviços'!$A:$F,5,0)</f>
        <v>un</v>
      </c>
      <c r="F33" s="93">
        <v>1</v>
      </c>
      <c r="G33" s="94">
        <f ca="1">VLOOKUP(B33,'Insumos e Serviços'!$A:$F,6,0)</f>
        <v>113.06</v>
      </c>
      <c r="H33" s="94">
        <f>TRUNC(F33*G33,2)</f>
        <v>113.06</v>
      </c>
    </row>
    <row r="34" spans="1:8" ht="15" thickTop="1">
      <c r="A34" s="4"/>
      <c r="B34" s="4"/>
      <c r="C34" s="4"/>
      <c r="D34" s="4"/>
      <c r="E34" s="4"/>
      <c r="F34" s="4"/>
      <c r="G34" s="4"/>
      <c r="H34" s="4"/>
    </row>
    <row r="35" spans="1:8">
      <c r="A35" s="95" t="s">
        <v>11</v>
      </c>
      <c r="B35" s="95"/>
      <c r="C35" s="95"/>
      <c r="D35" s="96" t="s">
        <v>12</v>
      </c>
      <c r="E35" s="95"/>
      <c r="F35" s="97"/>
      <c r="G35" s="95"/>
      <c r="H35" s="98"/>
    </row>
    <row r="36" spans="1:8">
      <c r="A36" s="99" t="s">
        <v>261</v>
      </c>
      <c r="B36" s="99"/>
      <c r="C36" s="99"/>
      <c r="D36" s="100" t="s">
        <v>260</v>
      </c>
      <c r="E36" s="99"/>
      <c r="F36" s="101"/>
      <c r="G36" s="101"/>
      <c r="H36" s="101"/>
    </row>
    <row r="37" spans="1:8">
      <c r="A37" s="102" t="s">
        <v>259</v>
      </c>
      <c r="B37" s="102"/>
      <c r="C37" s="102"/>
      <c r="D37" s="103" t="s">
        <v>258</v>
      </c>
      <c r="E37" s="102"/>
      <c r="F37" s="104"/>
      <c r="G37" s="102"/>
      <c r="H37" s="105"/>
    </row>
    <row r="38" spans="1:8">
      <c r="A38" s="84" t="s">
        <v>257</v>
      </c>
      <c r="B38" s="85" t="str">
        <f ca="1">VLOOKUP(A38,'Orçamento Sintético'!$A:$H,2,0)</f>
        <v xml:space="preserve"> MPDFT0955 </v>
      </c>
      <c r="C38" s="85" t="str">
        <f ca="1">VLOOKUP(A38,'Orçamento Sintético'!$A:$H,3,0)</f>
        <v>Próprio</v>
      </c>
      <c r="D38" s="86" t="str">
        <f ca="1">VLOOKUP(A38,'Orçamento Sintético'!$A:$H,4,0)</f>
        <v>QFB-AP - adequação de quadro/ painel elétrico - PJDIJ</v>
      </c>
      <c r="E38" s="85" t="str">
        <f ca="1">VLOOKUP(A38,'Orçamento Sintético'!$A:$H,5,0)</f>
        <v>un</v>
      </c>
      <c r="F38" s="87"/>
      <c r="G38" s="88"/>
      <c r="H38" s="89">
        <f>SUM(H39:H45)</f>
        <v>2431.9</v>
      </c>
    </row>
    <row r="39" spans="1:8">
      <c r="A39" s="90" t="str">
        <f ca="1">VLOOKUP(B39,'Insumos e Serviços'!$A:$F,3,0)</f>
        <v>Composição</v>
      </c>
      <c r="B39" s="91" t="s">
        <v>491</v>
      </c>
      <c r="C39" s="92" t="str">
        <f ca="1">VLOOKUP(B39,'Insumos e Serviços'!$A:$F,2,0)</f>
        <v>SINAPI</v>
      </c>
      <c r="D39" s="90" t="str">
        <f ca="1">VLOOKUP(B39,'Insumos e Serviços'!$A:$F,4,0)</f>
        <v>ELETRICISTA COM ENCARGOS COMPLEMENTARES</v>
      </c>
      <c r="E39" s="92" t="str">
        <f ca="1">VLOOKUP(B39,'Insumos e Serviços'!$A:$F,5,0)</f>
        <v>H</v>
      </c>
      <c r="F39" s="93">
        <v>6</v>
      </c>
      <c r="G39" s="94">
        <f ca="1">VLOOKUP(B39,'Insumos e Serviços'!$A:$F,6,0)</f>
        <v>24.1</v>
      </c>
      <c r="H39" s="94">
        <f t="shared" ref="H39:H45" si="0">TRUNC(F39*G39,2)</f>
        <v>144.6</v>
      </c>
    </row>
    <row r="40" spans="1:8">
      <c r="A40" s="90" t="str">
        <f ca="1">VLOOKUP(B40,'Insumos e Serviços'!$A:$F,3,0)</f>
        <v>Composição</v>
      </c>
      <c r="B40" s="91" t="s">
        <v>489</v>
      </c>
      <c r="C40" s="92" t="str">
        <f ca="1">VLOOKUP(B40,'Insumos e Serviços'!$A:$F,2,0)</f>
        <v>SINAPI</v>
      </c>
      <c r="D40" s="90" t="str">
        <f ca="1">VLOOKUP(B40,'Insumos e Serviços'!$A:$F,4,0)</f>
        <v>AUXILIAR DE ELETRICISTA COM ENCARGOS COMPLEMENTARES</v>
      </c>
      <c r="E40" s="92" t="str">
        <f ca="1">VLOOKUP(B40,'Insumos e Serviços'!$A:$F,5,0)</f>
        <v>H</v>
      </c>
      <c r="F40" s="93">
        <v>6</v>
      </c>
      <c r="G40" s="94">
        <f ca="1">VLOOKUP(B40,'Insumos e Serviços'!$A:$F,6,0)</f>
        <v>18.739999999999998</v>
      </c>
      <c r="H40" s="94">
        <f t="shared" si="0"/>
        <v>112.44</v>
      </c>
    </row>
    <row r="41" spans="1:8">
      <c r="A41" s="90" t="str">
        <f ca="1">VLOOKUP(B41,'Insumos e Serviços'!$A:$F,3,0)</f>
        <v>Composição</v>
      </c>
      <c r="B41" s="91" t="s">
        <v>27</v>
      </c>
      <c r="C41" s="92" t="str">
        <f ca="1">VLOOKUP(B41,'Insumos e Serviços'!$A:$F,2,0)</f>
        <v>SINAPI</v>
      </c>
      <c r="D41" s="90" t="str">
        <f ca="1">VLOOKUP(B41,'Insumos e Serviços'!$A:$F,4,0)</f>
        <v>ENGENHEIRO ELETRICISTA COM ENCARGOS COMPLEMENTARES</v>
      </c>
      <c r="E41" s="92" t="str">
        <f ca="1">VLOOKUP(B41,'Insumos e Serviços'!$A:$F,5,0)</f>
        <v>H</v>
      </c>
      <c r="F41" s="93">
        <v>2</v>
      </c>
      <c r="G41" s="94">
        <f ca="1">VLOOKUP(B41,'Insumos e Serviços'!$A:$F,6,0)</f>
        <v>110.31</v>
      </c>
      <c r="H41" s="94">
        <f t="shared" si="0"/>
        <v>220.62</v>
      </c>
    </row>
    <row r="42" spans="1:8">
      <c r="A42" s="90" t="str">
        <f ca="1">VLOOKUP(B42,'Insumos e Serviços'!$A:$F,3,0)</f>
        <v>Insumo</v>
      </c>
      <c r="B42" s="91" t="s">
        <v>424</v>
      </c>
      <c r="C42" s="92" t="str">
        <f ca="1">VLOOKUP(B42,'Insumos e Serviços'!$A:$F,2,0)</f>
        <v>Próprio</v>
      </c>
      <c r="D42" s="90" t="str">
        <f ca="1">VLOOKUP(B42,'Insumos e Serviços'!$A:$F,4,0)</f>
        <v>Contator auxiliar Tesys SK 2na 220VCA - CA2SK20M7- fab. Schneider Electric</v>
      </c>
      <c r="E42" s="92" t="str">
        <f ca="1">VLOOKUP(B42,'Insumos e Serviços'!$A:$F,5,0)</f>
        <v>un</v>
      </c>
      <c r="F42" s="93">
        <v>10</v>
      </c>
      <c r="G42" s="94">
        <f ca="1">VLOOKUP(B42,'Insumos e Serviços'!$A:$F,6,0)</f>
        <v>185.4</v>
      </c>
      <c r="H42" s="94">
        <f t="shared" si="0"/>
        <v>1854</v>
      </c>
    </row>
    <row r="43" spans="1:8">
      <c r="A43" s="90" t="str">
        <f ca="1">VLOOKUP(B43,'Insumos e Serviços'!$A:$F,3,0)</f>
        <v>Insumo</v>
      </c>
      <c r="B43" s="91" t="s">
        <v>337</v>
      </c>
      <c r="C43" s="92" t="str">
        <f ca="1">VLOOKUP(B43,'Insumos e Serviços'!$A:$F,2,0)</f>
        <v>Próprio</v>
      </c>
      <c r="D43" s="90" t="str">
        <f ca="1">VLOOKUP(B43,'Insumos e Serviços'!$A:$F,4,0)</f>
        <v>Sinalizador luminoso e sonoro (sirene) SG2208 Steck</v>
      </c>
      <c r="E43" s="92" t="str">
        <f ca="1">VLOOKUP(B43,'Insumos e Serviços'!$A:$F,5,0)</f>
        <v>un</v>
      </c>
      <c r="F43" s="93">
        <v>1</v>
      </c>
      <c r="G43" s="94">
        <f ca="1">VLOOKUP(B43,'Insumos e Serviços'!$A:$F,6,0)</f>
        <v>33.14</v>
      </c>
      <c r="H43" s="94">
        <f t="shared" si="0"/>
        <v>33.14</v>
      </c>
    </row>
    <row r="44" spans="1:8">
      <c r="A44" s="90" t="str">
        <f ca="1">VLOOKUP(B44,'Insumos e Serviços'!$A:$F,3,0)</f>
        <v>Insumo</v>
      </c>
      <c r="B44" s="91" t="s">
        <v>347</v>
      </c>
      <c r="C44" s="92" t="str">
        <f ca="1">VLOOKUP(B44,'Insumos e Serviços'!$A:$F,2,0)</f>
        <v>Próprio</v>
      </c>
      <c r="D44" s="90" t="str">
        <f ca="1">VLOOKUP(B44,'Insumos e Serviços'!$A:$F,4,0)</f>
        <v>Bloco de contato S-LPL 42 Steck</v>
      </c>
      <c r="E44" s="92" t="str">
        <f ca="1">VLOOKUP(B44,'Insumos e Serviços'!$A:$F,5,0)</f>
        <v>un</v>
      </c>
      <c r="F44" s="93">
        <v>2</v>
      </c>
      <c r="G44" s="94">
        <f ca="1">VLOOKUP(B44,'Insumos e Serviços'!$A:$F,6,0)</f>
        <v>14.41</v>
      </c>
      <c r="H44" s="94">
        <f t="shared" si="0"/>
        <v>28.82</v>
      </c>
    </row>
    <row r="45" spans="1:8" ht="15" thickBot="1">
      <c r="A45" s="90" t="str">
        <f ca="1">VLOOKUP(B45,'Insumos e Serviços'!$A:$F,3,0)</f>
        <v>Insumo</v>
      </c>
      <c r="B45" s="91" t="s">
        <v>339</v>
      </c>
      <c r="C45" s="92" t="str">
        <f ca="1">VLOOKUP(B45,'Insumos e Serviços'!$A:$F,2,0)</f>
        <v>Próprio</v>
      </c>
      <c r="D45" s="90" t="str">
        <f ca="1">VLOOKUP(B45,'Insumos e Serviços'!$A:$F,4,0)</f>
        <v>Bloco contator BCXMF10 Weg</v>
      </c>
      <c r="E45" s="92" t="str">
        <f ca="1">VLOOKUP(B45,'Insumos e Serviços'!$A:$F,5,0)</f>
        <v>un</v>
      </c>
      <c r="F45" s="93">
        <v>2</v>
      </c>
      <c r="G45" s="94">
        <f ca="1">VLOOKUP(B45,'Insumos e Serviços'!$A:$F,6,0)</f>
        <v>19.14</v>
      </c>
      <c r="H45" s="94">
        <f t="shared" si="0"/>
        <v>38.28</v>
      </c>
    </row>
    <row r="46" spans="1:8" ht="15" thickTop="1">
      <c r="A46" s="4"/>
      <c r="B46" s="4"/>
      <c r="C46" s="4"/>
      <c r="D46" s="4"/>
      <c r="E46" s="4"/>
      <c r="F46" s="4"/>
      <c r="G46" s="4"/>
      <c r="H46" s="4"/>
    </row>
    <row r="47" spans="1:8">
      <c r="A47" s="84" t="s">
        <v>254</v>
      </c>
      <c r="B47" s="85" t="str">
        <f ca="1">VLOOKUP(A47,'Orçamento Sintético'!$A:$H,2,0)</f>
        <v xml:space="preserve"> MPDFT0956 </v>
      </c>
      <c r="C47" s="85" t="str">
        <f ca="1">VLOOKUP(A47,'Orçamento Sintético'!$A:$H,3,0)</f>
        <v>Próprio</v>
      </c>
      <c r="D47" s="86" t="str">
        <f ca="1">VLOOKUP(A47,'Orçamento Sintético'!$A:$H,4,0)</f>
        <v>QTE-ESG - adequação de quadro/ painel elétrico - PJDIJ</v>
      </c>
      <c r="E47" s="85" t="str">
        <f ca="1">VLOOKUP(A47,'Orçamento Sintético'!$A:$H,5,0)</f>
        <v>un</v>
      </c>
      <c r="F47" s="87"/>
      <c r="G47" s="88"/>
      <c r="H47" s="89">
        <f>SUM(H48:H52)</f>
        <v>2360.48</v>
      </c>
    </row>
    <row r="48" spans="1:8">
      <c r="A48" s="90" t="str">
        <f ca="1">VLOOKUP(B48,'Insumos e Serviços'!$A:$F,3,0)</f>
        <v>Composição</v>
      </c>
      <c r="B48" s="91" t="s">
        <v>27</v>
      </c>
      <c r="C48" s="92" t="str">
        <f ca="1">VLOOKUP(B48,'Insumos e Serviços'!$A:$F,2,0)</f>
        <v>SINAPI</v>
      </c>
      <c r="D48" s="90" t="str">
        <f ca="1">VLOOKUP(B48,'Insumos e Serviços'!$A:$F,4,0)</f>
        <v>ENGENHEIRO ELETRICISTA COM ENCARGOS COMPLEMENTARES</v>
      </c>
      <c r="E48" s="92" t="str">
        <f ca="1">VLOOKUP(B48,'Insumos e Serviços'!$A:$F,5,0)</f>
        <v>H</v>
      </c>
      <c r="F48" s="93">
        <v>2</v>
      </c>
      <c r="G48" s="94">
        <f ca="1">VLOOKUP(B48,'Insumos e Serviços'!$A:$F,6,0)</f>
        <v>110.31</v>
      </c>
      <c r="H48" s="94">
        <f>TRUNC(F48*G48,2)</f>
        <v>220.62</v>
      </c>
    </row>
    <row r="49" spans="1:8">
      <c r="A49" s="90" t="str">
        <f ca="1">VLOOKUP(B49,'Insumos e Serviços'!$A:$F,3,0)</f>
        <v>Composição</v>
      </c>
      <c r="B49" s="91" t="s">
        <v>489</v>
      </c>
      <c r="C49" s="92" t="str">
        <f ca="1">VLOOKUP(B49,'Insumos e Serviços'!$A:$F,2,0)</f>
        <v>SINAPI</v>
      </c>
      <c r="D49" s="90" t="str">
        <f ca="1">VLOOKUP(B49,'Insumos e Serviços'!$A:$F,4,0)</f>
        <v>AUXILIAR DE ELETRICISTA COM ENCARGOS COMPLEMENTARES</v>
      </c>
      <c r="E49" s="92" t="str">
        <f ca="1">VLOOKUP(B49,'Insumos e Serviços'!$A:$F,5,0)</f>
        <v>H</v>
      </c>
      <c r="F49" s="93">
        <v>6</v>
      </c>
      <c r="G49" s="94">
        <f ca="1">VLOOKUP(B49,'Insumos e Serviços'!$A:$F,6,0)</f>
        <v>18.739999999999998</v>
      </c>
      <c r="H49" s="94">
        <f>TRUNC(F49*G49,2)</f>
        <v>112.44</v>
      </c>
    </row>
    <row r="50" spans="1:8">
      <c r="A50" s="90" t="str">
        <f ca="1">VLOOKUP(B50,'Insumos e Serviços'!$A:$F,3,0)</f>
        <v>Composição</v>
      </c>
      <c r="B50" s="91" t="s">
        <v>491</v>
      </c>
      <c r="C50" s="92" t="str">
        <f ca="1">VLOOKUP(B50,'Insumos e Serviços'!$A:$F,2,0)</f>
        <v>SINAPI</v>
      </c>
      <c r="D50" s="90" t="str">
        <f ca="1">VLOOKUP(B50,'Insumos e Serviços'!$A:$F,4,0)</f>
        <v>ELETRICISTA COM ENCARGOS COMPLEMENTARES</v>
      </c>
      <c r="E50" s="92" t="str">
        <f ca="1">VLOOKUP(B50,'Insumos e Serviços'!$A:$F,5,0)</f>
        <v>H</v>
      </c>
      <c r="F50" s="93">
        <v>6</v>
      </c>
      <c r="G50" s="94">
        <f ca="1">VLOOKUP(B50,'Insumos e Serviços'!$A:$F,6,0)</f>
        <v>24.1</v>
      </c>
      <c r="H50" s="94">
        <f>TRUNC(F50*G50,2)</f>
        <v>144.6</v>
      </c>
    </row>
    <row r="51" spans="1:8">
      <c r="A51" s="90" t="str">
        <f ca="1">VLOOKUP(B51,'Insumos e Serviços'!$A:$F,3,0)</f>
        <v>Insumo</v>
      </c>
      <c r="B51" s="91" t="s">
        <v>424</v>
      </c>
      <c r="C51" s="92" t="str">
        <f ca="1">VLOOKUP(B51,'Insumos e Serviços'!$A:$F,2,0)</f>
        <v>Próprio</v>
      </c>
      <c r="D51" s="90" t="str">
        <f ca="1">VLOOKUP(B51,'Insumos e Serviços'!$A:$F,4,0)</f>
        <v>Contator auxiliar Tesys SK 2na 220VCA - CA2SK20M7- fab. Schneider Electric</v>
      </c>
      <c r="E51" s="92" t="str">
        <f ca="1">VLOOKUP(B51,'Insumos e Serviços'!$A:$F,5,0)</f>
        <v>un</v>
      </c>
      <c r="F51" s="93">
        <v>10</v>
      </c>
      <c r="G51" s="94">
        <f ca="1">VLOOKUP(B51,'Insumos e Serviços'!$A:$F,6,0)</f>
        <v>185.4</v>
      </c>
      <c r="H51" s="94">
        <f>TRUNC(F51*G51,2)</f>
        <v>1854</v>
      </c>
    </row>
    <row r="52" spans="1:8" ht="15" thickBot="1">
      <c r="A52" s="90" t="str">
        <f ca="1">VLOOKUP(B52,'Insumos e Serviços'!$A:$F,3,0)</f>
        <v>Insumo</v>
      </c>
      <c r="B52" s="91" t="s">
        <v>347</v>
      </c>
      <c r="C52" s="92" t="str">
        <f ca="1">VLOOKUP(B52,'Insumos e Serviços'!$A:$F,2,0)</f>
        <v>Próprio</v>
      </c>
      <c r="D52" s="90" t="str">
        <f ca="1">VLOOKUP(B52,'Insumos e Serviços'!$A:$F,4,0)</f>
        <v>Bloco de contato S-LPL 42 Steck</v>
      </c>
      <c r="E52" s="92" t="str">
        <f ca="1">VLOOKUP(B52,'Insumos e Serviços'!$A:$F,5,0)</f>
        <v>un</v>
      </c>
      <c r="F52" s="93">
        <v>2</v>
      </c>
      <c r="G52" s="94">
        <f ca="1">VLOOKUP(B52,'Insumos e Serviços'!$A:$F,6,0)</f>
        <v>14.41</v>
      </c>
      <c r="H52" s="94">
        <f>TRUNC(F52*G52,2)</f>
        <v>28.82</v>
      </c>
    </row>
    <row r="53" spans="1:8" ht="15" thickTop="1">
      <c r="A53" s="4"/>
      <c r="B53" s="4"/>
      <c r="C53" s="4"/>
      <c r="D53" s="4"/>
      <c r="E53" s="4"/>
      <c r="F53" s="4"/>
      <c r="G53" s="4"/>
      <c r="H53" s="4"/>
    </row>
    <row r="54" spans="1:8">
      <c r="A54" s="84" t="s">
        <v>251</v>
      </c>
      <c r="B54" s="85" t="str">
        <f ca="1">VLOOKUP(A54,'Orçamento Sintético'!$A:$H,2,0)</f>
        <v xml:space="preserve"> MPDFT0957 </v>
      </c>
      <c r="C54" s="85" t="str">
        <f ca="1">VLOOKUP(A54,'Orçamento Sintético'!$A:$H,3,0)</f>
        <v>Próprio</v>
      </c>
      <c r="D54" s="86" t="str">
        <f ca="1">VLOOKUP(A54,'Orçamento Sintético'!$A:$H,4,0)</f>
        <v>QFB1-BAP - adequação de quadro/ painel elétrico - PJDIJ</v>
      </c>
      <c r="E54" s="85" t="str">
        <f ca="1">VLOOKUP(A54,'Orçamento Sintético'!$A:$H,5,0)</f>
        <v>un</v>
      </c>
      <c r="F54" s="87"/>
      <c r="G54" s="88"/>
      <c r="H54" s="89">
        <f>SUM(H55:H64)</f>
        <v>13437.07</v>
      </c>
    </row>
    <row r="55" spans="1:8">
      <c r="A55" s="90" t="str">
        <f ca="1">VLOOKUP(B55,'Insumos e Serviços'!$A:$F,3,0)</f>
        <v>Composição</v>
      </c>
      <c r="B55" s="91" t="s">
        <v>27</v>
      </c>
      <c r="C55" s="92" t="str">
        <f ca="1">VLOOKUP(B55,'Insumos e Serviços'!$A:$F,2,0)</f>
        <v>SINAPI</v>
      </c>
      <c r="D55" s="90" t="str">
        <f ca="1">VLOOKUP(B55,'Insumos e Serviços'!$A:$F,4,0)</f>
        <v>ENGENHEIRO ELETRICISTA COM ENCARGOS COMPLEMENTARES</v>
      </c>
      <c r="E55" s="92" t="str">
        <f ca="1">VLOOKUP(B55,'Insumos e Serviços'!$A:$F,5,0)</f>
        <v>H</v>
      </c>
      <c r="F55" s="93">
        <v>26</v>
      </c>
      <c r="G55" s="94">
        <f ca="1">VLOOKUP(B55,'Insumos e Serviços'!$A:$F,6,0)</f>
        <v>110.31</v>
      </c>
      <c r="H55" s="94">
        <f t="shared" ref="H55:H64" si="1">TRUNC(F55*G55,2)</f>
        <v>2868.06</v>
      </c>
    </row>
    <row r="56" spans="1:8">
      <c r="A56" s="90" t="str">
        <f ca="1">VLOOKUP(B56,'Insumos e Serviços'!$A:$F,3,0)</f>
        <v>Composição</v>
      </c>
      <c r="B56" s="91" t="s">
        <v>489</v>
      </c>
      <c r="C56" s="92" t="str">
        <f ca="1">VLOOKUP(B56,'Insumos e Serviços'!$A:$F,2,0)</f>
        <v>SINAPI</v>
      </c>
      <c r="D56" s="90" t="str">
        <f ca="1">VLOOKUP(B56,'Insumos e Serviços'!$A:$F,4,0)</f>
        <v>AUXILIAR DE ELETRICISTA COM ENCARGOS COMPLEMENTARES</v>
      </c>
      <c r="E56" s="92" t="str">
        <f ca="1">VLOOKUP(B56,'Insumos e Serviços'!$A:$F,5,0)</f>
        <v>H</v>
      </c>
      <c r="F56" s="93">
        <v>24</v>
      </c>
      <c r="G56" s="94">
        <f ca="1">VLOOKUP(B56,'Insumos e Serviços'!$A:$F,6,0)</f>
        <v>18.739999999999998</v>
      </c>
      <c r="H56" s="94">
        <f t="shared" si="1"/>
        <v>449.76</v>
      </c>
    </row>
    <row r="57" spans="1:8">
      <c r="A57" s="90" t="str">
        <f ca="1">VLOOKUP(B57,'Insumos e Serviços'!$A:$F,3,0)</f>
        <v>Composição</v>
      </c>
      <c r="B57" s="91" t="s">
        <v>491</v>
      </c>
      <c r="C57" s="92" t="str">
        <f ca="1">VLOOKUP(B57,'Insumos e Serviços'!$A:$F,2,0)</f>
        <v>SINAPI</v>
      </c>
      <c r="D57" s="90" t="str">
        <f ca="1">VLOOKUP(B57,'Insumos e Serviços'!$A:$F,4,0)</f>
        <v>ELETRICISTA COM ENCARGOS COMPLEMENTARES</v>
      </c>
      <c r="E57" s="92" t="str">
        <f ca="1">VLOOKUP(B57,'Insumos e Serviços'!$A:$F,5,0)</f>
        <v>H</v>
      </c>
      <c r="F57" s="93">
        <v>24</v>
      </c>
      <c r="G57" s="94">
        <f ca="1">VLOOKUP(B57,'Insumos e Serviços'!$A:$F,6,0)</f>
        <v>24.1</v>
      </c>
      <c r="H57" s="94">
        <f t="shared" si="1"/>
        <v>578.4</v>
      </c>
    </row>
    <row r="58" spans="1:8">
      <c r="A58" s="90" t="str">
        <f ca="1">VLOOKUP(B58,'Insumos e Serviços'!$A:$F,3,0)</f>
        <v>Insumo</v>
      </c>
      <c r="B58" s="91" t="s">
        <v>366</v>
      </c>
      <c r="C58" s="92" t="str">
        <f ca="1">VLOOKUP(B58,'Insumos e Serviços'!$A:$F,2,0)</f>
        <v>Próprio</v>
      </c>
      <c r="D58" s="90" t="str">
        <f ca="1">VLOOKUP(B58,'Insumos e Serviços'!$A:$F,4,0)</f>
        <v>Contato auxiliar 1NA M20-1A Metaltex</v>
      </c>
      <c r="E58" s="92" t="str">
        <f ca="1">VLOOKUP(B58,'Insumos e Serviços'!$A:$F,5,0)</f>
        <v>un</v>
      </c>
      <c r="F58" s="93">
        <v>2</v>
      </c>
      <c r="G58" s="94">
        <f ca="1">VLOOKUP(B58,'Insumos e Serviços'!$A:$F,6,0)</f>
        <v>10.36</v>
      </c>
      <c r="H58" s="94">
        <f t="shared" si="1"/>
        <v>20.72</v>
      </c>
    </row>
    <row r="59" spans="1:8">
      <c r="A59" s="90" t="str">
        <f ca="1">VLOOKUP(B59,'Insumos e Serviços'!$A:$F,3,0)</f>
        <v>Insumo</v>
      </c>
      <c r="B59" s="91" t="s">
        <v>371</v>
      </c>
      <c r="C59" s="92" t="str">
        <f ca="1">VLOOKUP(B59,'Insumos e Serviços'!$A:$F,2,0)</f>
        <v>Próprio</v>
      </c>
      <c r="D59" s="90" t="str">
        <f ca="1">VLOOKUP(B59,'Insumos e Serviços'!$A:$F,4,0)</f>
        <v>Bloco de contato auxiliar CA5X-10 ABB</v>
      </c>
      <c r="E59" s="92" t="str">
        <f ca="1">VLOOKUP(B59,'Insumos e Serviços'!$A:$F,5,0)</f>
        <v>un</v>
      </c>
      <c r="F59" s="93">
        <v>2</v>
      </c>
      <c r="G59" s="94">
        <f ca="1">VLOOKUP(B59,'Insumos e Serviços'!$A:$F,6,0)</f>
        <v>27.25</v>
      </c>
      <c r="H59" s="94">
        <f t="shared" si="1"/>
        <v>54.5</v>
      </c>
    </row>
    <row r="60" spans="1:8">
      <c r="A60" s="90" t="str">
        <f ca="1">VLOOKUP(B60,'Insumos e Serviços'!$A:$F,3,0)</f>
        <v>Insumo</v>
      </c>
      <c r="B60" s="91" t="s">
        <v>457</v>
      </c>
      <c r="C60" s="92" t="str">
        <f ca="1">VLOOKUP(B60,'Insumos e Serviços'!$A:$F,2,0)</f>
        <v>Próprio</v>
      </c>
      <c r="D60" s="90" t="str">
        <f ca="1">VLOOKUP(B60,'Insumos e Serviços'!$A:$F,4,0)</f>
        <v>Módulo de entrada binária KNX REG-K/8x10, MNT644592, fabricante Schneider</v>
      </c>
      <c r="E60" s="92" t="str">
        <f ca="1">VLOOKUP(B60,'Insumos e Serviços'!$A:$F,5,0)</f>
        <v>un</v>
      </c>
      <c r="F60" s="93">
        <v>1</v>
      </c>
      <c r="G60" s="94">
        <f ca="1">VLOOKUP(B60,'Insumos e Serviços'!$A:$F,6,0)</f>
        <v>2659.08</v>
      </c>
      <c r="H60" s="94">
        <f t="shared" si="1"/>
        <v>2659.08</v>
      </c>
    </row>
    <row r="61" spans="1:8">
      <c r="A61" s="90" t="str">
        <f ca="1">VLOOKUP(B61,'Insumos e Serviços'!$A:$F,3,0)</f>
        <v>Insumo</v>
      </c>
      <c r="B61" s="91" t="s">
        <v>461</v>
      </c>
      <c r="C61" s="92" t="str">
        <f ca="1">VLOOKUP(B61,'Insumos e Serviços'!$A:$F,2,0)</f>
        <v>Próprio</v>
      </c>
      <c r="D61" s="90" t="str">
        <f ca="1">VLOOKUP(B61,'Insumos e Serviços'!$A:$F,4,0)</f>
        <v>Módulo de entrada analógica KNX REG-K/4-GANG MNT682191 Schneider</v>
      </c>
      <c r="E61" s="92" t="str">
        <f ca="1">VLOOKUP(B61,'Insumos e Serviços'!$A:$F,5,0)</f>
        <v>un</v>
      </c>
      <c r="F61" s="93">
        <v>1</v>
      </c>
      <c r="G61" s="94">
        <f ca="1">VLOOKUP(B61,'Insumos e Serviços'!$A:$F,6,0)</f>
        <v>5852.05</v>
      </c>
      <c r="H61" s="94">
        <f t="shared" si="1"/>
        <v>5852.05</v>
      </c>
    </row>
    <row r="62" spans="1:8">
      <c r="A62" s="90" t="str">
        <f ca="1">VLOOKUP(B62,'Insumos e Serviços'!$A:$F,3,0)</f>
        <v>Insumo</v>
      </c>
      <c r="B62" s="91" t="s">
        <v>400</v>
      </c>
      <c r="C62" s="92" t="str">
        <f ca="1">VLOOKUP(B62,'Insumos e Serviços'!$A:$F,2,0)</f>
        <v>Próprio</v>
      </c>
      <c r="D62" s="90" t="str">
        <f ca="1">VLOOKUP(B62,'Insumos e Serviços'!$A:$F,4,0)</f>
        <v>Borne terminal 2,5mm²</v>
      </c>
      <c r="E62" s="92" t="str">
        <f ca="1">VLOOKUP(B62,'Insumos e Serviços'!$A:$F,5,0)</f>
        <v>un</v>
      </c>
      <c r="F62" s="93">
        <v>11</v>
      </c>
      <c r="G62" s="94">
        <f ca="1">VLOOKUP(B62,'Insumos e Serviços'!$A:$F,6,0)</f>
        <v>3.71</v>
      </c>
      <c r="H62" s="94">
        <f t="shared" si="1"/>
        <v>40.81</v>
      </c>
    </row>
    <row r="63" spans="1:8">
      <c r="A63" s="90" t="str">
        <f ca="1">VLOOKUP(B63,'Insumos e Serviços'!$A:$F,3,0)</f>
        <v>Insumo</v>
      </c>
      <c r="B63" s="91" t="s">
        <v>385</v>
      </c>
      <c r="C63" s="92" t="str">
        <f ca="1">VLOOKUP(B63,'Insumos e Serviços'!$A:$F,2,0)</f>
        <v>Próprio</v>
      </c>
      <c r="D63" s="90" t="str">
        <f ca="1">VLOOKUP(B63,'Insumos e Serviços'!$A:$F,4,0)</f>
        <v>Transformador - 24Vac - 2A – Bivolt, código 00839, fabricante Unitel Transformadores</v>
      </c>
      <c r="E63" s="92" t="str">
        <f ca="1">VLOOKUP(B63,'Insumos e Serviços'!$A:$F,5,0)</f>
        <v>un</v>
      </c>
      <c r="F63" s="93">
        <v>1</v>
      </c>
      <c r="G63" s="94">
        <f ca="1">VLOOKUP(B63,'Insumos e Serviços'!$A:$F,6,0)</f>
        <v>120.04</v>
      </c>
      <c r="H63" s="94">
        <f t="shared" si="1"/>
        <v>120.04</v>
      </c>
    </row>
    <row r="64" spans="1:8" ht="23.25" thickBot="1">
      <c r="A64" s="90" t="str">
        <f ca="1">VLOOKUP(B64,'Insumos e Serviços'!$A:$F,3,0)</f>
        <v>Insumo</v>
      </c>
      <c r="B64" s="91" t="s">
        <v>420</v>
      </c>
      <c r="C64" s="92" t="str">
        <f ca="1">VLOOKUP(B64,'Insumos e Serviços'!$A:$F,2,0)</f>
        <v>Próprio</v>
      </c>
      <c r="D64" s="90" t="str">
        <f ca="1">VLOOKUP(B64,'Insumos e Serviços'!$A:$F,4,0)</f>
        <v>Fonte de Alimentação Chaveada - 24 Vdc - 35 W - 1.5 A - 110/220 Vac - Monofásica. Fabricante: Schneider, Modelo: ABL2REM24015K</v>
      </c>
      <c r="E64" s="92" t="str">
        <f ca="1">VLOOKUP(B64,'Insumos e Serviços'!$A:$F,5,0)</f>
        <v>un</v>
      </c>
      <c r="F64" s="93">
        <v>1</v>
      </c>
      <c r="G64" s="94">
        <f ca="1">VLOOKUP(B64,'Insumos e Serviços'!$A:$F,6,0)</f>
        <v>793.65</v>
      </c>
      <c r="H64" s="94">
        <f t="shared" si="1"/>
        <v>793.65</v>
      </c>
    </row>
    <row r="65" spans="1:8" ht="15" thickTop="1">
      <c r="A65" s="4"/>
      <c r="B65" s="4"/>
      <c r="C65" s="4"/>
      <c r="D65" s="4"/>
      <c r="E65" s="4"/>
      <c r="F65" s="4"/>
      <c r="G65" s="4"/>
      <c r="H65" s="4"/>
    </row>
    <row r="66" spans="1:8">
      <c r="A66" s="84" t="s">
        <v>248</v>
      </c>
      <c r="B66" s="85" t="str">
        <f ca="1">VLOOKUP(A66,'Orçamento Sintético'!$A:$H,2,0)</f>
        <v xml:space="preserve"> MPDFT0958 </v>
      </c>
      <c r="C66" s="85" t="str">
        <f ca="1">VLOOKUP(A66,'Orçamento Sintético'!$A:$H,3,0)</f>
        <v>Próprio</v>
      </c>
      <c r="D66" s="86" t="str">
        <f ca="1">VLOOKUP(A66,'Orçamento Sintético'!$A:$H,4,0)</f>
        <v>QFB2-BAP - adequação de quadro/ painel elétrico - PJDIJ</v>
      </c>
      <c r="E66" s="85" t="str">
        <f ca="1">VLOOKUP(A66,'Orçamento Sintético'!$A:$H,5,0)</f>
        <v>un</v>
      </c>
      <c r="F66" s="87"/>
      <c r="G66" s="88"/>
      <c r="H66" s="89">
        <f>SUM(H67:H72)</f>
        <v>2532.7199999999998</v>
      </c>
    </row>
    <row r="67" spans="1:8">
      <c r="A67" s="90" t="str">
        <f ca="1">VLOOKUP(B67,'Insumos e Serviços'!$A:$F,3,0)</f>
        <v>Composição</v>
      </c>
      <c r="B67" s="91" t="s">
        <v>489</v>
      </c>
      <c r="C67" s="92" t="str">
        <f ca="1">VLOOKUP(B67,'Insumos e Serviços'!$A:$F,2,0)</f>
        <v>SINAPI</v>
      </c>
      <c r="D67" s="90" t="str">
        <f ca="1">VLOOKUP(B67,'Insumos e Serviços'!$A:$F,4,0)</f>
        <v>AUXILIAR DE ELETRICISTA COM ENCARGOS COMPLEMENTARES</v>
      </c>
      <c r="E67" s="92" t="str">
        <f ca="1">VLOOKUP(B67,'Insumos e Serviços'!$A:$F,5,0)</f>
        <v>H</v>
      </c>
      <c r="F67" s="93">
        <v>6</v>
      </c>
      <c r="G67" s="94">
        <f ca="1">VLOOKUP(B67,'Insumos e Serviços'!$A:$F,6,0)</f>
        <v>18.739999999999998</v>
      </c>
      <c r="H67" s="94">
        <f t="shared" ref="H67:H72" si="2">TRUNC(F67*G67,2)</f>
        <v>112.44</v>
      </c>
    </row>
    <row r="68" spans="1:8">
      <c r="A68" s="90" t="str">
        <f ca="1">VLOOKUP(B68,'Insumos e Serviços'!$A:$F,3,0)</f>
        <v>Composição</v>
      </c>
      <c r="B68" s="91" t="s">
        <v>491</v>
      </c>
      <c r="C68" s="92" t="str">
        <f ca="1">VLOOKUP(B68,'Insumos e Serviços'!$A:$F,2,0)</f>
        <v>SINAPI</v>
      </c>
      <c r="D68" s="90" t="str">
        <f ca="1">VLOOKUP(B68,'Insumos e Serviços'!$A:$F,4,0)</f>
        <v>ELETRICISTA COM ENCARGOS COMPLEMENTARES</v>
      </c>
      <c r="E68" s="92" t="str">
        <f ca="1">VLOOKUP(B68,'Insumos e Serviços'!$A:$F,5,0)</f>
        <v>H</v>
      </c>
      <c r="F68" s="93">
        <v>6</v>
      </c>
      <c r="G68" s="94">
        <f ca="1">VLOOKUP(B68,'Insumos e Serviços'!$A:$F,6,0)</f>
        <v>24.1</v>
      </c>
      <c r="H68" s="94">
        <f t="shared" si="2"/>
        <v>144.6</v>
      </c>
    </row>
    <row r="69" spans="1:8">
      <c r="A69" s="90" t="str">
        <f ca="1">VLOOKUP(B69,'Insumos e Serviços'!$A:$F,3,0)</f>
        <v>Composição</v>
      </c>
      <c r="B69" s="91" t="s">
        <v>27</v>
      </c>
      <c r="C69" s="92" t="str">
        <f ca="1">VLOOKUP(B69,'Insumos e Serviços'!$A:$F,2,0)</f>
        <v>SINAPI</v>
      </c>
      <c r="D69" s="90" t="str">
        <f ca="1">VLOOKUP(B69,'Insumos e Serviços'!$A:$F,4,0)</f>
        <v>ENGENHEIRO ELETRICISTA COM ENCARGOS COMPLEMENTARES</v>
      </c>
      <c r="E69" s="92" t="str">
        <f ca="1">VLOOKUP(B69,'Insumos e Serviços'!$A:$F,5,0)</f>
        <v>H</v>
      </c>
      <c r="F69" s="93">
        <v>2</v>
      </c>
      <c r="G69" s="94">
        <f ca="1">VLOOKUP(B69,'Insumos e Serviços'!$A:$F,6,0)</f>
        <v>110.31</v>
      </c>
      <c r="H69" s="94">
        <f t="shared" si="2"/>
        <v>220.62</v>
      </c>
    </row>
    <row r="70" spans="1:8">
      <c r="A70" s="90" t="str">
        <f ca="1">VLOOKUP(B70,'Insumos e Serviços'!$A:$F,3,0)</f>
        <v>Insumo</v>
      </c>
      <c r="B70" s="91" t="s">
        <v>424</v>
      </c>
      <c r="C70" s="92" t="str">
        <f ca="1">VLOOKUP(B70,'Insumos e Serviços'!$A:$F,2,0)</f>
        <v>Próprio</v>
      </c>
      <c r="D70" s="90" t="str">
        <f ca="1">VLOOKUP(B70,'Insumos e Serviços'!$A:$F,4,0)</f>
        <v>Contator auxiliar Tesys SK 2na 220VCA - CA2SK20M7- fab. Schneider Electric</v>
      </c>
      <c r="E70" s="92" t="str">
        <f ca="1">VLOOKUP(B70,'Insumos e Serviços'!$A:$F,5,0)</f>
        <v>un</v>
      </c>
      <c r="F70" s="93">
        <v>9</v>
      </c>
      <c r="G70" s="94">
        <f ca="1">VLOOKUP(B70,'Insumos e Serviços'!$A:$F,6,0)</f>
        <v>185.4</v>
      </c>
      <c r="H70" s="94">
        <f t="shared" si="2"/>
        <v>1668.6</v>
      </c>
    </row>
    <row r="71" spans="1:8">
      <c r="A71" s="90" t="str">
        <f ca="1">VLOOKUP(B71,'Insumos e Serviços'!$A:$F,3,0)</f>
        <v>Insumo</v>
      </c>
      <c r="B71" s="91" t="s">
        <v>366</v>
      </c>
      <c r="C71" s="92" t="str">
        <f ca="1">VLOOKUP(B71,'Insumos e Serviços'!$A:$F,2,0)</f>
        <v>Próprio</v>
      </c>
      <c r="D71" s="90" t="str">
        <f ca="1">VLOOKUP(B71,'Insumos e Serviços'!$A:$F,4,0)</f>
        <v>Contato auxiliar 1NA M20-1A Metaltex</v>
      </c>
      <c r="E71" s="92" t="str">
        <f ca="1">VLOOKUP(B71,'Insumos e Serviços'!$A:$F,5,0)</f>
        <v>un</v>
      </c>
      <c r="F71" s="93">
        <v>11</v>
      </c>
      <c r="G71" s="94">
        <f ca="1">VLOOKUP(B71,'Insumos e Serviços'!$A:$F,6,0)</f>
        <v>10.36</v>
      </c>
      <c r="H71" s="94">
        <f t="shared" si="2"/>
        <v>113.96</v>
      </c>
    </row>
    <row r="72" spans="1:8" ht="15" thickBot="1">
      <c r="A72" s="90" t="str">
        <f ca="1">VLOOKUP(B72,'Insumos e Serviços'!$A:$F,3,0)</f>
        <v>Insumo</v>
      </c>
      <c r="B72" s="91" t="s">
        <v>371</v>
      </c>
      <c r="C72" s="92" t="str">
        <f ca="1">VLOOKUP(B72,'Insumos e Serviços'!$A:$F,2,0)</f>
        <v>Próprio</v>
      </c>
      <c r="D72" s="90" t="str">
        <f ca="1">VLOOKUP(B72,'Insumos e Serviços'!$A:$F,4,0)</f>
        <v>Bloco de contato auxiliar CA5X-10 ABB</v>
      </c>
      <c r="E72" s="92" t="str">
        <f ca="1">VLOOKUP(B72,'Insumos e Serviços'!$A:$F,5,0)</f>
        <v>un</v>
      </c>
      <c r="F72" s="93">
        <v>10</v>
      </c>
      <c r="G72" s="94">
        <f ca="1">VLOOKUP(B72,'Insumos e Serviços'!$A:$F,6,0)</f>
        <v>27.25</v>
      </c>
      <c r="H72" s="94">
        <f t="shared" si="2"/>
        <v>272.5</v>
      </c>
    </row>
    <row r="73" spans="1:8" ht="15" thickTop="1">
      <c r="A73" s="4"/>
      <c r="B73" s="4"/>
      <c r="C73" s="4"/>
      <c r="D73" s="4"/>
      <c r="E73" s="4"/>
      <c r="F73" s="4"/>
      <c r="G73" s="4"/>
      <c r="H73" s="4"/>
    </row>
    <row r="74" spans="1:8">
      <c r="A74" s="84" t="s">
        <v>245</v>
      </c>
      <c r="B74" s="85" t="str">
        <f ca="1">VLOOKUP(A74,'Orçamento Sintético'!$A:$H,2,0)</f>
        <v xml:space="preserve"> MPDFT0959 </v>
      </c>
      <c r="C74" s="85" t="str">
        <f ca="1">VLOOKUP(A74,'Orçamento Sintético'!$A:$H,3,0)</f>
        <v>Próprio</v>
      </c>
      <c r="D74" s="86" t="str">
        <f ca="1">VLOOKUP(A74,'Orçamento Sintético'!$A:$H,4,0)</f>
        <v>QBPI - adequação de quadro/ painel elétrico - PJDIJ</v>
      </c>
      <c r="E74" s="85" t="str">
        <f ca="1">VLOOKUP(A74,'Orçamento Sintético'!$A:$H,5,0)</f>
        <v>un</v>
      </c>
      <c r="F74" s="87"/>
      <c r="G74" s="88"/>
      <c r="H74" s="89">
        <f>SUM(H75:H78)</f>
        <v>929.98</v>
      </c>
    </row>
    <row r="75" spans="1:8">
      <c r="A75" s="90" t="str">
        <f ca="1">VLOOKUP(B75,'Insumos e Serviços'!$A:$F,3,0)</f>
        <v>Composição</v>
      </c>
      <c r="B75" s="91" t="s">
        <v>489</v>
      </c>
      <c r="C75" s="92" t="str">
        <f ca="1">VLOOKUP(B75,'Insumos e Serviços'!$A:$F,2,0)</f>
        <v>SINAPI</v>
      </c>
      <c r="D75" s="90" t="str">
        <f ca="1">VLOOKUP(B75,'Insumos e Serviços'!$A:$F,4,0)</f>
        <v>AUXILIAR DE ELETRICISTA COM ENCARGOS COMPLEMENTARES</v>
      </c>
      <c r="E75" s="92" t="str">
        <f ca="1">VLOOKUP(B75,'Insumos e Serviços'!$A:$F,5,0)</f>
        <v>H</v>
      </c>
      <c r="F75" s="93">
        <v>6</v>
      </c>
      <c r="G75" s="94">
        <f ca="1">VLOOKUP(B75,'Insumos e Serviços'!$A:$F,6,0)</f>
        <v>18.739999999999998</v>
      </c>
      <c r="H75" s="94">
        <f>TRUNC(F75*G75,2)</f>
        <v>112.44</v>
      </c>
    </row>
    <row r="76" spans="1:8">
      <c r="A76" s="90" t="str">
        <f ca="1">VLOOKUP(B76,'Insumos e Serviços'!$A:$F,3,0)</f>
        <v>Composição</v>
      </c>
      <c r="B76" s="91" t="s">
        <v>491</v>
      </c>
      <c r="C76" s="92" t="str">
        <f ca="1">VLOOKUP(B76,'Insumos e Serviços'!$A:$F,2,0)</f>
        <v>SINAPI</v>
      </c>
      <c r="D76" s="90" t="str">
        <f ca="1">VLOOKUP(B76,'Insumos e Serviços'!$A:$F,4,0)</f>
        <v>ELETRICISTA COM ENCARGOS COMPLEMENTARES</v>
      </c>
      <c r="E76" s="92" t="str">
        <f ca="1">VLOOKUP(B76,'Insumos e Serviços'!$A:$F,5,0)</f>
        <v>H</v>
      </c>
      <c r="F76" s="93">
        <v>6</v>
      </c>
      <c r="G76" s="94">
        <f ca="1">VLOOKUP(B76,'Insumos e Serviços'!$A:$F,6,0)</f>
        <v>24.1</v>
      </c>
      <c r="H76" s="94">
        <f>TRUNC(F76*G76,2)</f>
        <v>144.6</v>
      </c>
    </row>
    <row r="77" spans="1:8">
      <c r="A77" s="90" t="str">
        <f ca="1">VLOOKUP(B77,'Insumos e Serviços'!$A:$F,3,0)</f>
        <v>Composição</v>
      </c>
      <c r="B77" s="91" t="s">
        <v>27</v>
      </c>
      <c r="C77" s="92" t="str">
        <f ca="1">VLOOKUP(B77,'Insumos e Serviços'!$A:$F,2,0)</f>
        <v>SINAPI</v>
      </c>
      <c r="D77" s="90" t="str">
        <f ca="1">VLOOKUP(B77,'Insumos e Serviços'!$A:$F,4,0)</f>
        <v>ENGENHEIRO ELETRICISTA COM ENCARGOS COMPLEMENTARES</v>
      </c>
      <c r="E77" s="92" t="str">
        <f ca="1">VLOOKUP(B77,'Insumos e Serviços'!$A:$F,5,0)</f>
        <v>H</v>
      </c>
      <c r="F77" s="93">
        <v>2</v>
      </c>
      <c r="G77" s="94">
        <f ca="1">VLOOKUP(B77,'Insumos e Serviços'!$A:$F,6,0)</f>
        <v>110.31</v>
      </c>
      <c r="H77" s="94">
        <f>TRUNC(F77*G77,2)</f>
        <v>220.62</v>
      </c>
    </row>
    <row r="78" spans="1:8" ht="15" thickBot="1">
      <c r="A78" s="90" t="str">
        <f ca="1">VLOOKUP(B78,'Insumos e Serviços'!$A:$F,3,0)</f>
        <v>Insumo</v>
      </c>
      <c r="B78" s="91" t="s">
        <v>383</v>
      </c>
      <c r="C78" s="92" t="str">
        <f ca="1">VLOOKUP(B78,'Insumos e Serviços'!$A:$F,2,0)</f>
        <v>Próprio</v>
      </c>
      <c r="D78" s="90" t="str">
        <f ca="1">VLOOKUP(B78,'Insumos e Serviços'!$A:$F,4,0)</f>
        <v>Bloco de contato Siemens - 3SB3400-0B</v>
      </c>
      <c r="E78" s="92" t="str">
        <f ca="1">VLOOKUP(B78,'Insumos e Serviços'!$A:$F,5,0)</f>
        <v>un</v>
      </c>
      <c r="F78" s="93">
        <v>4</v>
      </c>
      <c r="G78" s="94">
        <f ca="1">VLOOKUP(B78,'Insumos e Serviços'!$A:$F,6,0)</f>
        <v>113.08</v>
      </c>
      <c r="H78" s="94">
        <f>TRUNC(F78*G78,2)</f>
        <v>452.32</v>
      </c>
    </row>
    <row r="79" spans="1:8" ht="15" thickTop="1">
      <c r="A79" s="4"/>
      <c r="B79" s="4"/>
      <c r="C79" s="4"/>
      <c r="D79" s="4"/>
      <c r="E79" s="4"/>
      <c r="F79" s="4"/>
      <c r="G79" s="4"/>
      <c r="H79" s="4"/>
    </row>
    <row r="80" spans="1:8">
      <c r="A80" s="84" t="s">
        <v>242</v>
      </c>
      <c r="B80" s="85" t="str">
        <f ca="1">VLOOKUP(A80,'Orçamento Sintético'!$A:$H,2,0)</f>
        <v xml:space="preserve"> MPDFT0960 </v>
      </c>
      <c r="C80" s="85" t="str">
        <f ca="1">VLOOKUP(A80,'Orçamento Sintético'!$A:$H,3,0)</f>
        <v>Próprio</v>
      </c>
      <c r="D80" s="86" t="str">
        <f ca="1">VLOOKUP(A80,'Orçamento Sintético'!$A:$H,4,0)</f>
        <v>QC-J/IE-SS - adequação de quadro/ painel elétrico - PJDIJ</v>
      </c>
      <c r="E80" s="85" t="str">
        <f ca="1">VLOOKUP(A80,'Orçamento Sintético'!$A:$H,5,0)</f>
        <v>un</v>
      </c>
      <c r="F80" s="87"/>
      <c r="G80" s="88"/>
      <c r="H80" s="89">
        <f>SUM(H81:H87)</f>
        <v>1206.0399999999997</v>
      </c>
    </row>
    <row r="81" spans="1:8">
      <c r="A81" s="90" t="str">
        <f ca="1">VLOOKUP(B81,'Insumos e Serviços'!$A:$F,3,0)</f>
        <v>Composição</v>
      </c>
      <c r="B81" s="91" t="s">
        <v>489</v>
      </c>
      <c r="C81" s="92" t="str">
        <f ca="1">VLOOKUP(B81,'Insumos e Serviços'!$A:$F,2,0)</f>
        <v>SINAPI</v>
      </c>
      <c r="D81" s="90" t="str">
        <f ca="1">VLOOKUP(B81,'Insumos e Serviços'!$A:$F,4,0)</f>
        <v>AUXILIAR DE ELETRICISTA COM ENCARGOS COMPLEMENTARES</v>
      </c>
      <c r="E81" s="92" t="str">
        <f ca="1">VLOOKUP(B81,'Insumos e Serviços'!$A:$F,5,0)</f>
        <v>H</v>
      </c>
      <c r="F81" s="93">
        <v>6</v>
      </c>
      <c r="G81" s="94">
        <f ca="1">VLOOKUP(B81,'Insumos e Serviços'!$A:$F,6,0)</f>
        <v>18.739999999999998</v>
      </c>
      <c r="H81" s="94">
        <f t="shared" ref="H81:H87" si="3">TRUNC(F81*G81,2)</f>
        <v>112.44</v>
      </c>
    </row>
    <row r="82" spans="1:8">
      <c r="A82" s="90" t="str">
        <f ca="1">VLOOKUP(B82,'Insumos e Serviços'!$A:$F,3,0)</f>
        <v>Composição</v>
      </c>
      <c r="B82" s="91" t="s">
        <v>491</v>
      </c>
      <c r="C82" s="92" t="str">
        <f ca="1">VLOOKUP(B82,'Insumos e Serviços'!$A:$F,2,0)</f>
        <v>SINAPI</v>
      </c>
      <c r="D82" s="90" t="str">
        <f ca="1">VLOOKUP(B82,'Insumos e Serviços'!$A:$F,4,0)</f>
        <v>ELETRICISTA COM ENCARGOS COMPLEMENTARES</v>
      </c>
      <c r="E82" s="92" t="str">
        <f ca="1">VLOOKUP(B82,'Insumos e Serviços'!$A:$F,5,0)</f>
        <v>H</v>
      </c>
      <c r="F82" s="93">
        <v>6</v>
      </c>
      <c r="G82" s="94">
        <f ca="1">VLOOKUP(B82,'Insumos e Serviços'!$A:$F,6,0)</f>
        <v>24.1</v>
      </c>
      <c r="H82" s="94">
        <f t="shared" si="3"/>
        <v>144.6</v>
      </c>
    </row>
    <row r="83" spans="1:8">
      <c r="A83" s="90" t="str">
        <f ca="1">VLOOKUP(B83,'Insumos e Serviços'!$A:$F,3,0)</f>
        <v>Composição</v>
      </c>
      <c r="B83" s="91" t="s">
        <v>27</v>
      </c>
      <c r="C83" s="92" t="str">
        <f ca="1">VLOOKUP(B83,'Insumos e Serviços'!$A:$F,2,0)</f>
        <v>SINAPI</v>
      </c>
      <c r="D83" s="90" t="str">
        <f ca="1">VLOOKUP(B83,'Insumos e Serviços'!$A:$F,4,0)</f>
        <v>ENGENHEIRO ELETRICISTA COM ENCARGOS COMPLEMENTARES</v>
      </c>
      <c r="E83" s="92" t="str">
        <f ca="1">VLOOKUP(B83,'Insumos e Serviços'!$A:$F,5,0)</f>
        <v>H</v>
      </c>
      <c r="F83" s="93">
        <v>2</v>
      </c>
      <c r="G83" s="94">
        <f ca="1">VLOOKUP(B83,'Insumos e Serviços'!$A:$F,6,0)</f>
        <v>110.31</v>
      </c>
      <c r="H83" s="94">
        <f t="shared" si="3"/>
        <v>220.62</v>
      </c>
    </row>
    <row r="84" spans="1:8">
      <c r="A84" s="90" t="str">
        <f ca="1">VLOOKUP(B84,'Insumos e Serviços'!$A:$F,3,0)</f>
        <v>Insumo</v>
      </c>
      <c r="B84" s="91" t="s">
        <v>383</v>
      </c>
      <c r="C84" s="92" t="str">
        <f ca="1">VLOOKUP(B84,'Insumos e Serviços'!$A:$F,2,0)</f>
        <v>Próprio</v>
      </c>
      <c r="D84" s="90" t="str">
        <f ca="1">VLOOKUP(B84,'Insumos e Serviços'!$A:$F,4,0)</f>
        <v>Bloco de contato Siemens - 3SB3400-0B</v>
      </c>
      <c r="E84" s="92" t="str">
        <f ca="1">VLOOKUP(B84,'Insumos e Serviços'!$A:$F,5,0)</f>
        <v>un</v>
      </c>
      <c r="F84" s="93">
        <v>5</v>
      </c>
      <c r="G84" s="94">
        <f ca="1">VLOOKUP(B84,'Insumos e Serviços'!$A:$F,6,0)</f>
        <v>113.08</v>
      </c>
      <c r="H84" s="94">
        <f t="shared" si="3"/>
        <v>565.4</v>
      </c>
    </row>
    <row r="85" spans="1:8">
      <c r="A85" s="90" t="str">
        <f ca="1">VLOOKUP(B85,'Insumos e Serviços'!$A:$F,3,0)</f>
        <v>Insumo</v>
      </c>
      <c r="B85" s="91" t="s">
        <v>371</v>
      </c>
      <c r="C85" s="92" t="str">
        <f ca="1">VLOOKUP(B85,'Insumos e Serviços'!$A:$F,2,0)</f>
        <v>Próprio</v>
      </c>
      <c r="D85" s="90" t="str">
        <f ca="1">VLOOKUP(B85,'Insumos e Serviços'!$A:$F,4,0)</f>
        <v>Bloco de contato auxiliar CA5X-10 ABB</v>
      </c>
      <c r="E85" s="92" t="str">
        <f ca="1">VLOOKUP(B85,'Insumos e Serviços'!$A:$F,5,0)</f>
        <v>un</v>
      </c>
      <c r="F85" s="93">
        <v>3</v>
      </c>
      <c r="G85" s="94">
        <f ca="1">VLOOKUP(B85,'Insumos e Serviços'!$A:$F,6,0)</f>
        <v>27.25</v>
      </c>
      <c r="H85" s="94">
        <f t="shared" si="3"/>
        <v>81.75</v>
      </c>
    </row>
    <row r="86" spans="1:8">
      <c r="A86" s="90" t="str">
        <f ca="1">VLOOKUP(B86,'Insumos e Serviços'!$A:$F,3,0)</f>
        <v>Insumo</v>
      </c>
      <c r="B86" s="91" t="s">
        <v>359</v>
      </c>
      <c r="C86" s="92" t="str">
        <f ca="1">VLOOKUP(B86,'Insumos e Serviços'!$A:$F,2,0)</f>
        <v>Próprio</v>
      </c>
      <c r="D86" s="90" t="str">
        <f ca="1">VLOOKUP(B86,'Insumos e Serviços'!$A:$F,4,0)</f>
        <v>Relé acoplador CCA 220V com contato reversível RAC-1-220, fabricante Sibratec</v>
      </c>
      <c r="E86" s="92" t="str">
        <f ca="1">VLOOKUP(B86,'Insumos e Serviços'!$A:$F,5,0)</f>
        <v>un</v>
      </c>
      <c r="F86" s="93">
        <v>1</v>
      </c>
      <c r="G86" s="94">
        <f ca="1">VLOOKUP(B86,'Insumos e Serviços'!$A:$F,6,0)</f>
        <v>34.36</v>
      </c>
      <c r="H86" s="94">
        <f t="shared" si="3"/>
        <v>34.36</v>
      </c>
    </row>
    <row r="87" spans="1:8" ht="15" thickBot="1">
      <c r="A87" s="90" t="str">
        <f ca="1">VLOOKUP(B87,'Insumos e Serviços'!$A:$F,3,0)</f>
        <v>Insumo</v>
      </c>
      <c r="B87" s="91" t="s">
        <v>343</v>
      </c>
      <c r="C87" s="92" t="str">
        <f ca="1">VLOOKUP(B87,'Insumos e Serviços'!$A:$F,2,0)</f>
        <v>Próprio</v>
      </c>
      <c r="D87" s="90" t="str">
        <f ca="1">VLOOKUP(B87,'Insumos e Serviços'!$A:$F,4,0)</f>
        <v>Relé fotocélula, modelo de referência Tri-Fácil 220V (FCR2TF), fabricante Exatron</v>
      </c>
      <c r="E87" s="92" t="str">
        <f ca="1">VLOOKUP(B87,'Insumos e Serviços'!$A:$F,5,0)</f>
        <v>un</v>
      </c>
      <c r="F87" s="93">
        <v>1</v>
      </c>
      <c r="G87" s="94">
        <f ca="1">VLOOKUP(B87,'Insumos e Serviços'!$A:$F,6,0)</f>
        <v>46.87</v>
      </c>
      <c r="H87" s="94">
        <f t="shared" si="3"/>
        <v>46.87</v>
      </c>
    </row>
    <row r="88" spans="1:8" ht="15" thickTop="1">
      <c r="A88" s="4"/>
      <c r="B88" s="4"/>
      <c r="C88" s="4"/>
      <c r="D88" s="4"/>
      <c r="E88" s="4"/>
      <c r="F88" s="4"/>
      <c r="G88" s="4"/>
      <c r="H88" s="4"/>
    </row>
    <row r="89" spans="1:8">
      <c r="A89" s="84" t="s">
        <v>239</v>
      </c>
      <c r="B89" s="85" t="str">
        <f ca="1">VLOOKUP(A89,'Orçamento Sintético'!$A:$H,2,0)</f>
        <v xml:space="preserve"> MPDFT0961 </v>
      </c>
      <c r="C89" s="85" t="str">
        <f ca="1">VLOOKUP(A89,'Orçamento Sintético'!$A:$H,3,0)</f>
        <v>Próprio</v>
      </c>
      <c r="D89" s="86" t="str">
        <f ca="1">VLOOKUP(A89,'Orçamento Sintético'!$A:$H,4,0)</f>
        <v>QDG-AC/UTA-1 - adequação de quadro/ painel elétrico - PJDIJ</v>
      </c>
      <c r="E89" s="85" t="str">
        <f ca="1">VLOOKUP(A89,'Orçamento Sintético'!$A:$H,5,0)</f>
        <v>un</v>
      </c>
      <c r="F89" s="87"/>
      <c r="G89" s="88"/>
      <c r="H89" s="89">
        <f>SUM(H90:H97)</f>
        <v>13022.39</v>
      </c>
    </row>
    <row r="90" spans="1:8">
      <c r="A90" s="90" t="str">
        <f ca="1">VLOOKUP(B90,'Insumos e Serviços'!$A:$F,3,0)</f>
        <v>Composição</v>
      </c>
      <c r="B90" s="91" t="s">
        <v>491</v>
      </c>
      <c r="C90" s="92" t="str">
        <f ca="1">VLOOKUP(B90,'Insumos e Serviços'!$A:$F,2,0)</f>
        <v>SINAPI</v>
      </c>
      <c r="D90" s="90" t="str">
        <f ca="1">VLOOKUP(B90,'Insumos e Serviços'!$A:$F,4,0)</f>
        <v>ELETRICISTA COM ENCARGOS COMPLEMENTARES</v>
      </c>
      <c r="E90" s="92" t="str">
        <f ca="1">VLOOKUP(B90,'Insumos e Serviços'!$A:$F,5,0)</f>
        <v>H</v>
      </c>
      <c r="F90" s="93">
        <v>6</v>
      </c>
      <c r="G90" s="94">
        <f ca="1">VLOOKUP(B90,'Insumos e Serviços'!$A:$F,6,0)</f>
        <v>24.1</v>
      </c>
      <c r="H90" s="94">
        <f t="shared" ref="H90:H97" si="4">TRUNC(F90*G90,2)</f>
        <v>144.6</v>
      </c>
    </row>
    <row r="91" spans="1:8">
      <c r="A91" s="90" t="str">
        <f ca="1">VLOOKUP(B91,'Insumos e Serviços'!$A:$F,3,0)</f>
        <v>Composição</v>
      </c>
      <c r="B91" s="91" t="s">
        <v>489</v>
      </c>
      <c r="C91" s="92" t="str">
        <f ca="1">VLOOKUP(B91,'Insumos e Serviços'!$A:$F,2,0)</f>
        <v>SINAPI</v>
      </c>
      <c r="D91" s="90" t="str">
        <f ca="1">VLOOKUP(B91,'Insumos e Serviços'!$A:$F,4,0)</f>
        <v>AUXILIAR DE ELETRICISTA COM ENCARGOS COMPLEMENTARES</v>
      </c>
      <c r="E91" s="92" t="str">
        <f ca="1">VLOOKUP(B91,'Insumos e Serviços'!$A:$F,5,0)</f>
        <v>H</v>
      </c>
      <c r="F91" s="93">
        <v>6</v>
      </c>
      <c r="G91" s="94">
        <f ca="1">VLOOKUP(B91,'Insumos e Serviços'!$A:$F,6,0)</f>
        <v>18.739999999999998</v>
      </c>
      <c r="H91" s="94">
        <f t="shared" si="4"/>
        <v>112.44</v>
      </c>
    </row>
    <row r="92" spans="1:8">
      <c r="A92" s="90" t="str">
        <f ca="1">VLOOKUP(B92,'Insumos e Serviços'!$A:$F,3,0)</f>
        <v>Composição</v>
      </c>
      <c r="B92" s="91" t="s">
        <v>27</v>
      </c>
      <c r="C92" s="92" t="str">
        <f ca="1">VLOOKUP(B92,'Insumos e Serviços'!$A:$F,2,0)</f>
        <v>SINAPI</v>
      </c>
      <c r="D92" s="90" t="str">
        <f ca="1">VLOOKUP(B92,'Insumos e Serviços'!$A:$F,4,0)</f>
        <v>ENGENHEIRO ELETRICISTA COM ENCARGOS COMPLEMENTARES</v>
      </c>
      <c r="E92" s="92" t="str">
        <f ca="1">VLOOKUP(B92,'Insumos e Serviços'!$A:$F,5,0)</f>
        <v>H</v>
      </c>
      <c r="F92" s="93">
        <v>2</v>
      </c>
      <c r="G92" s="94">
        <f ca="1">VLOOKUP(B92,'Insumos e Serviços'!$A:$F,6,0)</f>
        <v>110.31</v>
      </c>
      <c r="H92" s="94">
        <f t="shared" si="4"/>
        <v>220.62</v>
      </c>
    </row>
    <row r="93" spans="1:8" ht="22.5">
      <c r="A93" s="90" t="str">
        <f ca="1">VLOOKUP(B93,'Insumos e Serviços'!$A:$F,3,0)</f>
        <v>Insumo</v>
      </c>
      <c r="B93" s="91" t="s">
        <v>463</v>
      </c>
      <c r="C93" s="92" t="str">
        <f ca="1">VLOOKUP(B93,'Insumos e Serviços'!$A:$F,2,0)</f>
        <v>Próprio</v>
      </c>
      <c r="D93" s="90" t="str">
        <f ca="1">VLOOKUP(B93,'Insumos e Serviços'!$A:$F,4,0)</f>
        <v>Inversor de frequência HVAC ATV212 - 7.5 kW - 380-480 VAC trifásico Altivar ATV212HU75N4 Schneider Electric</v>
      </c>
      <c r="E93" s="92" t="str">
        <f ca="1">VLOOKUP(B93,'Insumos e Serviços'!$A:$F,5,0)</f>
        <v>un</v>
      </c>
      <c r="F93" s="93">
        <v>1</v>
      </c>
      <c r="G93" s="94">
        <f ca="1">VLOOKUP(B93,'Insumos e Serviços'!$A:$F,6,0)</f>
        <v>10930.14</v>
      </c>
      <c r="H93" s="94">
        <f t="shared" si="4"/>
        <v>10930.14</v>
      </c>
    </row>
    <row r="94" spans="1:8">
      <c r="A94" s="90" t="str">
        <f ca="1">VLOOKUP(B94,'Insumos e Serviços'!$A:$F,3,0)</f>
        <v>Insumo</v>
      </c>
      <c r="B94" s="91" t="s">
        <v>366</v>
      </c>
      <c r="C94" s="92" t="str">
        <f ca="1">VLOOKUP(B94,'Insumos e Serviços'!$A:$F,2,0)</f>
        <v>Próprio</v>
      </c>
      <c r="D94" s="90" t="str">
        <f ca="1">VLOOKUP(B94,'Insumos e Serviços'!$A:$F,4,0)</f>
        <v>Contato auxiliar 1NA M20-1A Metaltex</v>
      </c>
      <c r="E94" s="92" t="str">
        <f ca="1">VLOOKUP(B94,'Insumos e Serviços'!$A:$F,5,0)</f>
        <v>un</v>
      </c>
      <c r="F94" s="93">
        <v>2</v>
      </c>
      <c r="G94" s="94">
        <f ca="1">VLOOKUP(B94,'Insumos e Serviços'!$A:$F,6,0)</f>
        <v>10.36</v>
      </c>
      <c r="H94" s="94">
        <f t="shared" si="4"/>
        <v>20.72</v>
      </c>
    </row>
    <row r="95" spans="1:8">
      <c r="A95" s="90" t="str">
        <f ca="1">VLOOKUP(B95,'Insumos e Serviços'!$A:$F,3,0)</f>
        <v>Insumo</v>
      </c>
      <c r="B95" s="91" t="s">
        <v>371</v>
      </c>
      <c r="C95" s="92" t="str">
        <f ca="1">VLOOKUP(B95,'Insumos e Serviços'!$A:$F,2,0)</f>
        <v>Próprio</v>
      </c>
      <c r="D95" s="90" t="str">
        <f ca="1">VLOOKUP(B95,'Insumos e Serviços'!$A:$F,4,0)</f>
        <v>Bloco de contato auxiliar CA5X-10 ABB</v>
      </c>
      <c r="E95" s="92" t="str">
        <f ca="1">VLOOKUP(B95,'Insumos e Serviços'!$A:$F,5,0)</f>
        <v>un</v>
      </c>
      <c r="F95" s="93">
        <v>9</v>
      </c>
      <c r="G95" s="94">
        <f ca="1">VLOOKUP(B95,'Insumos e Serviços'!$A:$F,6,0)</f>
        <v>27.25</v>
      </c>
      <c r="H95" s="94">
        <f t="shared" si="4"/>
        <v>245.25</v>
      </c>
    </row>
    <row r="96" spans="1:8">
      <c r="A96" s="90" t="str">
        <f ca="1">VLOOKUP(B96,'Insumos e Serviços'!$A:$F,3,0)</f>
        <v>Insumo</v>
      </c>
      <c r="B96" s="91" t="s">
        <v>391</v>
      </c>
      <c r="C96" s="92" t="str">
        <f ca="1">VLOOKUP(B96,'Insumos e Serviços'!$A:$F,2,0)</f>
        <v>Próprio</v>
      </c>
      <c r="D96" s="90" t="str">
        <f ca="1">VLOOKUP(B96,'Insumos e Serviços'!$A:$F,4,0)</f>
        <v>Grelha RAL 7035 IP54 -NSYCAG223LPF - Schneider</v>
      </c>
      <c r="E96" s="92" t="str">
        <f ca="1">VLOOKUP(B96,'Insumos e Serviços'!$A:$F,5,0)</f>
        <v>un</v>
      </c>
      <c r="F96" s="93">
        <v>1</v>
      </c>
      <c r="G96" s="94">
        <f ca="1">VLOOKUP(B96,'Insumos e Serviços'!$A:$F,6,0)</f>
        <v>221.44</v>
      </c>
      <c r="H96" s="94">
        <f t="shared" si="4"/>
        <v>221.44</v>
      </c>
    </row>
    <row r="97" spans="1:8" ht="15" thickBot="1">
      <c r="A97" s="90" t="str">
        <f ca="1">VLOOKUP(B97,'Insumos e Serviços'!$A:$F,3,0)</f>
        <v>Insumo</v>
      </c>
      <c r="B97" s="91" t="s">
        <v>435</v>
      </c>
      <c r="C97" s="92" t="str">
        <f ca="1">VLOOKUP(B97,'Insumos e Serviços'!$A:$F,2,0)</f>
        <v>Próprio</v>
      </c>
      <c r="D97" s="90" t="str">
        <f ca="1">VLOOKUP(B97,'Insumos e Serviços'!$A:$F,4,0)</f>
        <v>Ventilador 300M3/H 230V IP54 - NSYCVF300M230PF - Schneider</v>
      </c>
      <c r="E97" s="92" t="str">
        <f ca="1">VLOOKUP(B97,'Insumos e Serviços'!$A:$F,5,0)</f>
        <v>un</v>
      </c>
      <c r="F97" s="93">
        <v>1</v>
      </c>
      <c r="G97" s="94">
        <f ca="1">VLOOKUP(B97,'Insumos e Serviços'!$A:$F,6,0)</f>
        <v>1127.18</v>
      </c>
      <c r="H97" s="94">
        <f t="shared" si="4"/>
        <v>1127.18</v>
      </c>
    </row>
    <row r="98" spans="1:8" ht="15" thickTop="1">
      <c r="A98" s="4"/>
      <c r="B98" s="4"/>
      <c r="C98" s="4"/>
      <c r="D98" s="4"/>
      <c r="E98" s="4"/>
      <c r="F98" s="4"/>
      <c r="G98" s="4"/>
      <c r="H98" s="4"/>
    </row>
    <row r="99" spans="1:8">
      <c r="A99" s="84" t="s">
        <v>236</v>
      </c>
      <c r="B99" s="85" t="str">
        <f ca="1">VLOOKUP(A99,'Orçamento Sintético'!$A:$H,2,0)</f>
        <v xml:space="preserve"> MPDFT0962 </v>
      </c>
      <c r="C99" s="85" t="str">
        <f ca="1">VLOOKUP(A99,'Orçamento Sintético'!$A:$H,3,0)</f>
        <v>Próprio</v>
      </c>
      <c r="D99" s="86" t="str">
        <f ca="1">VLOOKUP(A99,'Orçamento Sintético'!$A:$H,4,0)</f>
        <v>QD-AC/UTA-2 - adequação de quadro/ painel elétrico - PJDIJ</v>
      </c>
      <c r="E99" s="85" t="str">
        <f ca="1">VLOOKUP(A99,'Orçamento Sintético'!$A:$H,5,0)</f>
        <v>un</v>
      </c>
      <c r="F99" s="87"/>
      <c r="G99" s="88"/>
      <c r="H99" s="89">
        <f>SUM(H100:H107)</f>
        <v>12911.19</v>
      </c>
    </row>
    <row r="100" spans="1:8">
      <c r="A100" s="90" t="str">
        <f ca="1">VLOOKUP(B100,'Insumos e Serviços'!$A:$F,3,0)</f>
        <v>Composição</v>
      </c>
      <c r="B100" s="91" t="s">
        <v>489</v>
      </c>
      <c r="C100" s="92" t="str">
        <f ca="1">VLOOKUP(B100,'Insumos e Serviços'!$A:$F,2,0)</f>
        <v>SINAPI</v>
      </c>
      <c r="D100" s="90" t="str">
        <f ca="1">VLOOKUP(B100,'Insumos e Serviços'!$A:$F,4,0)</f>
        <v>AUXILIAR DE ELETRICISTA COM ENCARGOS COMPLEMENTARES</v>
      </c>
      <c r="E100" s="92" t="str">
        <f ca="1">VLOOKUP(B100,'Insumos e Serviços'!$A:$F,5,0)</f>
        <v>H</v>
      </c>
      <c r="F100" s="93">
        <v>6</v>
      </c>
      <c r="G100" s="94">
        <f ca="1">VLOOKUP(B100,'Insumos e Serviços'!$A:$F,6,0)</f>
        <v>18.739999999999998</v>
      </c>
      <c r="H100" s="94">
        <f t="shared" ref="H100:H107" si="5">TRUNC(F100*G100,2)</f>
        <v>112.44</v>
      </c>
    </row>
    <row r="101" spans="1:8">
      <c r="A101" s="90" t="str">
        <f ca="1">VLOOKUP(B101,'Insumos e Serviços'!$A:$F,3,0)</f>
        <v>Composição</v>
      </c>
      <c r="B101" s="91" t="s">
        <v>491</v>
      </c>
      <c r="C101" s="92" t="str">
        <f ca="1">VLOOKUP(B101,'Insumos e Serviços'!$A:$F,2,0)</f>
        <v>SINAPI</v>
      </c>
      <c r="D101" s="90" t="str">
        <f ca="1">VLOOKUP(B101,'Insumos e Serviços'!$A:$F,4,0)</f>
        <v>ELETRICISTA COM ENCARGOS COMPLEMENTARES</v>
      </c>
      <c r="E101" s="92" t="str">
        <f ca="1">VLOOKUP(B101,'Insumos e Serviços'!$A:$F,5,0)</f>
        <v>H</v>
      </c>
      <c r="F101" s="93">
        <v>6</v>
      </c>
      <c r="G101" s="94">
        <f ca="1">VLOOKUP(B101,'Insumos e Serviços'!$A:$F,6,0)</f>
        <v>24.1</v>
      </c>
      <c r="H101" s="94">
        <f t="shared" si="5"/>
        <v>144.6</v>
      </c>
    </row>
    <row r="102" spans="1:8">
      <c r="A102" s="90" t="str">
        <f ca="1">VLOOKUP(B102,'Insumos e Serviços'!$A:$F,3,0)</f>
        <v>Composição</v>
      </c>
      <c r="B102" s="91" t="s">
        <v>27</v>
      </c>
      <c r="C102" s="92" t="str">
        <f ca="1">VLOOKUP(B102,'Insumos e Serviços'!$A:$F,2,0)</f>
        <v>SINAPI</v>
      </c>
      <c r="D102" s="90" t="str">
        <f ca="1">VLOOKUP(B102,'Insumos e Serviços'!$A:$F,4,0)</f>
        <v>ENGENHEIRO ELETRICISTA COM ENCARGOS COMPLEMENTARES</v>
      </c>
      <c r="E102" s="92" t="str">
        <f ca="1">VLOOKUP(B102,'Insumos e Serviços'!$A:$F,5,0)</f>
        <v>H</v>
      </c>
      <c r="F102" s="93">
        <v>2</v>
      </c>
      <c r="G102" s="94">
        <f ca="1">VLOOKUP(B102,'Insumos e Serviços'!$A:$F,6,0)</f>
        <v>110.31</v>
      </c>
      <c r="H102" s="94">
        <f t="shared" si="5"/>
        <v>220.62</v>
      </c>
    </row>
    <row r="103" spans="1:8">
      <c r="A103" s="90" t="str">
        <f ca="1">VLOOKUP(B103,'Insumos e Serviços'!$A:$F,3,0)</f>
        <v>Insumo</v>
      </c>
      <c r="B103" s="91" t="s">
        <v>366</v>
      </c>
      <c r="C103" s="92" t="str">
        <f ca="1">VLOOKUP(B103,'Insumos e Serviços'!$A:$F,2,0)</f>
        <v>Próprio</v>
      </c>
      <c r="D103" s="90" t="str">
        <f ca="1">VLOOKUP(B103,'Insumos e Serviços'!$A:$F,4,0)</f>
        <v>Contato auxiliar 1NA M20-1A Metaltex</v>
      </c>
      <c r="E103" s="92" t="str">
        <f ca="1">VLOOKUP(B103,'Insumos e Serviços'!$A:$F,5,0)</f>
        <v>un</v>
      </c>
      <c r="F103" s="93">
        <v>11</v>
      </c>
      <c r="G103" s="94">
        <f ca="1">VLOOKUP(B103,'Insumos e Serviços'!$A:$F,6,0)</f>
        <v>10.36</v>
      </c>
      <c r="H103" s="94">
        <f t="shared" si="5"/>
        <v>113.96</v>
      </c>
    </row>
    <row r="104" spans="1:8">
      <c r="A104" s="90" t="str">
        <f ca="1">VLOOKUP(B104,'Insumos e Serviços'!$A:$F,3,0)</f>
        <v>Insumo</v>
      </c>
      <c r="B104" s="91" t="s">
        <v>400</v>
      </c>
      <c r="C104" s="92" t="str">
        <f ca="1">VLOOKUP(B104,'Insumos e Serviços'!$A:$F,2,0)</f>
        <v>Próprio</v>
      </c>
      <c r="D104" s="90" t="str">
        <f ca="1">VLOOKUP(B104,'Insumos e Serviços'!$A:$F,4,0)</f>
        <v>Borne terminal 2,5mm²</v>
      </c>
      <c r="E104" s="92" t="str">
        <f ca="1">VLOOKUP(B104,'Insumos e Serviços'!$A:$F,5,0)</f>
        <v>un</v>
      </c>
      <c r="F104" s="93">
        <v>11</v>
      </c>
      <c r="G104" s="94">
        <f ca="1">VLOOKUP(B104,'Insumos e Serviços'!$A:$F,6,0)</f>
        <v>3.71</v>
      </c>
      <c r="H104" s="94">
        <f t="shared" si="5"/>
        <v>40.81</v>
      </c>
    </row>
    <row r="105" spans="1:8" ht="22.5">
      <c r="A105" s="90" t="str">
        <f ca="1">VLOOKUP(B105,'Insumos e Serviços'!$A:$F,3,0)</f>
        <v>Insumo</v>
      </c>
      <c r="B105" s="91" t="s">
        <v>463</v>
      </c>
      <c r="C105" s="92" t="str">
        <f ca="1">VLOOKUP(B105,'Insumos e Serviços'!$A:$F,2,0)</f>
        <v>Próprio</v>
      </c>
      <c r="D105" s="90" t="str">
        <f ca="1">VLOOKUP(B105,'Insumos e Serviços'!$A:$F,4,0)</f>
        <v>Inversor de frequência HVAC ATV212 - 7.5 kW - 380-480 VAC trifásico Altivar ATV212HU75N4 Schneider Electric</v>
      </c>
      <c r="E105" s="92" t="str">
        <f ca="1">VLOOKUP(B105,'Insumos e Serviços'!$A:$F,5,0)</f>
        <v>un</v>
      </c>
      <c r="F105" s="93">
        <v>1</v>
      </c>
      <c r="G105" s="94">
        <f ca="1">VLOOKUP(B105,'Insumos e Serviços'!$A:$F,6,0)</f>
        <v>10930.14</v>
      </c>
      <c r="H105" s="94">
        <f t="shared" si="5"/>
        <v>10930.14</v>
      </c>
    </row>
    <row r="106" spans="1:8">
      <c r="A106" s="90" t="str">
        <f ca="1">VLOOKUP(B106,'Insumos e Serviços'!$A:$F,3,0)</f>
        <v>Insumo</v>
      </c>
      <c r="B106" s="91" t="s">
        <v>435</v>
      </c>
      <c r="C106" s="92" t="str">
        <f ca="1">VLOOKUP(B106,'Insumos e Serviços'!$A:$F,2,0)</f>
        <v>Próprio</v>
      </c>
      <c r="D106" s="90" t="str">
        <f ca="1">VLOOKUP(B106,'Insumos e Serviços'!$A:$F,4,0)</f>
        <v>Ventilador 300M3/H 230V IP54 - NSYCVF300M230PF - Schneider</v>
      </c>
      <c r="E106" s="92" t="str">
        <f ca="1">VLOOKUP(B106,'Insumos e Serviços'!$A:$F,5,0)</f>
        <v>un</v>
      </c>
      <c r="F106" s="93">
        <v>1</v>
      </c>
      <c r="G106" s="94">
        <f ca="1">VLOOKUP(B106,'Insumos e Serviços'!$A:$F,6,0)</f>
        <v>1127.18</v>
      </c>
      <c r="H106" s="94">
        <f t="shared" si="5"/>
        <v>1127.18</v>
      </c>
    </row>
    <row r="107" spans="1:8" ht="15" thickBot="1">
      <c r="A107" s="90" t="str">
        <f ca="1">VLOOKUP(B107,'Insumos e Serviços'!$A:$F,3,0)</f>
        <v>Insumo</v>
      </c>
      <c r="B107" s="91" t="s">
        <v>391</v>
      </c>
      <c r="C107" s="92" t="str">
        <f ca="1">VLOOKUP(B107,'Insumos e Serviços'!$A:$F,2,0)</f>
        <v>Próprio</v>
      </c>
      <c r="D107" s="90" t="str">
        <f ca="1">VLOOKUP(B107,'Insumos e Serviços'!$A:$F,4,0)</f>
        <v>Grelha RAL 7035 IP54 -NSYCAG223LPF - Schneider</v>
      </c>
      <c r="E107" s="92" t="str">
        <f ca="1">VLOOKUP(B107,'Insumos e Serviços'!$A:$F,5,0)</f>
        <v>un</v>
      </c>
      <c r="F107" s="93">
        <v>1</v>
      </c>
      <c r="G107" s="94">
        <f ca="1">VLOOKUP(B107,'Insumos e Serviços'!$A:$F,6,0)</f>
        <v>221.44</v>
      </c>
      <c r="H107" s="94">
        <f t="shared" si="5"/>
        <v>221.44</v>
      </c>
    </row>
    <row r="108" spans="1:8" ht="15" thickTop="1">
      <c r="A108" s="4"/>
      <c r="B108" s="4"/>
      <c r="C108" s="4"/>
      <c r="D108" s="4"/>
      <c r="E108" s="4"/>
      <c r="F108" s="4"/>
      <c r="G108" s="4"/>
      <c r="H108" s="4"/>
    </row>
    <row r="109" spans="1:8">
      <c r="A109" s="84" t="s">
        <v>233</v>
      </c>
      <c r="B109" s="85" t="str">
        <f ca="1">VLOOKUP(A109,'Orçamento Sintético'!$A:$H,2,0)</f>
        <v xml:space="preserve"> MPDFT0963 </v>
      </c>
      <c r="C109" s="85" t="str">
        <f ca="1">VLOOKUP(A109,'Orçamento Sintético'!$A:$H,3,0)</f>
        <v>Próprio</v>
      </c>
      <c r="D109" s="86" t="str">
        <f ca="1">VLOOKUP(A109,'Orçamento Sintético'!$A:$H,4,0)</f>
        <v>QD-UTA-3 - adequação de quadro/ painel elétrico - PJDIJ</v>
      </c>
      <c r="E109" s="85" t="str">
        <f ca="1">VLOOKUP(A109,'Orçamento Sintético'!$A:$H,5,0)</f>
        <v>un</v>
      </c>
      <c r="F109" s="87"/>
      <c r="G109" s="88"/>
      <c r="H109" s="89">
        <f>SUM(H110:H117)</f>
        <v>12911.19</v>
      </c>
    </row>
    <row r="110" spans="1:8">
      <c r="A110" s="90" t="str">
        <f ca="1">VLOOKUP(B110,'Insumos e Serviços'!$A:$F,3,0)</f>
        <v>Composição</v>
      </c>
      <c r="B110" s="91" t="s">
        <v>489</v>
      </c>
      <c r="C110" s="92" t="str">
        <f ca="1">VLOOKUP(B110,'Insumos e Serviços'!$A:$F,2,0)</f>
        <v>SINAPI</v>
      </c>
      <c r="D110" s="90" t="str">
        <f ca="1">VLOOKUP(B110,'Insumos e Serviços'!$A:$F,4,0)</f>
        <v>AUXILIAR DE ELETRICISTA COM ENCARGOS COMPLEMENTARES</v>
      </c>
      <c r="E110" s="92" t="str">
        <f ca="1">VLOOKUP(B110,'Insumos e Serviços'!$A:$F,5,0)</f>
        <v>H</v>
      </c>
      <c r="F110" s="93">
        <v>6</v>
      </c>
      <c r="G110" s="94">
        <f ca="1">VLOOKUP(B110,'Insumos e Serviços'!$A:$F,6,0)</f>
        <v>18.739999999999998</v>
      </c>
      <c r="H110" s="94">
        <f t="shared" ref="H110:H117" si="6">TRUNC(F110*G110,2)</f>
        <v>112.44</v>
      </c>
    </row>
    <row r="111" spans="1:8">
      <c r="A111" s="90" t="str">
        <f ca="1">VLOOKUP(B111,'Insumos e Serviços'!$A:$F,3,0)</f>
        <v>Composição</v>
      </c>
      <c r="B111" s="91" t="s">
        <v>491</v>
      </c>
      <c r="C111" s="92" t="str">
        <f ca="1">VLOOKUP(B111,'Insumos e Serviços'!$A:$F,2,0)</f>
        <v>SINAPI</v>
      </c>
      <c r="D111" s="90" t="str">
        <f ca="1">VLOOKUP(B111,'Insumos e Serviços'!$A:$F,4,0)</f>
        <v>ELETRICISTA COM ENCARGOS COMPLEMENTARES</v>
      </c>
      <c r="E111" s="92" t="str">
        <f ca="1">VLOOKUP(B111,'Insumos e Serviços'!$A:$F,5,0)</f>
        <v>H</v>
      </c>
      <c r="F111" s="93">
        <v>6</v>
      </c>
      <c r="G111" s="94">
        <f ca="1">VLOOKUP(B111,'Insumos e Serviços'!$A:$F,6,0)</f>
        <v>24.1</v>
      </c>
      <c r="H111" s="94">
        <f t="shared" si="6"/>
        <v>144.6</v>
      </c>
    </row>
    <row r="112" spans="1:8">
      <c r="A112" s="90" t="str">
        <f ca="1">VLOOKUP(B112,'Insumos e Serviços'!$A:$F,3,0)</f>
        <v>Composição</v>
      </c>
      <c r="B112" s="91" t="s">
        <v>27</v>
      </c>
      <c r="C112" s="92" t="str">
        <f ca="1">VLOOKUP(B112,'Insumos e Serviços'!$A:$F,2,0)</f>
        <v>SINAPI</v>
      </c>
      <c r="D112" s="90" t="str">
        <f ca="1">VLOOKUP(B112,'Insumos e Serviços'!$A:$F,4,0)</f>
        <v>ENGENHEIRO ELETRICISTA COM ENCARGOS COMPLEMENTARES</v>
      </c>
      <c r="E112" s="92" t="str">
        <f ca="1">VLOOKUP(B112,'Insumos e Serviços'!$A:$F,5,0)</f>
        <v>H</v>
      </c>
      <c r="F112" s="93">
        <v>2</v>
      </c>
      <c r="G112" s="94">
        <f ca="1">VLOOKUP(B112,'Insumos e Serviços'!$A:$F,6,0)</f>
        <v>110.31</v>
      </c>
      <c r="H112" s="94">
        <f t="shared" si="6"/>
        <v>220.62</v>
      </c>
    </row>
    <row r="113" spans="1:8">
      <c r="A113" s="90" t="str">
        <f ca="1">VLOOKUP(B113,'Insumos e Serviços'!$A:$F,3,0)</f>
        <v>Insumo</v>
      </c>
      <c r="B113" s="91" t="s">
        <v>366</v>
      </c>
      <c r="C113" s="92" t="str">
        <f ca="1">VLOOKUP(B113,'Insumos e Serviços'!$A:$F,2,0)</f>
        <v>Próprio</v>
      </c>
      <c r="D113" s="90" t="str">
        <f ca="1">VLOOKUP(B113,'Insumos e Serviços'!$A:$F,4,0)</f>
        <v>Contato auxiliar 1NA M20-1A Metaltex</v>
      </c>
      <c r="E113" s="92" t="str">
        <f ca="1">VLOOKUP(B113,'Insumos e Serviços'!$A:$F,5,0)</f>
        <v>un</v>
      </c>
      <c r="F113" s="93">
        <v>11</v>
      </c>
      <c r="G113" s="94">
        <f ca="1">VLOOKUP(B113,'Insumos e Serviços'!$A:$F,6,0)</f>
        <v>10.36</v>
      </c>
      <c r="H113" s="94">
        <f t="shared" si="6"/>
        <v>113.96</v>
      </c>
    </row>
    <row r="114" spans="1:8" ht="22.5">
      <c r="A114" s="90" t="str">
        <f ca="1">VLOOKUP(B114,'Insumos e Serviços'!$A:$F,3,0)</f>
        <v>Insumo</v>
      </c>
      <c r="B114" s="91" t="s">
        <v>463</v>
      </c>
      <c r="C114" s="92" t="str">
        <f ca="1">VLOOKUP(B114,'Insumos e Serviços'!$A:$F,2,0)</f>
        <v>Próprio</v>
      </c>
      <c r="D114" s="90" t="str">
        <f ca="1">VLOOKUP(B114,'Insumos e Serviços'!$A:$F,4,0)</f>
        <v>Inversor de frequência HVAC ATV212 - 7.5 kW - 380-480 VAC trifásico Altivar ATV212HU75N4 Schneider Electric</v>
      </c>
      <c r="E114" s="92" t="str">
        <f ca="1">VLOOKUP(B114,'Insumos e Serviços'!$A:$F,5,0)</f>
        <v>un</v>
      </c>
      <c r="F114" s="93">
        <v>1</v>
      </c>
      <c r="G114" s="94">
        <f ca="1">VLOOKUP(B114,'Insumos e Serviços'!$A:$F,6,0)</f>
        <v>10930.14</v>
      </c>
      <c r="H114" s="94">
        <f t="shared" si="6"/>
        <v>10930.14</v>
      </c>
    </row>
    <row r="115" spans="1:8">
      <c r="A115" s="90" t="str">
        <f ca="1">VLOOKUP(B115,'Insumos e Serviços'!$A:$F,3,0)</f>
        <v>Insumo</v>
      </c>
      <c r="B115" s="91" t="s">
        <v>391</v>
      </c>
      <c r="C115" s="92" t="str">
        <f ca="1">VLOOKUP(B115,'Insumos e Serviços'!$A:$F,2,0)</f>
        <v>Próprio</v>
      </c>
      <c r="D115" s="90" t="str">
        <f ca="1">VLOOKUP(B115,'Insumos e Serviços'!$A:$F,4,0)</f>
        <v>Grelha RAL 7035 IP54 -NSYCAG223LPF - Schneider</v>
      </c>
      <c r="E115" s="92" t="str">
        <f ca="1">VLOOKUP(B115,'Insumos e Serviços'!$A:$F,5,0)</f>
        <v>un</v>
      </c>
      <c r="F115" s="93">
        <v>1</v>
      </c>
      <c r="G115" s="94">
        <f ca="1">VLOOKUP(B115,'Insumos e Serviços'!$A:$F,6,0)</f>
        <v>221.44</v>
      </c>
      <c r="H115" s="94">
        <f t="shared" si="6"/>
        <v>221.44</v>
      </c>
    </row>
    <row r="116" spans="1:8">
      <c r="A116" s="90" t="str">
        <f ca="1">VLOOKUP(B116,'Insumos e Serviços'!$A:$F,3,0)</f>
        <v>Insumo</v>
      </c>
      <c r="B116" s="91" t="s">
        <v>435</v>
      </c>
      <c r="C116" s="92" t="str">
        <f ca="1">VLOOKUP(B116,'Insumos e Serviços'!$A:$F,2,0)</f>
        <v>Próprio</v>
      </c>
      <c r="D116" s="90" t="str">
        <f ca="1">VLOOKUP(B116,'Insumos e Serviços'!$A:$F,4,0)</f>
        <v>Ventilador 300M3/H 230V IP54 - NSYCVF300M230PF - Schneider</v>
      </c>
      <c r="E116" s="92" t="str">
        <f ca="1">VLOOKUP(B116,'Insumos e Serviços'!$A:$F,5,0)</f>
        <v>un</v>
      </c>
      <c r="F116" s="93">
        <v>1</v>
      </c>
      <c r="G116" s="94">
        <f ca="1">VLOOKUP(B116,'Insumos e Serviços'!$A:$F,6,0)</f>
        <v>1127.18</v>
      </c>
      <c r="H116" s="94">
        <f t="shared" si="6"/>
        <v>1127.18</v>
      </c>
    </row>
    <row r="117" spans="1:8" ht="15" thickBot="1">
      <c r="A117" s="90" t="str">
        <f ca="1">VLOOKUP(B117,'Insumos e Serviços'!$A:$F,3,0)</f>
        <v>Insumo</v>
      </c>
      <c r="B117" s="91" t="s">
        <v>400</v>
      </c>
      <c r="C117" s="92" t="str">
        <f ca="1">VLOOKUP(B117,'Insumos e Serviços'!$A:$F,2,0)</f>
        <v>Próprio</v>
      </c>
      <c r="D117" s="90" t="str">
        <f ca="1">VLOOKUP(B117,'Insumos e Serviços'!$A:$F,4,0)</f>
        <v>Borne terminal 2,5mm²</v>
      </c>
      <c r="E117" s="92" t="str">
        <f ca="1">VLOOKUP(B117,'Insumos e Serviços'!$A:$F,5,0)</f>
        <v>un</v>
      </c>
      <c r="F117" s="93">
        <v>11</v>
      </c>
      <c r="G117" s="94">
        <f ca="1">VLOOKUP(B117,'Insumos e Serviços'!$A:$F,6,0)</f>
        <v>3.71</v>
      </c>
      <c r="H117" s="94">
        <f t="shared" si="6"/>
        <v>40.81</v>
      </c>
    </row>
    <row r="118" spans="1:8" ht="15" thickTop="1">
      <c r="A118" s="4"/>
      <c r="B118" s="4"/>
      <c r="C118" s="4"/>
      <c r="D118" s="4"/>
      <c r="E118" s="4"/>
      <c r="F118" s="4"/>
      <c r="G118" s="4"/>
      <c r="H118" s="4"/>
    </row>
    <row r="119" spans="1:8">
      <c r="A119" s="84" t="s">
        <v>230</v>
      </c>
      <c r="B119" s="85" t="str">
        <f ca="1">VLOOKUP(A119,'Orçamento Sintético'!$A:$H,2,0)</f>
        <v xml:space="preserve"> MPDFT0964 </v>
      </c>
      <c r="C119" s="85" t="str">
        <f ca="1">VLOOKUP(A119,'Orçamento Sintético'!$A:$H,3,0)</f>
        <v>Próprio</v>
      </c>
      <c r="D119" s="86" t="str">
        <f ca="1">VLOOKUP(A119,'Orçamento Sintético'!$A:$H,4,0)</f>
        <v>QG-CAG - adequação de quadro/ painel elétrico - PJDIJ</v>
      </c>
      <c r="E119" s="85" t="str">
        <f ca="1">VLOOKUP(A119,'Orçamento Sintético'!$A:$H,5,0)</f>
        <v>un</v>
      </c>
      <c r="F119" s="87"/>
      <c r="G119" s="88"/>
      <c r="H119" s="89">
        <f>SUM(H120:H129)</f>
        <v>14092.68</v>
      </c>
    </row>
    <row r="120" spans="1:8">
      <c r="A120" s="90" t="str">
        <f ca="1">VLOOKUP(B120,'Insumos e Serviços'!$A:$F,3,0)</f>
        <v>Composição</v>
      </c>
      <c r="B120" s="91" t="s">
        <v>489</v>
      </c>
      <c r="C120" s="92" t="str">
        <f ca="1">VLOOKUP(B120,'Insumos e Serviços'!$A:$F,2,0)</f>
        <v>SINAPI</v>
      </c>
      <c r="D120" s="90" t="str">
        <f ca="1">VLOOKUP(B120,'Insumos e Serviços'!$A:$F,4,0)</f>
        <v>AUXILIAR DE ELETRICISTA COM ENCARGOS COMPLEMENTARES</v>
      </c>
      <c r="E120" s="92" t="str">
        <f ca="1">VLOOKUP(B120,'Insumos e Serviços'!$A:$F,5,0)</f>
        <v>H</v>
      </c>
      <c r="F120" s="93">
        <v>20</v>
      </c>
      <c r="G120" s="94">
        <f ca="1">VLOOKUP(B120,'Insumos e Serviços'!$A:$F,6,0)</f>
        <v>18.739999999999998</v>
      </c>
      <c r="H120" s="94">
        <f t="shared" ref="H120:H129" si="7">TRUNC(F120*G120,2)</f>
        <v>374.8</v>
      </c>
    </row>
    <row r="121" spans="1:8">
      <c r="A121" s="90" t="str">
        <f ca="1">VLOOKUP(B121,'Insumos e Serviços'!$A:$F,3,0)</f>
        <v>Composição</v>
      </c>
      <c r="B121" s="91" t="s">
        <v>491</v>
      </c>
      <c r="C121" s="92" t="str">
        <f ca="1">VLOOKUP(B121,'Insumos e Serviços'!$A:$F,2,0)</f>
        <v>SINAPI</v>
      </c>
      <c r="D121" s="90" t="str">
        <f ca="1">VLOOKUP(B121,'Insumos e Serviços'!$A:$F,4,0)</f>
        <v>ELETRICISTA COM ENCARGOS COMPLEMENTARES</v>
      </c>
      <c r="E121" s="92" t="str">
        <f ca="1">VLOOKUP(B121,'Insumos e Serviços'!$A:$F,5,0)</f>
        <v>H</v>
      </c>
      <c r="F121" s="93">
        <v>20</v>
      </c>
      <c r="G121" s="94">
        <f ca="1">VLOOKUP(B121,'Insumos e Serviços'!$A:$F,6,0)</f>
        <v>24.1</v>
      </c>
      <c r="H121" s="94">
        <f t="shared" si="7"/>
        <v>482</v>
      </c>
    </row>
    <row r="122" spans="1:8">
      <c r="A122" s="90" t="str">
        <f ca="1">VLOOKUP(B122,'Insumos e Serviços'!$A:$F,3,0)</f>
        <v>Composição</v>
      </c>
      <c r="B122" s="91" t="s">
        <v>27</v>
      </c>
      <c r="C122" s="92" t="str">
        <f ca="1">VLOOKUP(B122,'Insumos e Serviços'!$A:$F,2,0)</f>
        <v>SINAPI</v>
      </c>
      <c r="D122" s="90" t="str">
        <f ca="1">VLOOKUP(B122,'Insumos e Serviços'!$A:$F,4,0)</f>
        <v>ENGENHEIRO ELETRICISTA COM ENCARGOS COMPLEMENTARES</v>
      </c>
      <c r="E122" s="92" t="str">
        <f ca="1">VLOOKUP(B122,'Insumos e Serviços'!$A:$F,5,0)</f>
        <v>H</v>
      </c>
      <c r="F122" s="93">
        <v>18</v>
      </c>
      <c r="G122" s="94">
        <f ca="1">VLOOKUP(B122,'Insumos e Serviços'!$A:$F,6,0)</f>
        <v>110.31</v>
      </c>
      <c r="H122" s="94">
        <f t="shared" si="7"/>
        <v>1985.58</v>
      </c>
    </row>
    <row r="123" spans="1:8" ht="22.5">
      <c r="A123" s="90" t="str">
        <f ca="1">VLOOKUP(B123,'Insumos e Serviços'!$A:$F,3,0)</f>
        <v>Composição</v>
      </c>
      <c r="B123" s="91" t="s">
        <v>507</v>
      </c>
      <c r="C123" s="92" t="str">
        <f ca="1">VLOOKUP(B123,'Insumos e Serviços'!$A:$F,2,0)</f>
        <v>SINAPI</v>
      </c>
      <c r="D123" s="90" t="str">
        <f ca="1">VLOOKUP(B123,'Insumos e Serviços'!$A:$F,4,0)</f>
        <v>DISJUNTOR TERMOMAGNETICO MONOPOLAR PADRAO NEMA (AMERICANO) 10 A 30A 240V, FORNECIMENTO E INSTALACAO</v>
      </c>
      <c r="E123" s="92" t="str">
        <f ca="1">VLOOKUP(B123,'Insumos e Serviços'!$A:$F,5,0)</f>
        <v>UN</v>
      </c>
      <c r="F123" s="93">
        <v>1</v>
      </c>
      <c r="G123" s="94">
        <f ca="1">VLOOKUP(B123,'Insumos e Serviços'!$A:$F,6,0)</f>
        <v>15.91</v>
      </c>
      <c r="H123" s="94">
        <f t="shared" si="7"/>
        <v>15.91</v>
      </c>
    </row>
    <row r="124" spans="1:8">
      <c r="A124" s="90" t="str">
        <f ca="1">VLOOKUP(B124,'Insumos e Serviços'!$A:$F,3,0)</f>
        <v>Insumo</v>
      </c>
      <c r="B124" s="91" t="s">
        <v>347</v>
      </c>
      <c r="C124" s="92" t="str">
        <f ca="1">VLOOKUP(B124,'Insumos e Serviços'!$A:$F,2,0)</f>
        <v>Próprio</v>
      </c>
      <c r="D124" s="90" t="str">
        <f ca="1">VLOOKUP(B124,'Insumos e Serviços'!$A:$F,4,0)</f>
        <v>Bloco de contato S-LPL 42 Steck</v>
      </c>
      <c r="E124" s="92" t="str">
        <f ca="1">VLOOKUP(B124,'Insumos e Serviços'!$A:$F,5,0)</f>
        <v>un</v>
      </c>
      <c r="F124" s="93">
        <v>3</v>
      </c>
      <c r="G124" s="94">
        <f ca="1">VLOOKUP(B124,'Insumos e Serviços'!$A:$F,6,0)</f>
        <v>14.41</v>
      </c>
      <c r="H124" s="94">
        <f t="shared" si="7"/>
        <v>43.23</v>
      </c>
    </row>
    <row r="125" spans="1:8">
      <c r="A125" s="90" t="str">
        <f ca="1">VLOOKUP(B125,'Insumos e Serviços'!$A:$F,3,0)</f>
        <v>Insumo</v>
      </c>
      <c r="B125" s="91" t="s">
        <v>385</v>
      </c>
      <c r="C125" s="92" t="str">
        <f ca="1">VLOOKUP(B125,'Insumos e Serviços'!$A:$F,2,0)</f>
        <v>Próprio</v>
      </c>
      <c r="D125" s="90" t="str">
        <f ca="1">VLOOKUP(B125,'Insumos e Serviços'!$A:$F,4,0)</f>
        <v>Transformador - 24Vac - 2A – Bivolt, código 00839, fabricante Unitel Transformadores</v>
      </c>
      <c r="E125" s="92" t="str">
        <f ca="1">VLOOKUP(B125,'Insumos e Serviços'!$A:$F,5,0)</f>
        <v>un</v>
      </c>
      <c r="F125" s="93">
        <v>1</v>
      </c>
      <c r="G125" s="94">
        <f ca="1">VLOOKUP(B125,'Insumos e Serviços'!$A:$F,6,0)</f>
        <v>120.04</v>
      </c>
      <c r="H125" s="94">
        <f t="shared" si="7"/>
        <v>120.04</v>
      </c>
    </row>
    <row r="126" spans="1:8">
      <c r="A126" s="90" t="str">
        <f ca="1">VLOOKUP(B126,'Insumos e Serviços'!$A:$F,3,0)</f>
        <v>Insumo</v>
      </c>
      <c r="B126" s="91" t="s">
        <v>400</v>
      </c>
      <c r="C126" s="92" t="str">
        <f ca="1">VLOOKUP(B126,'Insumos e Serviços'!$A:$F,2,0)</f>
        <v>Próprio</v>
      </c>
      <c r="D126" s="90" t="str">
        <f ca="1">VLOOKUP(B126,'Insumos e Serviços'!$A:$F,4,0)</f>
        <v>Borne terminal 2,5mm²</v>
      </c>
      <c r="E126" s="92" t="str">
        <f ca="1">VLOOKUP(B126,'Insumos e Serviços'!$A:$F,5,0)</f>
        <v>un</v>
      </c>
      <c r="F126" s="93">
        <v>19</v>
      </c>
      <c r="G126" s="94">
        <f ca="1">VLOOKUP(B126,'Insumos e Serviços'!$A:$F,6,0)</f>
        <v>3.71</v>
      </c>
      <c r="H126" s="94">
        <f t="shared" si="7"/>
        <v>70.489999999999995</v>
      </c>
    </row>
    <row r="127" spans="1:8">
      <c r="A127" s="90" t="str">
        <f ca="1">VLOOKUP(B127,'Insumos e Serviços'!$A:$F,3,0)</f>
        <v>Insumo</v>
      </c>
      <c r="B127" s="91" t="s">
        <v>391</v>
      </c>
      <c r="C127" s="92" t="str">
        <f ca="1">VLOOKUP(B127,'Insumos e Serviços'!$A:$F,2,0)</f>
        <v>Próprio</v>
      </c>
      <c r="D127" s="90" t="str">
        <f ca="1">VLOOKUP(B127,'Insumos e Serviços'!$A:$F,4,0)</f>
        <v>Grelha RAL 7035 IP54 -NSYCAG223LPF - Schneider</v>
      </c>
      <c r="E127" s="92" t="str">
        <f ca="1">VLOOKUP(B127,'Insumos e Serviços'!$A:$F,5,0)</f>
        <v>un</v>
      </c>
      <c r="F127" s="93">
        <v>1</v>
      </c>
      <c r="G127" s="94">
        <f ca="1">VLOOKUP(B127,'Insumos e Serviços'!$A:$F,6,0)</f>
        <v>221.44</v>
      </c>
      <c r="H127" s="94">
        <f t="shared" si="7"/>
        <v>221.44</v>
      </c>
    </row>
    <row r="128" spans="1:8">
      <c r="A128" s="90" t="str">
        <f ca="1">VLOOKUP(B128,'Insumos e Serviços'!$A:$F,3,0)</f>
        <v>Insumo</v>
      </c>
      <c r="B128" s="91" t="s">
        <v>435</v>
      </c>
      <c r="C128" s="92" t="str">
        <f ca="1">VLOOKUP(B128,'Insumos e Serviços'!$A:$F,2,0)</f>
        <v>Próprio</v>
      </c>
      <c r="D128" s="90" t="str">
        <f ca="1">VLOOKUP(B128,'Insumos e Serviços'!$A:$F,4,0)</f>
        <v>Ventilador 300M3/H 230V IP54 - NSYCVF300M230PF - Schneider</v>
      </c>
      <c r="E128" s="92" t="str">
        <f ca="1">VLOOKUP(B128,'Insumos e Serviços'!$A:$F,5,0)</f>
        <v>un</v>
      </c>
      <c r="F128" s="93">
        <v>1</v>
      </c>
      <c r="G128" s="94">
        <f ca="1">VLOOKUP(B128,'Insumos e Serviços'!$A:$F,6,0)</f>
        <v>1127.18</v>
      </c>
      <c r="H128" s="94">
        <f t="shared" si="7"/>
        <v>1127.18</v>
      </c>
    </row>
    <row r="129" spans="1:8" ht="15" thickBot="1">
      <c r="A129" s="90" t="str">
        <f ca="1">VLOOKUP(B129,'Insumos e Serviços'!$A:$F,3,0)</f>
        <v>Insumo</v>
      </c>
      <c r="B129" s="91" t="s">
        <v>465</v>
      </c>
      <c r="C129" s="92" t="str">
        <f ca="1">VLOOKUP(B129,'Insumos e Serviços'!$A:$F,2,0)</f>
        <v>Próprio</v>
      </c>
      <c r="D129" s="90" t="str">
        <f ca="1">VLOOKUP(B129,'Insumos e Serviços'!$A:$F,4,0)</f>
        <v>SmartX Ip Controller MP-C24A Schneider Eletric</v>
      </c>
      <c r="E129" s="92" t="str">
        <f ca="1">VLOOKUP(B129,'Insumos e Serviços'!$A:$F,5,0)</f>
        <v>un</v>
      </c>
      <c r="F129" s="93">
        <v>1</v>
      </c>
      <c r="G129" s="94">
        <f ca="1">VLOOKUP(B129,'Insumos e Serviços'!$A:$F,6,0)</f>
        <v>9652.01</v>
      </c>
      <c r="H129" s="94">
        <f t="shared" si="7"/>
        <v>9652.01</v>
      </c>
    </row>
    <row r="130" spans="1:8" ht="15" thickTop="1">
      <c r="A130" s="4"/>
      <c r="B130" s="4"/>
      <c r="C130" s="4"/>
      <c r="D130" s="4"/>
      <c r="E130" s="4"/>
      <c r="F130" s="4"/>
      <c r="G130" s="4"/>
      <c r="H130" s="4"/>
    </row>
    <row r="131" spans="1:8">
      <c r="A131" s="102" t="s">
        <v>227</v>
      </c>
      <c r="B131" s="102"/>
      <c r="C131" s="102"/>
      <c r="D131" s="103" t="s">
        <v>226</v>
      </c>
      <c r="E131" s="102"/>
      <c r="F131" s="104"/>
      <c r="G131" s="102"/>
      <c r="H131" s="105"/>
    </row>
    <row r="132" spans="1:8" ht="33.75">
      <c r="A132" s="84" t="s">
        <v>225</v>
      </c>
      <c r="B132" s="85" t="str">
        <f ca="1">VLOOKUP(A132,'Orçamento Sintético'!$A:$H,2,0)</f>
        <v xml:space="preserve"> MPDFT0954 </v>
      </c>
      <c r="C132" s="85" t="str">
        <f ca="1">VLOOKUP(A132,'Orçamento Sintético'!$A:$H,3,0)</f>
        <v>Próprio</v>
      </c>
      <c r="D132" s="86" t="str">
        <f ca="1">VLOOKUP(A132,'Orçamento Sintético'!$A:$H,4,0)</f>
        <v>Copia da SBC (061071) - Eletroduto rígido de aço carbono, sem costura, com revestimento protetor de zinco aplicado a quente, extremidades rosqueadas, classe pesada, Ø100mm (4" BSPP), fab. Apolo</v>
      </c>
      <c r="E132" s="85" t="str">
        <f ca="1">VLOOKUP(A132,'Orçamento Sintético'!$A:$H,5,0)</f>
        <v>m</v>
      </c>
      <c r="F132" s="87"/>
      <c r="G132" s="88"/>
      <c r="H132" s="89">
        <f>SUM(H133:H135)</f>
        <v>190.42000000000002</v>
      </c>
    </row>
    <row r="133" spans="1:8">
      <c r="A133" s="90" t="str">
        <f ca="1">VLOOKUP(B133,'Insumos e Serviços'!$A:$F,3,0)</f>
        <v>Composição</v>
      </c>
      <c r="B133" s="91" t="s">
        <v>491</v>
      </c>
      <c r="C133" s="92" t="str">
        <f ca="1">VLOOKUP(B133,'Insumos e Serviços'!$A:$F,2,0)</f>
        <v>SINAPI</v>
      </c>
      <c r="D133" s="90" t="str">
        <f ca="1">VLOOKUP(B133,'Insumos e Serviços'!$A:$F,4,0)</f>
        <v>ELETRICISTA COM ENCARGOS COMPLEMENTARES</v>
      </c>
      <c r="E133" s="92" t="str">
        <f ca="1">VLOOKUP(B133,'Insumos e Serviços'!$A:$F,5,0)</f>
        <v>H</v>
      </c>
      <c r="F133" s="93">
        <v>0.96299999999999997</v>
      </c>
      <c r="G133" s="94">
        <f ca="1">VLOOKUP(B133,'Insumos e Serviços'!$A:$F,6,0)</f>
        <v>24.1</v>
      </c>
      <c r="H133" s="94">
        <f>TRUNC(F133*G133,2)</f>
        <v>23.2</v>
      </c>
    </row>
    <row r="134" spans="1:8">
      <c r="A134" s="90" t="str">
        <f ca="1">VLOOKUP(B134,'Insumos e Serviços'!$A:$F,3,0)</f>
        <v>Composição</v>
      </c>
      <c r="B134" s="91" t="s">
        <v>489</v>
      </c>
      <c r="C134" s="92" t="str">
        <f ca="1">VLOOKUP(B134,'Insumos e Serviços'!$A:$F,2,0)</f>
        <v>SINAPI</v>
      </c>
      <c r="D134" s="90" t="str">
        <f ca="1">VLOOKUP(B134,'Insumos e Serviços'!$A:$F,4,0)</f>
        <v>AUXILIAR DE ELETRICISTA COM ENCARGOS COMPLEMENTARES</v>
      </c>
      <c r="E134" s="92" t="str">
        <f ca="1">VLOOKUP(B134,'Insumos e Serviços'!$A:$F,5,0)</f>
        <v>H</v>
      </c>
      <c r="F134" s="93">
        <v>0.96299999999999997</v>
      </c>
      <c r="G134" s="94">
        <f ca="1">VLOOKUP(B134,'Insumos e Serviços'!$A:$F,6,0)</f>
        <v>18.739999999999998</v>
      </c>
      <c r="H134" s="94">
        <f>TRUNC(F134*G134,2)</f>
        <v>18.04</v>
      </c>
    </row>
    <row r="135" spans="1:8" ht="23.25" thickBot="1">
      <c r="A135" s="90" t="str">
        <f ca="1">VLOOKUP(B135,'Insumos e Serviços'!$A:$F,3,0)</f>
        <v>Insumo</v>
      </c>
      <c r="B135" s="91" t="s">
        <v>412</v>
      </c>
      <c r="C135" s="92" t="str">
        <f ca="1">VLOOKUP(B135,'Insumos e Serviços'!$A:$F,2,0)</f>
        <v>Próprio</v>
      </c>
      <c r="D135" s="90" t="str">
        <f ca="1">VLOOKUP(B135,'Insumos e Serviços'!$A:$F,4,0)</f>
        <v>Eletroduto rígido de aço carbono, sem costura, com revestimento protetor de zinco aplicado a quente, extremidades rosqueadas, classe pesada, Ø100mm (4" BSPP), fab. Apolo</v>
      </c>
      <c r="E135" s="92" t="str">
        <f ca="1">VLOOKUP(B135,'Insumos e Serviços'!$A:$F,5,0)</f>
        <v>m</v>
      </c>
      <c r="F135" s="93">
        <v>1.05</v>
      </c>
      <c r="G135" s="94">
        <f ca="1">VLOOKUP(B135,'Insumos e Serviços'!$A:$F,6,0)</f>
        <v>142.08000000000001</v>
      </c>
      <c r="H135" s="94">
        <f>TRUNC(F135*G135,2)</f>
        <v>149.18</v>
      </c>
    </row>
    <row r="136" spans="1:8" ht="15" thickTop="1">
      <c r="A136" s="4"/>
      <c r="B136" s="4"/>
      <c r="C136" s="4"/>
      <c r="D136" s="4"/>
      <c r="E136" s="4"/>
      <c r="F136" s="4"/>
      <c r="G136" s="4"/>
      <c r="H136" s="4"/>
    </row>
    <row r="137" spans="1:8" ht="33.75">
      <c r="A137" s="84" t="s">
        <v>224</v>
      </c>
      <c r="B137" s="85" t="str">
        <f ca="1">VLOOKUP(A137,'Orçamento Sintético'!$A:$H,2,0)</f>
        <v xml:space="preserve"> MPDFT0354 </v>
      </c>
      <c r="C137" s="85" t="str">
        <f ca="1">VLOOKUP(A137,'Orçamento Sintético'!$A:$H,3,0)</f>
        <v>Próprio</v>
      </c>
      <c r="D137" s="86" t="str">
        <f ca="1">VLOOKUP(A137,'Orçamento Sintético'!$A:$H,4,0)</f>
        <v>Copia da SINAPI (95746) - Eletroduto rígido de aço carbono, sem costura, com revestimento protetor de zinco aplicado à quente, extremidades rosqueadas, classe pesada, Ø25 mm (3/4" BSPP), fab. Apolo - fornecimento e instalação</v>
      </c>
      <c r="E137" s="85" t="str">
        <f ca="1">VLOOKUP(A137,'Orçamento Sintético'!$A:$H,5,0)</f>
        <v>M</v>
      </c>
      <c r="F137" s="87"/>
      <c r="G137" s="88"/>
      <c r="H137" s="89">
        <f>SUM(H138:H142)</f>
        <v>29.97</v>
      </c>
    </row>
    <row r="138" spans="1:8">
      <c r="A138" s="90" t="str">
        <f ca="1">VLOOKUP(B138,'Insumos e Serviços'!$A:$F,3,0)</f>
        <v>Composição</v>
      </c>
      <c r="B138" s="91" t="s">
        <v>489</v>
      </c>
      <c r="C138" s="92" t="str">
        <f ca="1">VLOOKUP(B138,'Insumos e Serviços'!$A:$F,2,0)</f>
        <v>SINAPI</v>
      </c>
      <c r="D138" s="90" t="str">
        <f ca="1">VLOOKUP(B138,'Insumos e Serviços'!$A:$F,4,0)</f>
        <v>AUXILIAR DE ELETRICISTA COM ENCARGOS COMPLEMENTARES</v>
      </c>
      <c r="E138" s="92" t="str">
        <f ca="1">VLOOKUP(B138,'Insumos e Serviços'!$A:$F,5,0)</f>
        <v>H</v>
      </c>
      <c r="F138" s="93">
        <v>0.10440000000000001</v>
      </c>
      <c r="G138" s="94">
        <f ca="1">VLOOKUP(B138,'Insumos e Serviços'!$A:$F,6,0)</f>
        <v>18.739999999999998</v>
      </c>
      <c r="H138" s="94">
        <f>TRUNC(F138*G138,2)</f>
        <v>1.95</v>
      </c>
    </row>
    <row r="139" spans="1:8">
      <c r="A139" s="90" t="str">
        <f ca="1">VLOOKUP(B139,'Insumos e Serviços'!$A:$F,3,0)</f>
        <v>Composição</v>
      </c>
      <c r="B139" s="91" t="s">
        <v>491</v>
      </c>
      <c r="C139" s="92" t="str">
        <f ca="1">VLOOKUP(B139,'Insumos e Serviços'!$A:$F,2,0)</f>
        <v>SINAPI</v>
      </c>
      <c r="D139" s="90" t="str">
        <f ca="1">VLOOKUP(B139,'Insumos e Serviços'!$A:$F,4,0)</f>
        <v>ELETRICISTA COM ENCARGOS COMPLEMENTARES</v>
      </c>
      <c r="E139" s="92" t="str">
        <f ca="1">VLOOKUP(B139,'Insumos e Serviços'!$A:$F,5,0)</f>
        <v>H</v>
      </c>
      <c r="F139" s="93">
        <v>0.10440000000000001</v>
      </c>
      <c r="G139" s="94">
        <f ca="1">VLOOKUP(B139,'Insumos e Serviços'!$A:$F,6,0)</f>
        <v>24.1</v>
      </c>
      <c r="H139" s="94">
        <f>TRUNC(F139*G139,2)</f>
        <v>2.5099999999999998</v>
      </c>
    </row>
    <row r="140" spans="1:8" ht="33.75">
      <c r="A140" s="90" t="str">
        <f ca="1">VLOOKUP(B140,'Insumos e Serviços'!$A:$F,3,0)</f>
        <v>Composição</v>
      </c>
      <c r="B140" s="91" t="s">
        <v>100</v>
      </c>
      <c r="C140" s="92" t="str">
        <f ca="1">VLOOKUP(B140,'Insumos e Serviços'!$A:$F,2,0)</f>
        <v>SINAPI</v>
      </c>
      <c r="D140" s="90" t="str">
        <f ca="1">VLOOKUP(B140,'Insumos e Serviços'!$A:$F,4,0)</f>
        <v>FIXAÇÃO DE TUBOS HORIZONTAIS DE PVC, CPVC OU COBRE DIÂMETROS MENORES OU IGUAIS A 40 MM OU ELETROCALHAS ATÉ 150MM DE LARGURA, COM ABRAÇADEIRA METÁLICA RÍGIDA TIPO D 1/2, FIXADA EM PERFILADO EM LAJE. AF_05/2015</v>
      </c>
      <c r="E140" s="92" t="str">
        <f ca="1">VLOOKUP(B140,'Insumos e Serviços'!$A:$F,5,0)</f>
        <v>M</v>
      </c>
      <c r="F140" s="93">
        <v>1</v>
      </c>
      <c r="G140" s="94">
        <f ca="1">VLOOKUP(B140,'Insumos e Serviços'!$A:$F,6,0)</f>
        <v>2.6</v>
      </c>
      <c r="H140" s="94">
        <f>TRUNC(F140*G140,2)</f>
        <v>2.6</v>
      </c>
    </row>
    <row r="141" spans="1:8" ht="22.5">
      <c r="A141" s="90" t="str">
        <f ca="1">VLOOKUP(B141,'Insumos e Serviços'!$A:$F,3,0)</f>
        <v>Composição</v>
      </c>
      <c r="B141" s="91" t="s">
        <v>501</v>
      </c>
      <c r="C141" s="92" t="str">
        <f ca="1">VLOOKUP(B141,'Insumos e Serviços'!$A:$F,2,0)</f>
        <v>SINAPI</v>
      </c>
      <c r="D141" s="90" t="str">
        <f ca="1">VLOOKUP(B141,'Insumos e Serviços'!$A:$F,4,0)</f>
        <v>LUVA DE EMENDA PARA ELETRODUTO, AÇO GALVANIZADO, DN 25 MM (1''), APARENTE, INSTALADA EM TETO - FORNECIMENTO E INSTALAÇÃO. AF_11/2016_P</v>
      </c>
      <c r="E141" s="92" t="str">
        <f ca="1">VLOOKUP(B141,'Insumos e Serviços'!$A:$F,5,0)</f>
        <v>UN</v>
      </c>
      <c r="F141" s="93">
        <v>0.33329999999999999</v>
      </c>
      <c r="G141" s="94">
        <f ca="1">VLOOKUP(B141,'Insumos e Serviços'!$A:$F,6,0)</f>
        <v>8.07</v>
      </c>
      <c r="H141" s="94">
        <f>TRUNC(F141*G141,2)</f>
        <v>2.68</v>
      </c>
    </row>
    <row r="142" spans="1:8" ht="23.25" thickBot="1">
      <c r="A142" s="90" t="str">
        <f ca="1">VLOOKUP(B142,'Insumos e Serviços'!$A:$F,3,0)</f>
        <v>Insumo</v>
      </c>
      <c r="B142" s="91" t="s">
        <v>447</v>
      </c>
      <c r="C142" s="92" t="str">
        <f ca="1">VLOOKUP(B142,'Insumos e Serviços'!$A:$F,2,0)</f>
        <v>Próprio</v>
      </c>
      <c r="D142" s="90" t="str">
        <f ca="1">VLOOKUP(B142,'Insumos e Serviços'!$A:$F,4,0)</f>
        <v>Eletroduto rígido de aço carbono, sem costura, com revestimento protetor de zinco aplicado a quente, extremidades rosqueadas, classe pesada, Ø25mm (3/4" BSPP), fab. Apolo</v>
      </c>
      <c r="E142" s="92" t="str">
        <f ca="1">VLOOKUP(B142,'Insumos e Serviços'!$A:$F,5,0)</f>
        <v>m</v>
      </c>
      <c r="F142" s="93">
        <v>1.05</v>
      </c>
      <c r="G142" s="94">
        <f ca="1">VLOOKUP(B142,'Insumos e Serviços'!$A:$F,6,0)</f>
        <v>19.27</v>
      </c>
      <c r="H142" s="94">
        <f>TRUNC(F142*G142,2)</f>
        <v>20.23</v>
      </c>
    </row>
    <row r="143" spans="1:8" ht="15" thickTop="1">
      <c r="A143" s="4"/>
      <c r="B143" s="4"/>
      <c r="C143" s="4"/>
      <c r="D143" s="4"/>
      <c r="E143" s="4"/>
      <c r="F143" s="4"/>
      <c r="G143" s="4"/>
      <c r="H143" s="4"/>
    </row>
    <row r="144" spans="1:8">
      <c r="A144" s="106" t="s">
        <v>213</v>
      </c>
      <c r="B144" s="106"/>
      <c r="C144" s="106"/>
      <c r="D144" s="107" t="s">
        <v>212</v>
      </c>
      <c r="E144" s="106"/>
      <c r="F144" s="108"/>
      <c r="G144" s="106"/>
      <c r="H144" s="109"/>
    </row>
    <row r="145" spans="1:8">
      <c r="A145" s="102" t="s">
        <v>211</v>
      </c>
      <c r="B145" s="102"/>
      <c r="C145" s="102"/>
      <c r="D145" s="103" t="s">
        <v>210</v>
      </c>
      <c r="E145" s="102"/>
      <c r="F145" s="104"/>
      <c r="G145" s="102"/>
      <c r="H145" s="105"/>
    </row>
    <row r="146" spans="1:8">
      <c r="A146" s="84" t="s">
        <v>209</v>
      </c>
      <c r="B146" s="85" t="str">
        <f ca="1">VLOOKUP(A146,'Orçamento Sintético'!$A:$H,2,0)</f>
        <v xml:space="preserve"> MPDFT0965 </v>
      </c>
      <c r="C146" s="85" t="str">
        <f ca="1">VLOOKUP(A146,'Orçamento Sintético'!$A:$H,3,0)</f>
        <v>Próprio</v>
      </c>
      <c r="D146" s="86" t="str">
        <f ca="1">VLOOKUP(A146,'Orçamento Sintético'!$A:$H,4,0)</f>
        <v>QGA - Quadro geral de automação - PJDIJ</v>
      </c>
      <c r="E146" s="85" t="str">
        <f ca="1">VLOOKUP(A146,'Orçamento Sintético'!$A:$H,5,0)</f>
        <v>un</v>
      </c>
      <c r="F146" s="87"/>
      <c r="G146" s="88"/>
      <c r="H146" s="89">
        <f>SUM(H147:H163)</f>
        <v>118011.91</v>
      </c>
    </row>
    <row r="147" spans="1:8" ht="22.5">
      <c r="A147" s="90" t="str">
        <f ca="1">VLOOKUP(B147,'Insumos e Serviços'!$A:$F,3,0)</f>
        <v>Composição</v>
      </c>
      <c r="B147" s="91" t="s">
        <v>507</v>
      </c>
      <c r="C147" s="92" t="str">
        <f ca="1">VLOOKUP(B147,'Insumos e Serviços'!$A:$F,2,0)</f>
        <v>SINAPI</v>
      </c>
      <c r="D147" s="90" t="str">
        <f ca="1">VLOOKUP(B147,'Insumos e Serviços'!$A:$F,4,0)</f>
        <v>DISJUNTOR TERMOMAGNETICO MONOPOLAR PADRAO NEMA (AMERICANO) 10 A 30A 240V, FORNECIMENTO E INSTALACAO</v>
      </c>
      <c r="E147" s="92" t="str">
        <f ca="1">VLOOKUP(B147,'Insumos e Serviços'!$A:$F,5,0)</f>
        <v>UN</v>
      </c>
      <c r="F147" s="93">
        <v>3</v>
      </c>
      <c r="G147" s="94">
        <f ca="1">VLOOKUP(B147,'Insumos e Serviços'!$A:$F,6,0)</f>
        <v>15.91</v>
      </c>
      <c r="H147" s="94">
        <f t="shared" ref="H147:H163" si="8">TRUNC(F147*G147,2)</f>
        <v>47.73</v>
      </c>
    </row>
    <row r="148" spans="1:8" ht="22.5">
      <c r="A148" s="90" t="str">
        <f ca="1">VLOOKUP(B148,'Insumos e Serviços'!$A:$F,3,0)</f>
        <v>Composição</v>
      </c>
      <c r="B148" s="91" t="s">
        <v>505</v>
      </c>
      <c r="C148" s="92" t="str">
        <f ca="1">VLOOKUP(B148,'Insumos e Serviços'!$A:$F,2,0)</f>
        <v>SINAPI</v>
      </c>
      <c r="D148" s="90" t="str">
        <f ca="1">VLOOKUP(B148,'Insumos e Serviços'!$A:$F,4,0)</f>
        <v>TOMADA MÉDIA DE EMBUTIR (1 MÓDULO), 2P+T 10 A, INCLUINDO SUPORTE E PLACA - FORNECIMENTO E INSTALAÇÃO. AF_12/2015</v>
      </c>
      <c r="E148" s="92" t="str">
        <f ca="1">VLOOKUP(B148,'Insumos e Serviços'!$A:$F,5,0)</f>
        <v>UN</v>
      </c>
      <c r="F148" s="93">
        <v>2</v>
      </c>
      <c r="G148" s="94">
        <f ca="1">VLOOKUP(B148,'Insumos e Serviços'!$A:$F,6,0)</f>
        <v>27.53</v>
      </c>
      <c r="H148" s="94">
        <f t="shared" si="8"/>
        <v>55.06</v>
      </c>
    </row>
    <row r="149" spans="1:8">
      <c r="A149" s="90" t="str">
        <f ca="1">VLOOKUP(B149,'Insumos e Serviços'!$A:$F,3,0)</f>
        <v>Composição</v>
      </c>
      <c r="B149" s="91" t="s">
        <v>491</v>
      </c>
      <c r="C149" s="92" t="str">
        <f ca="1">VLOOKUP(B149,'Insumos e Serviços'!$A:$F,2,0)</f>
        <v>SINAPI</v>
      </c>
      <c r="D149" s="90" t="str">
        <f ca="1">VLOOKUP(B149,'Insumos e Serviços'!$A:$F,4,0)</f>
        <v>ELETRICISTA COM ENCARGOS COMPLEMENTARES</v>
      </c>
      <c r="E149" s="92" t="str">
        <f ca="1">VLOOKUP(B149,'Insumos e Serviços'!$A:$F,5,0)</f>
        <v>H</v>
      </c>
      <c r="F149" s="93">
        <v>22.638002700000001</v>
      </c>
      <c r="G149" s="94">
        <f ca="1">VLOOKUP(B149,'Insumos e Serviços'!$A:$F,6,0)</f>
        <v>24.1</v>
      </c>
      <c r="H149" s="94">
        <f t="shared" si="8"/>
        <v>545.57000000000005</v>
      </c>
    </row>
    <row r="150" spans="1:8">
      <c r="A150" s="90" t="str">
        <f ca="1">VLOOKUP(B150,'Insumos e Serviços'!$A:$F,3,0)</f>
        <v>Composição</v>
      </c>
      <c r="B150" s="91" t="s">
        <v>27</v>
      </c>
      <c r="C150" s="92" t="str">
        <f ca="1">VLOOKUP(B150,'Insumos e Serviços'!$A:$F,2,0)</f>
        <v>SINAPI</v>
      </c>
      <c r="D150" s="90" t="str">
        <f ca="1">VLOOKUP(B150,'Insumos e Serviços'!$A:$F,4,0)</f>
        <v>ENGENHEIRO ELETRICISTA COM ENCARGOS COMPLEMENTARES</v>
      </c>
      <c r="E150" s="92" t="str">
        <f ca="1">VLOOKUP(B150,'Insumos e Serviços'!$A:$F,5,0)</f>
        <v>H</v>
      </c>
      <c r="F150" s="93">
        <v>22.638002700000001</v>
      </c>
      <c r="G150" s="94">
        <f ca="1">VLOOKUP(B150,'Insumos e Serviços'!$A:$F,6,0)</f>
        <v>110.31</v>
      </c>
      <c r="H150" s="94">
        <f t="shared" si="8"/>
        <v>2497.19</v>
      </c>
    </row>
    <row r="151" spans="1:8">
      <c r="A151" s="90" t="str">
        <f ca="1">VLOOKUP(B151,'Insumos e Serviços'!$A:$F,3,0)</f>
        <v>Composição</v>
      </c>
      <c r="B151" s="91" t="s">
        <v>489</v>
      </c>
      <c r="C151" s="92" t="str">
        <f ca="1">VLOOKUP(B151,'Insumos e Serviços'!$A:$F,2,0)</f>
        <v>SINAPI</v>
      </c>
      <c r="D151" s="90" t="str">
        <f ca="1">VLOOKUP(B151,'Insumos e Serviços'!$A:$F,4,0)</f>
        <v>AUXILIAR DE ELETRICISTA COM ENCARGOS COMPLEMENTARES</v>
      </c>
      <c r="E151" s="92" t="str">
        <f ca="1">VLOOKUP(B151,'Insumos e Serviços'!$A:$F,5,0)</f>
        <v>H</v>
      </c>
      <c r="F151" s="93">
        <v>22.638002700000001</v>
      </c>
      <c r="G151" s="94">
        <f ca="1">VLOOKUP(B151,'Insumos e Serviços'!$A:$F,6,0)</f>
        <v>18.739999999999998</v>
      </c>
      <c r="H151" s="94">
        <f t="shared" si="8"/>
        <v>424.23</v>
      </c>
    </row>
    <row r="152" spans="1:8">
      <c r="A152" s="90" t="str">
        <f ca="1">VLOOKUP(B152,'Insumos e Serviços'!$A:$F,3,0)</f>
        <v>Insumo</v>
      </c>
      <c r="B152" s="91" t="s">
        <v>428</v>
      </c>
      <c r="C152" s="92" t="str">
        <f ca="1">VLOOKUP(B152,'Insumos e Serviços'!$A:$F,2,0)</f>
        <v>Próprio</v>
      </c>
      <c r="D152" s="90" t="str">
        <f ca="1">VLOOKUP(B152,'Insumos e Serviços'!$A:$F,4,0)</f>
        <v>Fonte AS-P-SXWPS24VX10001 BASE SXWTBPSW110001</v>
      </c>
      <c r="E152" s="92" t="str">
        <f ca="1">VLOOKUP(B152,'Insumos e Serviços'!$A:$F,5,0)</f>
        <v>un</v>
      </c>
      <c r="F152" s="93">
        <v>1</v>
      </c>
      <c r="G152" s="94">
        <f ca="1">VLOOKUP(B152,'Insumos e Serviços'!$A:$F,6,0)</f>
        <v>5978.4</v>
      </c>
      <c r="H152" s="94">
        <f t="shared" si="8"/>
        <v>5978.4</v>
      </c>
    </row>
    <row r="153" spans="1:8">
      <c r="A153" s="90" t="str">
        <f ca="1">VLOOKUP(B153,'Insumos e Serviços'!$A:$F,3,0)</f>
        <v>Insumo</v>
      </c>
      <c r="B153" s="91" t="s">
        <v>469</v>
      </c>
      <c r="C153" s="92" t="str">
        <f ca="1">VLOOKUP(B153,'Insumos e Serviços'!$A:$F,2,0)</f>
        <v>Próprio</v>
      </c>
      <c r="D153" s="90" t="str">
        <f ca="1">VLOOKUP(B153,'Insumos e Serviços'!$A:$F,4,0)</f>
        <v>Controlador AS-P-SXWASPXXX10001 e base SXWTBASW11002</v>
      </c>
      <c r="E153" s="92" t="str">
        <f ca="1">VLOOKUP(B153,'Insumos e Serviços'!$A:$F,5,0)</f>
        <v>un</v>
      </c>
      <c r="F153" s="93">
        <v>1</v>
      </c>
      <c r="G153" s="94">
        <f ca="1">VLOOKUP(B153,'Insumos e Serviços'!$A:$F,6,0)</f>
        <v>46838.3</v>
      </c>
      <c r="H153" s="94">
        <f t="shared" si="8"/>
        <v>46838.3</v>
      </c>
    </row>
    <row r="154" spans="1:8" ht="22.5">
      <c r="A154" s="90" t="str">
        <f ca="1">VLOOKUP(B154,'Insumos e Serviços'!$A:$F,3,0)</f>
        <v>Insumo</v>
      </c>
      <c r="B154" s="91" t="s">
        <v>437</v>
      </c>
      <c r="C154" s="92" t="str">
        <f ca="1">VLOOKUP(B154,'Insumos e Serviços'!$A:$F,2,0)</f>
        <v>Próprio</v>
      </c>
      <c r="D154" s="90" t="str">
        <f ca="1">VLOOKUP(B154,'Insumos e Serviços'!$A:$F,4,0)</f>
        <v>Módulo de expansão SmartX DO-FC-8-H - 8 Saídas Digitais (Form C) - Interruptores de Controle Manual SXWDOC8HX10001 BASE SXWTBPSW110001</v>
      </c>
      <c r="E154" s="92" t="str">
        <f ca="1">VLOOKUP(B154,'Insumos e Serviços'!$A:$F,5,0)</f>
        <v>un</v>
      </c>
      <c r="F154" s="93">
        <v>1</v>
      </c>
      <c r="G154" s="94">
        <f ca="1">VLOOKUP(B154,'Insumos e Serviços'!$A:$F,6,0)</f>
        <v>9902.98</v>
      </c>
      <c r="H154" s="94">
        <f t="shared" si="8"/>
        <v>9902.98</v>
      </c>
    </row>
    <row r="155" spans="1:8" ht="22.5">
      <c r="A155" s="90" t="str">
        <f ca="1">VLOOKUP(B155,'Insumos e Serviços'!$A:$F,3,0)</f>
        <v>Insumo</v>
      </c>
      <c r="B155" s="91" t="s">
        <v>459</v>
      </c>
      <c r="C155" s="92" t="str">
        <f ca="1">VLOOKUP(B155,'Insumos e Serviços'!$A:$F,2,0)</f>
        <v>Próprio</v>
      </c>
      <c r="D155" s="90" t="str">
        <f ca="1">VLOOKUP(B155,'Insumos e Serviços'!$A:$F,4,0)</f>
        <v>Módulo UI-16 - 16 Entradas Universais SXWUI16XX10001 BASE SXWTBIOW110001 - I/O Module</v>
      </c>
      <c r="E155" s="92" t="str">
        <f ca="1">VLOOKUP(B155,'Insumos e Serviços'!$A:$F,5,0)</f>
        <v>un</v>
      </c>
      <c r="F155" s="93">
        <v>2</v>
      </c>
      <c r="G155" s="94">
        <f ca="1">VLOOKUP(B155,'Insumos e Serviços'!$A:$F,6,0)</f>
        <v>11359.09</v>
      </c>
      <c r="H155" s="94">
        <f t="shared" si="8"/>
        <v>22718.18</v>
      </c>
    </row>
    <row r="156" spans="1:8">
      <c r="A156" s="90" t="str">
        <f ca="1">VLOOKUP(B156,'Insumos e Serviços'!$A:$F,3,0)</f>
        <v>Insumo</v>
      </c>
      <c r="B156" s="91" t="s">
        <v>453</v>
      </c>
      <c r="C156" s="92" t="str">
        <f ca="1">VLOOKUP(B156,'Insumos e Serviços'!$A:$F,2,0)</f>
        <v>Próprio</v>
      </c>
      <c r="D156" s="90" t="str">
        <f ca="1">VLOOKUP(B156,'Insumos e Serviços'!$A:$F,4,0)</f>
        <v>Controlador lógico KNX SpaceLYnk LSS100200 fabricante Schneider Eletric</v>
      </c>
      <c r="E156" s="92" t="str">
        <f ca="1">VLOOKUP(B156,'Insumos e Serviços'!$A:$F,5,0)</f>
        <v>un</v>
      </c>
      <c r="F156" s="93">
        <v>1</v>
      </c>
      <c r="G156" s="94">
        <f ca="1">VLOOKUP(B156,'Insumos e Serviços'!$A:$F,6,0)</f>
        <v>18487.46</v>
      </c>
      <c r="H156" s="94">
        <f t="shared" si="8"/>
        <v>18487.46</v>
      </c>
    </row>
    <row r="157" spans="1:8">
      <c r="A157" s="90" t="str">
        <f ca="1">VLOOKUP(B157,'Insumos e Serviços'!$A:$F,3,0)</f>
        <v>Insumo</v>
      </c>
      <c r="B157" s="91" t="s">
        <v>377</v>
      </c>
      <c r="C157" s="92" t="str">
        <f ca="1">VLOOKUP(B157,'Insumos e Serviços'!$A:$F,2,0)</f>
        <v>Próprio</v>
      </c>
      <c r="D157" s="90" t="str">
        <f ca="1">VLOOKUP(B157,'Insumos e Serviços'!$A:$F,4,0)</f>
        <v>Fonte Modular Chaveada 100/240 VAC 12/15 VCC</v>
      </c>
      <c r="E157" s="92" t="str">
        <f ca="1">VLOOKUP(B157,'Insumos e Serviços'!$A:$F,5,0)</f>
        <v>un</v>
      </c>
      <c r="F157" s="93">
        <v>1</v>
      </c>
      <c r="G157" s="94">
        <f ca="1">VLOOKUP(B157,'Insumos e Serviços'!$A:$F,6,0)</f>
        <v>729.96</v>
      </c>
      <c r="H157" s="94">
        <f t="shared" si="8"/>
        <v>729.96</v>
      </c>
    </row>
    <row r="158" spans="1:8" ht="22.5">
      <c r="A158" s="90" t="str">
        <f ca="1">VLOOKUP(B158,'Insumos e Serviços'!$A:$F,3,0)</f>
        <v>Insumo</v>
      </c>
      <c r="B158" s="91" t="s">
        <v>416</v>
      </c>
      <c r="C158" s="92" t="str">
        <f ca="1">VLOOKUP(B158,'Insumos e Serviços'!$A:$F,2,0)</f>
        <v>Próprio</v>
      </c>
      <c r="D158" s="90" t="str">
        <f ca="1">VLOOKUP(B158,'Insumos e Serviços'!$A:$F,4,0)</f>
        <v>Contator modular 25A 1NA 220/240VCA 60Hz. Modelo de referência: Schneider Electric ICT ACTI9 A9C20631</v>
      </c>
      <c r="E158" s="92" t="str">
        <f ca="1">VLOOKUP(B158,'Insumos e Serviços'!$A:$F,5,0)</f>
        <v>un</v>
      </c>
      <c r="F158" s="93">
        <v>3</v>
      </c>
      <c r="G158" s="94">
        <f ca="1">VLOOKUP(B158,'Insumos e Serviços'!$A:$F,6,0)</f>
        <v>230.11</v>
      </c>
      <c r="H158" s="94">
        <f t="shared" si="8"/>
        <v>690.33</v>
      </c>
    </row>
    <row r="159" spans="1:8" ht="22.5">
      <c r="A159" s="90" t="str">
        <f ca="1">VLOOKUP(B159,'Insumos e Serviços'!$A:$F,3,0)</f>
        <v>Insumo</v>
      </c>
      <c r="B159" s="91" t="s">
        <v>379</v>
      </c>
      <c r="C159" s="92" t="str">
        <f ca="1">VLOOKUP(B159,'Insumos e Serviços'!$A:$F,2,0)</f>
        <v>Próprio</v>
      </c>
      <c r="D159" s="90" t="str">
        <f ca="1">VLOOKUP(B159,'Insumos e Serviços'!$A:$F,4,0)</f>
        <v>Switch Ethernet de mesa gerenciável L2 Gigabit, 8 portas RJ45 10/100/1000 Mbps + 2 Slots SFP Jetstream, Gigabit T2500G-10TS (TL-SG3210), fabricante TP-Link Technologies</v>
      </c>
      <c r="E159" s="92" t="str">
        <f ca="1">VLOOKUP(B159,'Insumos e Serviços'!$A:$F,5,0)</f>
        <v>un</v>
      </c>
      <c r="F159" s="93">
        <v>1</v>
      </c>
      <c r="G159" s="94">
        <f ca="1">VLOOKUP(B159,'Insumos e Serviços'!$A:$F,6,0)</f>
        <v>897.67</v>
      </c>
      <c r="H159" s="94">
        <f t="shared" si="8"/>
        <v>897.67</v>
      </c>
    </row>
    <row r="160" spans="1:8">
      <c r="A160" s="90" t="str">
        <f ca="1">VLOOKUP(B160,'Insumos e Serviços'!$A:$F,3,0)</f>
        <v>Insumo</v>
      </c>
      <c r="B160" s="91" t="s">
        <v>402</v>
      </c>
      <c r="C160" s="92" t="str">
        <f ca="1">VLOOKUP(B160,'Insumos e Serviços'!$A:$F,2,0)</f>
        <v>Próprio</v>
      </c>
      <c r="D160" s="90" t="str">
        <f ca="1">VLOOKUP(B160,'Insumos e Serviços'!$A:$F,4,0)</f>
        <v>Fonte de alimentação KNX REG-K/640mA, MTN684064, Schneider Eletric</v>
      </c>
      <c r="E160" s="92" t="str">
        <f ca="1">VLOOKUP(B160,'Insumos e Serviços'!$A:$F,5,0)</f>
        <v>un</v>
      </c>
      <c r="F160" s="93">
        <v>1</v>
      </c>
      <c r="G160" s="94">
        <f ca="1">VLOOKUP(B160,'Insumos e Serviços'!$A:$F,6,0)</f>
        <v>2099.5500000000002</v>
      </c>
      <c r="H160" s="94">
        <f t="shared" si="8"/>
        <v>2099.5500000000002</v>
      </c>
    </row>
    <row r="161" spans="1:8">
      <c r="A161" s="90" t="str">
        <f ca="1">VLOOKUP(B161,'Insumos e Serviços'!$A:$F,3,0)</f>
        <v>Insumo</v>
      </c>
      <c r="B161" s="91" t="s">
        <v>400</v>
      </c>
      <c r="C161" s="92" t="str">
        <f ca="1">VLOOKUP(B161,'Insumos e Serviços'!$A:$F,2,0)</f>
        <v>Próprio</v>
      </c>
      <c r="D161" s="90" t="str">
        <f ca="1">VLOOKUP(B161,'Insumos e Serviços'!$A:$F,4,0)</f>
        <v>Borne terminal 2,5mm²</v>
      </c>
      <c r="E161" s="92" t="str">
        <f ca="1">VLOOKUP(B161,'Insumos e Serviços'!$A:$F,5,0)</f>
        <v>un</v>
      </c>
      <c r="F161" s="93">
        <v>102</v>
      </c>
      <c r="G161" s="94">
        <f ca="1">VLOOKUP(B161,'Insumos e Serviços'!$A:$F,6,0)</f>
        <v>3.71</v>
      </c>
      <c r="H161" s="94">
        <f t="shared" si="8"/>
        <v>378.42</v>
      </c>
    </row>
    <row r="162" spans="1:8" ht="22.5">
      <c r="A162" s="90" t="str">
        <f ca="1">VLOOKUP(B162,'Insumos e Serviços'!$A:$F,3,0)</f>
        <v>Insumo</v>
      </c>
      <c r="B162" s="91" t="s">
        <v>420</v>
      </c>
      <c r="C162" s="92" t="str">
        <f ca="1">VLOOKUP(B162,'Insumos e Serviços'!$A:$F,2,0)</f>
        <v>Próprio</v>
      </c>
      <c r="D162" s="90" t="str">
        <f ca="1">VLOOKUP(B162,'Insumos e Serviços'!$A:$F,4,0)</f>
        <v>Fonte de Alimentação Chaveada - 24 Vdc - 35 W - 1.5 A - 110/220 Vac - Monofásica. Fabricante: Schneider, Modelo: ABL2REM24015K</v>
      </c>
      <c r="E162" s="92" t="str">
        <f ca="1">VLOOKUP(B162,'Insumos e Serviços'!$A:$F,5,0)</f>
        <v>un</v>
      </c>
      <c r="F162" s="93">
        <v>1</v>
      </c>
      <c r="G162" s="94">
        <f ca="1">VLOOKUP(B162,'Insumos e Serviços'!$A:$F,6,0)</f>
        <v>793.65</v>
      </c>
      <c r="H162" s="94">
        <f t="shared" si="8"/>
        <v>793.65</v>
      </c>
    </row>
    <row r="163" spans="1:8" ht="34.5" thickBot="1">
      <c r="A163" s="90" t="str">
        <f ca="1">VLOOKUP(B163,'Insumos e Serviços'!$A:$F,3,0)</f>
        <v>Insumo</v>
      </c>
      <c r="B163" s="91" t="s">
        <v>455</v>
      </c>
      <c r="C163" s="92" t="str">
        <f ca="1">VLOOKUP(B163,'Insumos e Serviços'!$A:$F,2,0)</f>
        <v>Próprio</v>
      </c>
      <c r="D163" s="90" t="str">
        <f ca="1">VLOOKUP(B163,'Insumos e Serviços'!$A:$F,4,0)</f>
        <v>Painel modular de distribuição de sobrepor em tecnoplástico padrão TTA, com montagem de trilho padrão IEC/DIN, com tampa opaca e porta etiquetas, porta documentos, 4 filas de 24 módulos - Schneider Eletric Quadro TTA Pragma PRA16424 + PRA20424</v>
      </c>
      <c r="E163" s="92" t="str">
        <f ca="1">VLOOKUP(B163,'Insumos e Serviços'!$A:$F,5,0)</f>
        <v>un</v>
      </c>
      <c r="F163" s="93">
        <v>1</v>
      </c>
      <c r="G163" s="94">
        <f ca="1">VLOOKUP(B163,'Insumos e Serviços'!$A:$F,6,0)</f>
        <v>4927.2299999999996</v>
      </c>
      <c r="H163" s="94">
        <f t="shared" si="8"/>
        <v>4927.2299999999996</v>
      </c>
    </row>
    <row r="164" spans="1:8" ht="15" thickTop="1">
      <c r="A164" s="4"/>
      <c r="B164" s="4"/>
      <c r="C164" s="4"/>
      <c r="D164" s="4"/>
      <c r="E164" s="4"/>
      <c r="F164" s="4"/>
      <c r="G164" s="4"/>
      <c r="H164" s="4"/>
    </row>
    <row r="165" spans="1:8">
      <c r="A165" s="84" t="s">
        <v>206</v>
      </c>
      <c r="B165" s="85" t="str">
        <f ca="1">VLOOKUP(A165,'Orçamento Sintético'!$A:$H,2,0)</f>
        <v xml:space="preserve"> MPDFT0967 </v>
      </c>
      <c r="C165" s="85" t="str">
        <f ca="1">VLOOKUP(A165,'Orçamento Sintético'!$A:$H,3,0)</f>
        <v>Próprio</v>
      </c>
      <c r="D165" s="86" t="str">
        <f ca="1">VLOOKUP(A165,'Orçamento Sintético'!$A:$H,4,0)</f>
        <v>QDA-MED - Quadro de Medição da Automação - PJDIJ</v>
      </c>
      <c r="E165" s="85" t="str">
        <f ca="1">VLOOKUP(A165,'Orçamento Sintético'!$A:$H,5,0)</f>
        <v>un</v>
      </c>
      <c r="F165" s="87"/>
      <c r="G165" s="88"/>
      <c r="H165" s="89">
        <f>SUM(H166:H174)</f>
        <v>1400.45</v>
      </c>
    </row>
    <row r="166" spans="1:8" ht="22.5">
      <c r="A166" s="90" t="str">
        <f ca="1">VLOOKUP(B166,'Insumos e Serviços'!$A:$F,3,0)</f>
        <v>Composição</v>
      </c>
      <c r="B166" s="91" t="s">
        <v>507</v>
      </c>
      <c r="C166" s="92" t="str">
        <f ca="1">VLOOKUP(B166,'Insumos e Serviços'!$A:$F,2,0)</f>
        <v>SINAPI</v>
      </c>
      <c r="D166" s="90" t="str">
        <f ca="1">VLOOKUP(B166,'Insumos e Serviços'!$A:$F,4,0)</f>
        <v>DISJUNTOR TERMOMAGNETICO MONOPOLAR PADRAO NEMA (AMERICANO) 10 A 30A 240V, FORNECIMENTO E INSTALACAO</v>
      </c>
      <c r="E166" s="92" t="str">
        <f ca="1">VLOOKUP(B166,'Insumos e Serviços'!$A:$F,5,0)</f>
        <v>UN</v>
      </c>
      <c r="F166" s="93">
        <v>1</v>
      </c>
      <c r="G166" s="94">
        <f ca="1">VLOOKUP(B166,'Insumos e Serviços'!$A:$F,6,0)</f>
        <v>15.91</v>
      </c>
      <c r="H166" s="94">
        <f t="shared" ref="H166:H174" si="9">TRUNC(F166*G166,2)</f>
        <v>15.91</v>
      </c>
    </row>
    <row r="167" spans="1:8">
      <c r="A167" s="90" t="str">
        <f ca="1">VLOOKUP(B167,'Insumos e Serviços'!$A:$F,3,0)</f>
        <v>Composição</v>
      </c>
      <c r="B167" s="91" t="s">
        <v>27</v>
      </c>
      <c r="C167" s="92" t="str">
        <f ca="1">VLOOKUP(B167,'Insumos e Serviços'!$A:$F,2,0)</f>
        <v>SINAPI</v>
      </c>
      <c r="D167" s="90" t="str">
        <f ca="1">VLOOKUP(B167,'Insumos e Serviços'!$A:$F,4,0)</f>
        <v>ENGENHEIRO ELETRICISTA COM ENCARGOS COMPLEMENTARES</v>
      </c>
      <c r="E167" s="92" t="str">
        <f ca="1">VLOOKUP(B167,'Insumos e Serviços'!$A:$F,5,0)</f>
        <v>H</v>
      </c>
      <c r="F167" s="93">
        <v>0.4326026</v>
      </c>
      <c r="G167" s="94">
        <f ca="1">VLOOKUP(B167,'Insumos e Serviços'!$A:$F,6,0)</f>
        <v>110.31</v>
      </c>
      <c r="H167" s="94">
        <f t="shared" si="9"/>
        <v>47.72</v>
      </c>
    </row>
    <row r="168" spans="1:8">
      <c r="A168" s="90" t="str">
        <f ca="1">VLOOKUP(B168,'Insumos e Serviços'!$A:$F,3,0)</f>
        <v>Composição</v>
      </c>
      <c r="B168" s="91" t="s">
        <v>489</v>
      </c>
      <c r="C168" s="92" t="str">
        <f ca="1">VLOOKUP(B168,'Insumos e Serviços'!$A:$F,2,0)</f>
        <v>SINAPI</v>
      </c>
      <c r="D168" s="90" t="str">
        <f ca="1">VLOOKUP(B168,'Insumos e Serviços'!$A:$F,4,0)</f>
        <v>AUXILIAR DE ELETRICISTA COM ENCARGOS COMPLEMENTARES</v>
      </c>
      <c r="E168" s="92" t="str">
        <f ca="1">VLOOKUP(B168,'Insumos e Serviços'!$A:$F,5,0)</f>
        <v>H</v>
      </c>
      <c r="F168" s="93">
        <v>0.4326026</v>
      </c>
      <c r="G168" s="94">
        <f ca="1">VLOOKUP(B168,'Insumos e Serviços'!$A:$F,6,0)</f>
        <v>18.739999999999998</v>
      </c>
      <c r="H168" s="94">
        <f t="shared" si="9"/>
        <v>8.1</v>
      </c>
    </row>
    <row r="169" spans="1:8">
      <c r="A169" s="90" t="str">
        <f ca="1">VLOOKUP(B169,'Insumos e Serviços'!$A:$F,3,0)</f>
        <v>Composição</v>
      </c>
      <c r="B169" s="91" t="s">
        <v>491</v>
      </c>
      <c r="C169" s="92" t="str">
        <f ca="1">VLOOKUP(B169,'Insumos e Serviços'!$A:$F,2,0)</f>
        <v>SINAPI</v>
      </c>
      <c r="D169" s="90" t="str">
        <f ca="1">VLOOKUP(B169,'Insumos e Serviços'!$A:$F,4,0)</f>
        <v>ELETRICISTA COM ENCARGOS COMPLEMENTARES</v>
      </c>
      <c r="E169" s="92" t="str">
        <f ca="1">VLOOKUP(B169,'Insumos e Serviços'!$A:$F,5,0)</f>
        <v>H</v>
      </c>
      <c r="F169" s="93">
        <v>0.4326026</v>
      </c>
      <c r="G169" s="94">
        <f ca="1">VLOOKUP(B169,'Insumos e Serviços'!$A:$F,6,0)</f>
        <v>24.1</v>
      </c>
      <c r="H169" s="94">
        <f t="shared" si="9"/>
        <v>10.42</v>
      </c>
    </row>
    <row r="170" spans="1:8">
      <c r="A170" s="90" t="str">
        <f ca="1">VLOOKUP(B170,'Insumos e Serviços'!$A:$F,3,0)</f>
        <v>Insumo</v>
      </c>
      <c r="B170" s="91" t="s">
        <v>400</v>
      </c>
      <c r="C170" s="92" t="str">
        <f ca="1">VLOOKUP(B170,'Insumos e Serviços'!$A:$F,2,0)</f>
        <v>Próprio</v>
      </c>
      <c r="D170" s="90" t="str">
        <f ca="1">VLOOKUP(B170,'Insumos e Serviços'!$A:$F,4,0)</f>
        <v>Borne terminal 2,5mm²</v>
      </c>
      <c r="E170" s="92" t="str">
        <f ca="1">VLOOKUP(B170,'Insumos e Serviços'!$A:$F,5,0)</f>
        <v>un</v>
      </c>
      <c r="F170" s="93">
        <v>7</v>
      </c>
      <c r="G170" s="94">
        <f ca="1">VLOOKUP(B170,'Insumos e Serviços'!$A:$F,6,0)</f>
        <v>3.71</v>
      </c>
      <c r="H170" s="94">
        <f t="shared" si="9"/>
        <v>25.97</v>
      </c>
    </row>
    <row r="171" spans="1:8" ht="22.5">
      <c r="A171" s="90" t="str">
        <f ca="1">VLOOKUP(B171,'Insumos e Serviços'!$A:$F,3,0)</f>
        <v>Insumo</v>
      </c>
      <c r="B171" s="91" t="s">
        <v>341</v>
      </c>
      <c r="C171" s="92" t="str">
        <f ca="1">VLOOKUP(B171,'Insumos e Serviços'!$A:$F,2,0)</f>
        <v>Próprio</v>
      </c>
      <c r="D171" s="90" t="str">
        <f ca="1">VLOOKUP(B171,'Insumos e Serviços'!$A:$F,4,0)</f>
        <v>Caixa de passagem de sobrepor em tecnoplástico, montagem em trilho padrão IEC/DIN, grau de proteção IP 44 a IP 56, 234 x 174 x 143 com 01 módulo - Caixa Light STV 231/A STECK</v>
      </c>
      <c r="E171" s="92" t="str">
        <f ca="1">VLOOKUP(B171,'Insumos e Serviços'!$A:$F,5,0)</f>
        <v>un</v>
      </c>
      <c r="F171" s="93">
        <v>1</v>
      </c>
      <c r="G171" s="94">
        <f ca="1">VLOOKUP(B171,'Insumos e Serviços'!$A:$F,6,0)</f>
        <v>73.349999999999994</v>
      </c>
      <c r="H171" s="94">
        <f t="shared" si="9"/>
        <v>73.349999999999994</v>
      </c>
    </row>
    <row r="172" spans="1:8">
      <c r="A172" s="90" t="str">
        <f ca="1">VLOOKUP(B172,'Insumos e Serviços'!$A:$F,3,0)</f>
        <v>Insumo</v>
      </c>
      <c r="B172" s="91" t="s">
        <v>361</v>
      </c>
      <c r="C172" s="92" t="str">
        <f ca="1">VLOOKUP(B172,'Insumos e Serviços'!$A:$F,2,0)</f>
        <v>Próprio</v>
      </c>
      <c r="D172" s="90" t="str">
        <f ca="1">VLOOKUP(B172,'Insumos e Serviços'!$A:$F,4,0)</f>
        <v>Relé acoplador CCA 24Vca/Vcc com 1 Contato reversível</v>
      </c>
      <c r="E172" s="92" t="str">
        <f ca="1">VLOOKUP(B172,'Insumos e Serviços'!$A:$F,5,0)</f>
        <v>un</v>
      </c>
      <c r="F172" s="93">
        <v>1</v>
      </c>
      <c r="G172" s="94">
        <f ca="1">VLOOKUP(B172,'Insumos e Serviços'!$A:$F,6,0)</f>
        <v>20.63</v>
      </c>
      <c r="H172" s="94">
        <f t="shared" si="9"/>
        <v>20.63</v>
      </c>
    </row>
    <row r="173" spans="1:8">
      <c r="A173" s="90" t="str">
        <f ca="1">VLOOKUP(B173,'Insumos e Serviços'!$A:$F,3,0)</f>
        <v>Insumo</v>
      </c>
      <c r="B173" s="91" t="s">
        <v>367</v>
      </c>
      <c r="C173" s="92" t="str">
        <f ca="1">VLOOKUP(B173,'Insumos e Serviços'!$A:$F,2,0)</f>
        <v>Próprio</v>
      </c>
      <c r="D173" s="90" t="str">
        <f ca="1">VLOOKUP(B173,'Insumos e Serviços'!$A:$F,4,0)</f>
        <v>Acoplador duplo óptico WEBACDUP</v>
      </c>
      <c r="E173" s="92" t="str">
        <f ca="1">VLOOKUP(B173,'Insumos e Serviços'!$A:$F,5,0)</f>
        <v>un</v>
      </c>
      <c r="F173" s="93">
        <v>1</v>
      </c>
      <c r="G173" s="94">
        <f ca="1">VLOOKUP(B173,'Insumos e Serviços'!$A:$F,6,0)</f>
        <v>206.74</v>
      </c>
      <c r="H173" s="94">
        <f t="shared" si="9"/>
        <v>206.74</v>
      </c>
    </row>
    <row r="174" spans="1:8" ht="15" thickBot="1">
      <c r="A174" s="90" t="str">
        <f ca="1">VLOOKUP(B174,'Insumos e Serviços'!$A:$F,3,0)</f>
        <v>Insumo</v>
      </c>
      <c r="B174" s="91" t="s">
        <v>381</v>
      </c>
      <c r="C174" s="92" t="str">
        <f ca="1">VLOOKUP(B174,'Insumos e Serviços'!$A:$F,2,0)</f>
        <v>Próprio</v>
      </c>
      <c r="D174" s="90" t="str">
        <f ca="1">VLOOKUP(B174,'Insumos e Serviços'!$A:$F,4,0)</f>
        <v>MEC - Medidor de eletrônico de concessionária (energia)</v>
      </c>
      <c r="E174" s="92" t="str">
        <f ca="1">VLOOKUP(B174,'Insumos e Serviços'!$A:$F,5,0)</f>
        <v>un</v>
      </c>
      <c r="F174" s="93">
        <v>1</v>
      </c>
      <c r="G174" s="94">
        <f ca="1">VLOOKUP(B174,'Insumos e Serviços'!$A:$F,6,0)</f>
        <v>991.61</v>
      </c>
      <c r="H174" s="94">
        <f t="shared" si="9"/>
        <v>991.61</v>
      </c>
    </row>
    <row r="175" spans="1:8" ht="15" thickTop="1">
      <c r="A175" s="4"/>
      <c r="B175" s="4"/>
      <c r="C175" s="4"/>
      <c r="D175" s="4"/>
      <c r="E175" s="4"/>
      <c r="F175" s="4"/>
      <c r="G175" s="4"/>
      <c r="H175" s="4"/>
    </row>
    <row r="176" spans="1:8">
      <c r="A176" s="84" t="s">
        <v>203</v>
      </c>
      <c r="B176" s="85" t="str">
        <f ca="1">VLOOKUP(A176,'Orçamento Sintético'!$A:$H,2,0)</f>
        <v xml:space="preserve"> MPDFT0968 </v>
      </c>
      <c r="C176" s="85" t="str">
        <f ca="1">VLOOKUP(A176,'Orçamento Sintético'!$A:$H,3,0)</f>
        <v>Próprio</v>
      </c>
      <c r="D176" s="86" t="str">
        <f ca="1">VLOOKUP(A176,'Orçamento Sintético'!$A:$H,4,0)</f>
        <v>QDA-UTA-1 e 2 - Quadro de automação - PJDIJ</v>
      </c>
      <c r="E176" s="85" t="str">
        <f ca="1">VLOOKUP(A176,'Orçamento Sintético'!$A:$H,5,0)</f>
        <v>un</v>
      </c>
      <c r="F176" s="87"/>
      <c r="G176" s="88"/>
      <c r="H176" s="89">
        <f>SUM(H177:H188)</f>
        <v>13182.970000000001</v>
      </c>
    </row>
    <row r="177" spans="1:8" ht="22.5">
      <c r="A177" s="90" t="str">
        <f ca="1">VLOOKUP(B177,'Insumos e Serviços'!$A:$F,3,0)</f>
        <v>Composição</v>
      </c>
      <c r="B177" s="91" t="s">
        <v>507</v>
      </c>
      <c r="C177" s="92" t="str">
        <f ca="1">VLOOKUP(B177,'Insumos e Serviços'!$A:$F,2,0)</f>
        <v>SINAPI</v>
      </c>
      <c r="D177" s="90" t="str">
        <f ca="1">VLOOKUP(B177,'Insumos e Serviços'!$A:$F,4,0)</f>
        <v>DISJUNTOR TERMOMAGNETICO MONOPOLAR PADRAO NEMA (AMERICANO) 10 A 30A 240V, FORNECIMENTO E INSTALACAO</v>
      </c>
      <c r="E177" s="92" t="str">
        <f ca="1">VLOOKUP(B177,'Insumos e Serviços'!$A:$F,5,0)</f>
        <v>UN</v>
      </c>
      <c r="F177" s="93">
        <v>1</v>
      </c>
      <c r="G177" s="94">
        <f ca="1">VLOOKUP(B177,'Insumos e Serviços'!$A:$F,6,0)</f>
        <v>15.91</v>
      </c>
      <c r="H177" s="94">
        <f t="shared" ref="H177:H188" si="10">TRUNC(F177*G177,2)</f>
        <v>15.91</v>
      </c>
    </row>
    <row r="178" spans="1:8" ht="22.5">
      <c r="A178" s="90" t="str">
        <f ca="1">VLOOKUP(B178,'Insumos e Serviços'!$A:$F,3,0)</f>
        <v>Composição</v>
      </c>
      <c r="B178" s="91" t="s">
        <v>505</v>
      </c>
      <c r="C178" s="92" t="str">
        <f ca="1">VLOOKUP(B178,'Insumos e Serviços'!$A:$F,2,0)</f>
        <v>SINAPI</v>
      </c>
      <c r="D178" s="90" t="str">
        <f ca="1">VLOOKUP(B178,'Insumos e Serviços'!$A:$F,4,0)</f>
        <v>TOMADA MÉDIA DE EMBUTIR (1 MÓDULO), 2P+T 10 A, INCLUINDO SUPORTE E PLACA - FORNECIMENTO E INSTALAÇÃO. AF_12/2015</v>
      </c>
      <c r="E178" s="92" t="str">
        <f ca="1">VLOOKUP(B178,'Insumos e Serviços'!$A:$F,5,0)</f>
        <v>UN</v>
      </c>
      <c r="F178" s="93">
        <v>1</v>
      </c>
      <c r="G178" s="94">
        <f ca="1">VLOOKUP(B178,'Insumos e Serviços'!$A:$F,6,0)</f>
        <v>27.53</v>
      </c>
      <c r="H178" s="94">
        <f t="shared" si="10"/>
        <v>27.53</v>
      </c>
    </row>
    <row r="179" spans="1:8">
      <c r="A179" s="90" t="str">
        <f ca="1">VLOOKUP(B179,'Insumos e Serviços'!$A:$F,3,0)</f>
        <v>Composição</v>
      </c>
      <c r="B179" s="91" t="s">
        <v>491</v>
      </c>
      <c r="C179" s="92" t="str">
        <f ca="1">VLOOKUP(B179,'Insumos e Serviços'!$A:$F,2,0)</f>
        <v>SINAPI</v>
      </c>
      <c r="D179" s="90" t="str">
        <f ca="1">VLOOKUP(B179,'Insumos e Serviços'!$A:$F,4,0)</f>
        <v>ELETRICISTA COM ENCARGOS COMPLEMENTARES</v>
      </c>
      <c r="E179" s="92" t="str">
        <f ca="1">VLOOKUP(B179,'Insumos e Serviços'!$A:$F,5,0)</f>
        <v>H</v>
      </c>
      <c r="F179" s="93">
        <v>3.8575289000000001</v>
      </c>
      <c r="G179" s="94">
        <f ca="1">VLOOKUP(B179,'Insumos e Serviços'!$A:$F,6,0)</f>
        <v>24.1</v>
      </c>
      <c r="H179" s="94">
        <f t="shared" si="10"/>
        <v>92.96</v>
      </c>
    </row>
    <row r="180" spans="1:8">
      <c r="A180" s="90" t="str">
        <f ca="1">VLOOKUP(B180,'Insumos e Serviços'!$A:$F,3,0)</f>
        <v>Composição</v>
      </c>
      <c r="B180" s="91" t="s">
        <v>489</v>
      </c>
      <c r="C180" s="92" t="str">
        <f ca="1">VLOOKUP(B180,'Insumos e Serviços'!$A:$F,2,0)</f>
        <v>SINAPI</v>
      </c>
      <c r="D180" s="90" t="str">
        <f ca="1">VLOOKUP(B180,'Insumos e Serviços'!$A:$F,4,0)</f>
        <v>AUXILIAR DE ELETRICISTA COM ENCARGOS COMPLEMENTARES</v>
      </c>
      <c r="E180" s="92" t="str">
        <f ca="1">VLOOKUP(B180,'Insumos e Serviços'!$A:$F,5,0)</f>
        <v>H</v>
      </c>
      <c r="F180" s="93">
        <v>3.8575289000000001</v>
      </c>
      <c r="G180" s="94">
        <f ca="1">VLOOKUP(B180,'Insumos e Serviços'!$A:$F,6,0)</f>
        <v>18.739999999999998</v>
      </c>
      <c r="H180" s="94">
        <f t="shared" si="10"/>
        <v>72.290000000000006</v>
      </c>
    </row>
    <row r="181" spans="1:8">
      <c r="A181" s="90" t="str">
        <f ca="1">VLOOKUP(B181,'Insumos e Serviços'!$A:$F,3,0)</f>
        <v>Composição</v>
      </c>
      <c r="B181" s="91" t="s">
        <v>27</v>
      </c>
      <c r="C181" s="92" t="str">
        <f ca="1">VLOOKUP(B181,'Insumos e Serviços'!$A:$F,2,0)</f>
        <v>SINAPI</v>
      </c>
      <c r="D181" s="90" t="str">
        <f ca="1">VLOOKUP(B181,'Insumos e Serviços'!$A:$F,4,0)</f>
        <v>ENGENHEIRO ELETRICISTA COM ENCARGOS COMPLEMENTARES</v>
      </c>
      <c r="E181" s="92" t="str">
        <f ca="1">VLOOKUP(B181,'Insumos e Serviços'!$A:$F,5,0)</f>
        <v>H</v>
      </c>
      <c r="F181" s="93">
        <v>3.8575289000000001</v>
      </c>
      <c r="G181" s="94">
        <f ca="1">VLOOKUP(B181,'Insumos e Serviços'!$A:$F,6,0)</f>
        <v>110.31</v>
      </c>
      <c r="H181" s="94">
        <f t="shared" si="10"/>
        <v>425.52</v>
      </c>
    </row>
    <row r="182" spans="1:8">
      <c r="A182" s="90" t="str">
        <f ca="1">VLOOKUP(B182,'Insumos e Serviços'!$A:$F,3,0)</f>
        <v>Insumo</v>
      </c>
      <c r="B182" s="91" t="s">
        <v>400</v>
      </c>
      <c r="C182" s="92" t="str">
        <f ca="1">VLOOKUP(B182,'Insumos e Serviços'!$A:$F,2,0)</f>
        <v>Próprio</v>
      </c>
      <c r="D182" s="90" t="str">
        <f ca="1">VLOOKUP(B182,'Insumos e Serviços'!$A:$F,4,0)</f>
        <v>Borne terminal 2,5mm²</v>
      </c>
      <c r="E182" s="92" t="str">
        <f ca="1">VLOOKUP(B182,'Insumos e Serviços'!$A:$F,5,0)</f>
        <v>un</v>
      </c>
      <c r="F182" s="93">
        <v>41</v>
      </c>
      <c r="G182" s="94">
        <f ca="1">VLOOKUP(B182,'Insumos e Serviços'!$A:$F,6,0)</f>
        <v>3.71</v>
      </c>
      <c r="H182" s="94">
        <f t="shared" si="10"/>
        <v>152.11000000000001</v>
      </c>
    </row>
    <row r="183" spans="1:8">
      <c r="A183" s="90" t="str">
        <f ca="1">VLOOKUP(B183,'Insumos e Serviços'!$A:$F,3,0)</f>
        <v>Insumo</v>
      </c>
      <c r="B183" s="91" t="s">
        <v>385</v>
      </c>
      <c r="C183" s="92" t="str">
        <f ca="1">VLOOKUP(B183,'Insumos e Serviços'!$A:$F,2,0)</f>
        <v>Próprio</v>
      </c>
      <c r="D183" s="90" t="str">
        <f ca="1">VLOOKUP(B183,'Insumos e Serviços'!$A:$F,4,0)</f>
        <v>Transformador - 24Vac - 2A – Bivolt, código 00839, fabricante Unitel Transformadores</v>
      </c>
      <c r="E183" s="92" t="str">
        <f ca="1">VLOOKUP(B183,'Insumos e Serviços'!$A:$F,5,0)</f>
        <v>un</v>
      </c>
      <c r="F183" s="93">
        <v>1</v>
      </c>
      <c r="G183" s="94">
        <f ca="1">VLOOKUP(B183,'Insumos e Serviços'!$A:$F,6,0)</f>
        <v>120.04</v>
      </c>
      <c r="H183" s="94">
        <f t="shared" si="10"/>
        <v>120.04</v>
      </c>
    </row>
    <row r="184" spans="1:8">
      <c r="A184" s="90" t="str">
        <f ca="1">VLOOKUP(B184,'Insumos e Serviços'!$A:$F,3,0)</f>
        <v>Insumo</v>
      </c>
      <c r="B184" s="91" t="s">
        <v>465</v>
      </c>
      <c r="C184" s="92" t="str">
        <f ca="1">VLOOKUP(B184,'Insumos e Serviços'!$A:$F,2,0)</f>
        <v>Próprio</v>
      </c>
      <c r="D184" s="90" t="str">
        <f ca="1">VLOOKUP(B184,'Insumos e Serviços'!$A:$F,4,0)</f>
        <v>SmartX Ip Controller MP-C24A Schneider Eletric</v>
      </c>
      <c r="E184" s="92" t="str">
        <f ca="1">VLOOKUP(B184,'Insumos e Serviços'!$A:$F,5,0)</f>
        <v>un</v>
      </c>
      <c r="F184" s="93">
        <v>1</v>
      </c>
      <c r="G184" s="94">
        <f ca="1">VLOOKUP(B184,'Insumos e Serviços'!$A:$F,6,0)</f>
        <v>9652.01</v>
      </c>
      <c r="H184" s="94">
        <f t="shared" si="10"/>
        <v>9652.01</v>
      </c>
    </row>
    <row r="185" spans="1:8">
      <c r="A185" s="90" t="str">
        <f ca="1">VLOOKUP(B185,'Insumos e Serviços'!$A:$F,3,0)</f>
        <v>Insumo</v>
      </c>
      <c r="B185" s="91" t="s">
        <v>391</v>
      </c>
      <c r="C185" s="92" t="str">
        <f ca="1">VLOOKUP(B185,'Insumos e Serviços'!$A:$F,2,0)</f>
        <v>Próprio</v>
      </c>
      <c r="D185" s="90" t="str">
        <f ca="1">VLOOKUP(B185,'Insumos e Serviços'!$A:$F,4,0)</f>
        <v>Grelha RAL 7035 IP54 -NSYCAG223LPF - Schneider</v>
      </c>
      <c r="E185" s="92" t="str">
        <f ca="1">VLOOKUP(B185,'Insumos e Serviços'!$A:$F,5,0)</f>
        <v>un</v>
      </c>
      <c r="F185" s="93">
        <v>1</v>
      </c>
      <c r="G185" s="94">
        <f ca="1">VLOOKUP(B185,'Insumos e Serviços'!$A:$F,6,0)</f>
        <v>221.44</v>
      </c>
      <c r="H185" s="94">
        <f t="shared" si="10"/>
        <v>221.44</v>
      </c>
    </row>
    <row r="186" spans="1:8">
      <c r="A186" s="90" t="str">
        <f ca="1">VLOOKUP(B186,'Insumos e Serviços'!$A:$F,3,0)</f>
        <v>Insumo</v>
      </c>
      <c r="B186" s="91" t="s">
        <v>435</v>
      </c>
      <c r="C186" s="92" t="str">
        <f ca="1">VLOOKUP(B186,'Insumos e Serviços'!$A:$F,2,0)</f>
        <v>Próprio</v>
      </c>
      <c r="D186" s="90" t="str">
        <f ca="1">VLOOKUP(B186,'Insumos e Serviços'!$A:$F,4,0)</f>
        <v>Ventilador 300M3/H 230V IP54 - NSYCVF300M230PF - Schneider</v>
      </c>
      <c r="E186" s="92" t="str">
        <f ca="1">VLOOKUP(B186,'Insumos e Serviços'!$A:$F,5,0)</f>
        <v>un</v>
      </c>
      <c r="F186" s="93">
        <v>1</v>
      </c>
      <c r="G186" s="94">
        <f ca="1">VLOOKUP(B186,'Insumos e Serviços'!$A:$F,6,0)</f>
        <v>1127.18</v>
      </c>
      <c r="H186" s="94">
        <f t="shared" si="10"/>
        <v>1127.18</v>
      </c>
    </row>
    <row r="187" spans="1:8" ht="22.5">
      <c r="A187" s="90" t="str">
        <f ca="1">VLOOKUP(B187,'Insumos e Serviços'!$A:$F,3,0)</f>
        <v>Insumo</v>
      </c>
      <c r="B187" s="91" t="s">
        <v>420</v>
      </c>
      <c r="C187" s="92" t="str">
        <f ca="1">VLOOKUP(B187,'Insumos e Serviços'!$A:$F,2,0)</f>
        <v>Próprio</v>
      </c>
      <c r="D187" s="90" t="str">
        <f ca="1">VLOOKUP(B187,'Insumos e Serviços'!$A:$F,4,0)</f>
        <v>Fonte de Alimentação Chaveada - 24 Vdc - 35 W - 1.5 A - 110/220 Vac - Monofásica. Fabricante: Schneider, Modelo: ABL2REM24015K</v>
      </c>
      <c r="E187" s="92" t="str">
        <f ca="1">VLOOKUP(B187,'Insumos e Serviços'!$A:$F,5,0)</f>
        <v>un</v>
      </c>
      <c r="F187" s="93">
        <v>1</v>
      </c>
      <c r="G187" s="94">
        <f ca="1">VLOOKUP(B187,'Insumos e Serviços'!$A:$F,6,0)</f>
        <v>793.65</v>
      </c>
      <c r="H187" s="94">
        <f t="shared" si="10"/>
        <v>793.65</v>
      </c>
    </row>
    <row r="188" spans="1:8" ht="34.5" thickBot="1">
      <c r="A188" s="90" t="str">
        <f ca="1">VLOOKUP(B188,'Insumos e Serviços'!$A:$F,3,0)</f>
        <v>Insumo</v>
      </c>
      <c r="B188" s="91" t="s">
        <v>396</v>
      </c>
      <c r="C188" s="92" t="str">
        <f ca="1">VLOOKUP(B188,'Insumos e Serviços'!$A:$F,2,0)</f>
        <v>Próprio</v>
      </c>
      <c r="D188" s="90" t="str">
        <f ca="1">VLOOKUP(B188,'Insumos e Serviços'!$A:$F,4,0)</f>
        <v>Painel modular de distribuição de sobrepor em tecnoplástico padrão TTA, com montagem de trilho padrão IEC/DIN, com tampa opaca e porta etiquetas, porta documentos, 3 filas de 18 módulos - Schneider Eletric Quadro TTA Pragma PRA16318 + PRA20318</v>
      </c>
      <c r="E188" s="92" t="str">
        <f ca="1">VLOOKUP(B188,'Insumos e Serviços'!$A:$F,5,0)</f>
        <v>un</v>
      </c>
      <c r="F188" s="93">
        <v>1</v>
      </c>
      <c r="G188" s="94">
        <f ca="1">VLOOKUP(B188,'Insumos e Serviços'!$A:$F,6,0)</f>
        <v>482.33</v>
      </c>
      <c r="H188" s="94">
        <f t="shared" si="10"/>
        <v>482.33</v>
      </c>
    </row>
    <row r="189" spans="1:8" ht="15" thickTop="1">
      <c r="A189" s="4"/>
      <c r="B189" s="4"/>
      <c r="C189" s="4"/>
      <c r="D189" s="4"/>
      <c r="E189" s="4"/>
      <c r="F189" s="4"/>
      <c r="G189" s="4"/>
      <c r="H189" s="4"/>
    </row>
    <row r="190" spans="1:8">
      <c r="A190" s="84" t="s">
        <v>200</v>
      </c>
      <c r="B190" s="85" t="str">
        <f ca="1">VLOOKUP(A190,'Orçamento Sintético'!$A:$H,2,0)</f>
        <v xml:space="preserve"> MPDFT0969 </v>
      </c>
      <c r="C190" s="85" t="str">
        <f ca="1">VLOOKUP(A190,'Orçamento Sintético'!$A:$H,3,0)</f>
        <v>Próprio</v>
      </c>
      <c r="D190" s="86" t="str">
        <f ca="1">VLOOKUP(A190,'Orçamento Sintético'!$A:$H,4,0)</f>
        <v>QC-SPLIT - Quadro de automação - PJDIJ</v>
      </c>
      <c r="E190" s="85" t="str">
        <f ca="1">VLOOKUP(A190,'Orçamento Sintético'!$A:$H,5,0)</f>
        <v>un</v>
      </c>
      <c r="F190" s="87"/>
      <c r="G190" s="88"/>
      <c r="H190" s="89">
        <f>SUM(H191:H202)</f>
        <v>17105.480000000003</v>
      </c>
    </row>
    <row r="191" spans="1:8" ht="22.5">
      <c r="A191" s="90" t="str">
        <f ca="1">VLOOKUP(B191,'Insumos e Serviços'!$A:$F,3,0)</f>
        <v>Composição</v>
      </c>
      <c r="B191" s="91" t="s">
        <v>505</v>
      </c>
      <c r="C191" s="92" t="str">
        <f ca="1">VLOOKUP(B191,'Insumos e Serviços'!$A:$F,2,0)</f>
        <v>SINAPI</v>
      </c>
      <c r="D191" s="90" t="str">
        <f ca="1">VLOOKUP(B191,'Insumos e Serviços'!$A:$F,4,0)</f>
        <v>TOMADA MÉDIA DE EMBUTIR (1 MÓDULO), 2P+T 10 A, INCLUINDO SUPORTE E PLACA - FORNECIMENTO E INSTALAÇÃO. AF_12/2015</v>
      </c>
      <c r="E191" s="92" t="str">
        <f ca="1">VLOOKUP(B191,'Insumos e Serviços'!$A:$F,5,0)</f>
        <v>UN</v>
      </c>
      <c r="F191" s="93">
        <v>1</v>
      </c>
      <c r="G191" s="94">
        <f ca="1">VLOOKUP(B191,'Insumos e Serviços'!$A:$F,6,0)</f>
        <v>27.53</v>
      </c>
      <c r="H191" s="94">
        <f t="shared" ref="H191:H202" si="11">TRUNC(F191*G191,2)</f>
        <v>27.53</v>
      </c>
    </row>
    <row r="192" spans="1:8" ht="22.5">
      <c r="A192" s="90" t="str">
        <f ca="1">VLOOKUP(B192,'Insumos e Serviços'!$A:$F,3,0)</f>
        <v>Composição</v>
      </c>
      <c r="B192" s="91" t="s">
        <v>507</v>
      </c>
      <c r="C192" s="92" t="str">
        <f ca="1">VLOOKUP(B192,'Insumos e Serviços'!$A:$F,2,0)</f>
        <v>SINAPI</v>
      </c>
      <c r="D192" s="90" t="str">
        <f ca="1">VLOOKUP(B192,'Insumos e Serviços'!$A:$F,4,0)</f>
        <v>DISJUNTOR TERMOMAGNETICO MONOPOLAR PADRAO NEMA (AMERICANO) 10 A 30A 240V, FORNECIMENTO E INSTALACAO</v>
      </c>
      <c r="E192" s="92" t="str">
        <f ca="1">VLOOKUP(B192,'Insumos e Serviços'!$A:$F,5,0)</f>
        <v>UN</v>
      </c>
      <c r="F192" s="93">
        <v>8</v>
      </c>
      <c r="G192" s="94">
        <f ca="1">VLOOKUP(B192,'Insumos e Serviços'!$A:$F,6,0)</f>
        <v>15.91</v>
      </c>
      <c r="H192" s="94">
        <f t="shared" si="11"/>
        <v>127.28</v>
      </c>
    </row>
    <row r="193" spans="1:8">
      <c r="A193" s="90" t="str">
        <f ca="1">VLOOKUP(B193,'Insumos e Serviços'!$A:$F,3,0)</f>
        <v>Composição</v>
      </c>
      <c r="B193" s="91" t="s">
        <v>489</v>
      </c>
      <c r="C193" s="92" t="str">
        <f ca="1">VLOOKUP(B193,'Insumos e Serviços'!$A:$F,2,0)</f>
        <v>SINAPI</v>
      </c>
      <c r="D193" s="90" t="str">
        <f ca="1">VLOOKUP(B193,'Insumos e Serviços'!$A:$F,4,0)</f>
        <v>AUXILIAR DE ELETRICISTA COM ENCARGOS COMPLEMENTARES</v>
      </c>
      <c r="E193" s="92" t="str">
        <f ca="1">VLOOKUP(B193,'Insumos e Serviços'!$A:$F,5,0)</f>
        <v>H</v>
      </c>
      <c r="F193" s="93">
        <v>5.2963142999999997</v>
      </c>
      <c r="G193" s="94">
        <f ca="1">VLOOKUP(B193,'Insumos e Serviços'!$A:$F,6,0)</f>
        <v>18.739999999999998</v>
      </c>
      <c r="H193" s="94">
        <f t="shared" si="11"/>
        <v>99.25</v>
      </c>
    </row>
    <row r="194" spans="1:8">
      <c r="A194" s="90" t="str">
        <f ca="1">VLOOKUP(B194,'Insumos e Serviços'!$A:$F,3,0)</f>
        <v>Composição</v>
      </c>
      <c r="B194" s="91" t="s">
        <v>491</v>
      </c>
      <c r="C194" s="92" t="str">
        <f ca="1">VLOOKUP(B194,'Insumos e Serviços'!$A:$F,2,0)</f>
        <v>SINAPI</v>
      </c>
      <c r="D194" s="90" t="str">
        <f ca="1">VLOOKUP(B194,'Insumos e Serviços'!$A:$F,4,0)</f>
        <v>ELETRICISTA COM ENCARGOS COMPLEMENTARES</v>
      </c>
      <c r="E194" s="92" t="str">
        <f ca="1">VLOOKUP(B194,'Insumos e Serviços'!$A:$F,5,0)</f>
        <v>H</v>
      </c>
      <c r="F194" s="93">
        <v>5.2963142999999997</v>
      </c>
      <c r="G194" s="94">
        <f ca="1">VLOOKUP(B194,'Insumos e Serviços'!$A:$F,6,0)</f>
        <v>24.1</v>
      </c>
      <c r="H194" s="94">
        <f t="shared" si="11"/>
        <v>127.64</v>
      </c>
    </row>
    <row r="195" spans="1:8">
      <c r="A195" s="90" t="str">
        <f ca="1">VLOOKUP(B195,'Insumos e Serviços'!$A:$F,3,0)</f>
        <v>Composição</v>
      </c>
      <c r="B195" s="91" t="s">
        <v>27</v>
      </c>
      <c r="C195" s="92" t="str">
        <f ca="1">VLOOKUP(B195,'Insumos e Serviços'!$A:$F,2,0)</f>
        <v>SINAPI</v>
      </c>
      <c r="D195" s="90" t="str">
        <f ca="1">VLOOKUP(B195,'Insumos e Serviços'!$A:$F,4,0)</f>
        <v>ENGENHEIRO ELETRICISTA COM ENCARGOS COMPLEMENTARES</v>
      </c>
      <c r="E195" s="92" t="str">
        <f ca="1">VLOOKUP(B195,'Insumos e Serviços'!$A:$F,5,0)</f>
        <v>H</v>
      </c>
      <c r="F195" s="93">
        <v>5.2963142999999997</v>
      </c>
      <c r="G195" s="94">
        <f ca="1">VLOOKUP(B195,'Insumos e Serviços'!$A:$F,6,0)</f>
        <v>110.31</v>
      </c>
      <c r="H195" s="94">
        <f t="shared" si="11"/>
        <v>584.23</v>
      </c>
    </row>
    <row r="196" spans="1:8">
      <c r="A196" s="90" t="str">
        <f ca="1">VLOOKUP(B196,'Insumos e Serviços'!$A:$F,3,0)</f>
        <v>Insumo</v>
      </c>
      <c r="B196" s="91" t="s">
        <v>451</v>
      </c>
      <c r="C196" s="92" t="str">
        <f ca="1">VLOOKUP(B196,'Insumos e Serviços'!$A:$F,2,0)</f>
        <v>Próprio</v>
      </c>
      <c r="D196" s="90" t="str">
        <f ca="1">VLOOKUP(B196,'Insumos e Serviços'!$A:$F,4,0)</f>
        <v>Smart IP Controller RP-C-16A-230V Schneider Electric</v>
      </c>
      <c r="E196" s="92" t="str">
        <f ca="1">VLOOKUP(B196,'Insumos e Serviços'!$A:$F,5,0)</f>
        <v>un</v>
      </c>
      <c r="F196" s="93">
        <v>1</v>
      </c>
      <c r="G196" s="94">
        <f ca="1">VLOOKUP(B196,'Insumos e Serviços'!$A:$F,6,0)</f>
        <v>8804.36</v>
      </c>
      <c r="H196" s="94">
        <f t="shared" si="11"/>
        <v>8804.36</v>
      </c>
    </row>
    <row r="197" spans="1:8" ht="22.5">
      <c r="A197" s="90" t="str">
        <f ca="1">VLOOKUP(B197,'Insumos e Serviços'!$A:$F,3,0)</f>
        <v>Insumo</v>
      </c>
      <c r="B197" s="91" t="s">
        <v>416</v>
      </c>
      <c r="C197" s="92" t="str">
        <f ca="1">VLOOKUP(B197,'Insumos e Serviços'!$A:$F,2,0)</f>
        <v>Próprio</v>
      </c>
      <c r="D197" s="90" t="str">
        <f ca="1">VLOOKUP(B197,'Insumos e Serviços'!$A:$F,4,0)</f>
        <v>Contator modular 25A 1NA 220/240VCA 60Hz. Modelo de referência: Schneider Electric ICT ACTI9 A9C20631</v>
      </c>
      <c r="E197" s="92" t="str">
        <f ca="1">VLOOKUP(B197,'Insumos e Serviços'!$A:$F,5,0)</f>
        <v>un</v>
      </c>
      <c r="F197" s="93">
        <v>6</v>
      </c>
      <c r="G197" s="94">
        <f ca="1">VLOOKUP(B197,'Insumos e Serviços'!$A:$F,6,0)</f>
        <v>230.11</v>
      </c>
      <c r="H197" s="94">
        <f t="shared" si="11"/>
        <v>1380.66</v>
      </c>
    </row>
    <row r="198" spans="1:8" ht="22.5">
      <c r="A198" s="90" t="str">
        <f ca="1">VLOOKUP(B198,'Insumos e Serviços'!$A:$F,3,0)</f>
        <v>Insumo</v>
      </c>
      <c r="B198" s="91" t="s">
        <v>387</v>
      </c>
      <c r="C198" s="92" t="str">
        <f ca="1">VLOOKUP(B198,'Insumos e Serviços'!$A:$F,2,0)</f>
        <v>Próprio</v>
      </c>
      <c r="D198" s="90" t="str">
        <f ca="1">VLOOKUP(B198,'Insumos e Serviços'!$A:$F,4,0)</f>
        <v>H300  - Chave de corrente de sinalização de estado on/off, frequência de trabalho 50/60Hz, faixa de corrente: 0,15A a 60A, ponto de trip 0,15A ou menos- HX300 Veris Industries</v>
      </c>
      <c r="E198" s="92" t="str">
        <f ca="1">VLOOKUP(B198,'Insumos e Serviços'!$A:$F,5,0)</f>
        <v>un</v>
      </c>
      <c r="F198" s="93">
        <v>6</v>
      </c>
      <c r="G198" s="94">
        <f ca="1">VLOOKUP(B198,'Insumos e Serviços'!$A:$F,6,0)</f>
        <v>100.9</v>
      </c>
      <c r="H198" s="94">
        <f t="shared" si="11"/>
        <v>605.4</v>
      </c>
    </row>
    <row r="199" spans="1:8">
      <c r="A199" s="90" t="str">
        <f ca="1">VLOOKUP(B199,'Insumos e Serviços'!$A:$F,3,0)</f>
        <v>Insumo</v>
      </c>
      <c r="B199" s="91" t="s">
        <v>385</v>
      </c>
      <c r="C199" s="92" t="str">
        <f ca="1">VLOOKUP(B199,'Insumos e Serviços'!$A:$F,2,0)</f>
        <v>Próprio</v>
      </c>
      <c r="D199" s="90" t="str">
        <f ca="1">VLOOKUP(B199,'Insumos e Serviços'!$A:$F,4,0)</f>
        <v>Transformador - 24Vac - 2A – Bivolt, código 00839, fabricante Unitel Transformadores</v>
      </c>
      <c r="E199" s="92" t="str">
        <f ca="1">VLOOKUP(B199,'Insumos e Serviços'!$A:$F,5,0)</f>
        <v>un</v>
      </c>
      <c r="F199" s="93">
        <v>1</v>
      </c>
      <c r="G199" s="94">
        <f ca="1">VLOOKUP(B199,'Insumos e Serviços'!$A:$F,6,0)</f>
        <v>120.04</v>
      </c>
      <c r="H199" s="94">
        <f t="shared" si="11"/>
        <v>120.04</v>
      </c>
    </row>
    <row r="200" spans="1:8">
      <c r="A200" s="90" t="str">
        <f ca="1">VLOOKUP(B200,'Insumos e Serviços'!$A:$F,3,0)</f>
        <v>Insumo</v>
      </c>
      <c r="B200" s="91" t="s">
        <v>400</v>
      </c>
      <c r="C200" s="92" t="str">
        <f ca="1">VLOOKUP(B200,'Insumos e Serviços'!$A:$F,2,0)</f>
        <v>Próprio</v>
      </c>
      <c r="D200" s="90" t="str">
        <f ca="1">VLOOKUP(B200,'Insumos e Serviços'!$A:$F,4,0)</f>
        <v>Borne terminal 2,5mm²</v>
      </c>
      <c r="E200" s="92" t="str">
        <f ca="1">VLOOKUP(B200,'Insumos e Serviços'!$A:$F,5,0)</f>
        <v>un</v>
      </c>
      <c r="F200" s="93">
        <v>48</v>
      </c>
      <c r="G200" s="94">
        <f ca="1">VLOOKUP(B200,'Insumos e Serviços'!$A:$F,6,0)</f>
        <v>3.71</v>
      </c>
      <c r="H200" s="94">
        <f t="shared" si="11"/>
        <v>178.08</v>
      </c>
    </row>
    <row r="201" spans="1:8">
      <c r="A201" s="90" t="str">
        <f ca="1">VLOOKUP(B201,'Insumos e Serviços'!$A:$F,3,0)</f>
        <v>Insumo</v>
      </c>
      <c r="B201" s="91" t="s">
        <v>361</v>
      </c>
      <c r="C201" s="92" t="str">
        <f ca="1">VLOOKUP(B201,'Insumos e Serviços'!$A:$F,2,0)</f>
        <v>Próprio</v>
      </c>
      <c r="D201" s="90" t="str">
        <f ca="1">VLOOKUP(B201,'Insumos e Serviços'!$A:$F,4,0)</f>
        <v>Relé acoplador CCA 24Vca/Vcc com 1 Contato reversível</v>
      </c>
      <c r="E201" s="92" t="str">
        <f ca="1">VLOOKUP(B201,'Insumos e Serviços'!$A:$F,5,0)</f>
        <v>un</v>
      </c>
      <c r="F201" s="93">
        <v>6</v>
      </c>
      <c r="G201" s="94">
        <f ca="1">VLOOKUP(B201,'Insumos e Serviços'!$A:$F,6,0)</f>
        <v>20.63</v>
      </c>
      <c r="H201" s="94">
        <f t="shared" si="11"/>
        <v>123.78</v>
      </c>
    </row>
    <row r="202" spans="1:8" ht="34.5" thickBot="1">
      <c r="A202" s="90" t="str">
        <f ca="1">VLOOKUP(B202,'Insumos e Serviços'!$A:$F,3,0)</f>
        <v>Insumo</v>
      </c>
      <c r="B202" s="91" t="s">
        <v>455</v>
      </c>
      <c r="C202" s="92" t="str">
        <f ca="1">VLOOKUP(B202,'Insumos e Serviços'!$A:$F,2,0)</f>
        <v>Próprio</v>
      </c>
      <c r="D202" s="90" t="str">
        <f ca="1">VLOOKUP(B202,'Insumos e Serviços'!$A:$F,4,0)</f>
        <v>Painel modular de distribuição de sobrepor em tecnoplástico padrão TTA, com montagem de trilho padrão IEC/DIN, com tampa opaca e porta etiquetas, porta documentos, 4 filas de 24 módulos - Schneider Eletric Quadro TTA Pragma PRA16424 + PRA20424</v>
      </c>
      <c r="E202" s="92" t="str">
        <f ca="1">VLOOKUP(B202,'Insumos e Serviços'!$A:$F,5,0)</f>
        <v>un</v>
      </c>
      <c r="F202" s="93">
        <v>1</v>
      </c>
      <c r="G202" s="94">
        <f ca="1">VLOOKUP(B202,'Insumos e Serviços'!$A:$F,6,0)</f>
        <v>4927.2299999999996</v>
      </c>
      <c r="H202" s="94">
        <f t="shared" si="11"/>
        <v>4927.2299999999996</v>
      </c>
    </row>
    <row r="203" spans="1:8" ht="15" thickTop="1">
      <c r="A203" s="4"/>
      <c r="B203" s="4"/>
      <c r="C203" s="4"/>
      <c r="D203" s="4"/>
      <c r="E203" s="4"/>
      <c r="F203" s="4"/>
      <c r="G203" s="4"/>
      <c r="H203" s="4"/>
    </row>
    <row r="204" spans="1:8">
      <c r="A204" s="84" t="s">
        <v>197</v>
      </c>
      <c r="B204" s="85" t="str">
        <f ca="1">VLOOKUP(A204,'Orçamento Sintético'!$A:$H,2,0)</f>
        <v xml:space="preserve"> MPDFT0970 </v>
      </c>
      <c r="C204" s="85" t="str">
        <f ca="1">VLOOKUP(A204,'Orçamento Sintético'!$A:$H,3,0)</f>
        <v>Próprio</v>
      </c>
      <c r="D204" s="86" t="str">
        <f ca="1">VLOOKUP(A204,'Orçamento Sintético'!$A:$H,4,0)</f>
        <v>QDA-ARQ - Quadro de Automação - PJDIJ</v>
      </c>
      <c r="E204" s="85" t="str">
        <f ca="1">VLOOKUP(A204,'Orçamento Sintético'!$A:$H,5,0)</f>
        <v>un</v>
      </c>
      <c r="F204" s="87"/>
      <c r="G204" s="88"/>
      <c r="H204" s="89">
        <f>SUM(H205:H216)</f>
        <v>16700.77</v>
      </c>
    </row>
    <row r="205" spans="1:8" ht="22.5">
      <c r="A205" s="90" t="str">
        <f ca="1">VLOOKUP(B205,'Insumos e Serviços'!$A:$F,3,0)</f>
        <v>Composição</v>
      </c>
      <c r="B205" s="91" t="s">
        <v>505</v>
      </c>
      <c r="C205" s="92" t="str">
        <f ca="1">VLOOKUP(B205,'Insumos e Serviços'!$A:$F,2,0)</f>
        <v>SINAPI</v>
      </c>
      <c r="D205" s="90" t="str">
        <f ca="1">VLOOKUP(B205,'Insumos e Serviços'!$A:$F,4,0)</f>
        <v>TOMADA MÉDIA DE EMBUTIR (1 MÓDULO), 2P+T 10 A, INCLUINDO SUPORTE E PLACA - FORNECIMENTO E INSTALAÇÃO. AF_12/2015</v>
      </c>
      <c r="E205" s="92" t="str">
        <f ca="1">VLOOKUP(B205,'Insumos e Serviços'!$A:$F,5,0)</f>
        <v>UN</v>
      </c>
      <c r="F205" s="93">
        <v>1</v>
      </c>
      <c r="G205" s="94">
        <f ca="1">VLOOKUP(B205,'Insumos e Serviços'!$A:$F,6,0)</f>
        <v>27.53</v>
      </c>
      <c r="H205" s="94">
        <f t="shared" ref="H205:H216" si="12">TRUNC(F205*G205,2)</f>
        <v>27.53</v>
      </c>
    </row>
    <row r="206" spans="1:8" ht="22.5">
      <c r="A206" s="90" t="str">
        <f ca="1">VLOOKUP(B206,'Insumos e Serviços'!$A:$F,3,0)</f>
        <v>Composição</v>
      </c>
      <c r="B206" s="91" t="s">
        <v>507</v>
      </c>
      <c r="C206" s="92" t="str">
        <f ca="1">VLOOKUP(B206,'Insumos e Serviços'!$A:$F,2,0)</f>
        <v>SINAPI</v>
      </c>
      <c r="D206" s="90" t="str">
        <f ca="1">VLOOKUP(B206,'Insumos e Serviços'!$A:$F,4,0)</f>
        <v>DISJUNTOR TERMOMAGNETICO MONOPOLAR PADRAO NEMA (AMERICANO) 10 A 30A 240V, FORNECIMENTO E INSTALACAO</v>
      </c>
      <c r="E206" s="92" t="str">
        <f ca="1">VLOOKUP(B206,'Insumos e Serviços'!$A:$F,5,0)</f>
        <v>UN</v>
      </c>
      <c r="F206" s="93">
        <v>7</v>
      </c>
      <c r="G206" s="94">
        <f ca="1">VLOOKUP(B206,'Insumos e Serviços'!$A:$F,6,0)</f>
        <v>15.91</v>
      </c>
      <c r="H206" s="94">
        <f t="shared" si="12"/>
        <v>111.37</v>
      </c>
    </row>
    <row r="207" spans="1:8">
      <c r="A207" s="90" t="str">
        <f ca="1">VLOOKUP(B207,'Insumos e Serviços'!$A:$F,3,0)</f>
        <v>Composição</v>
      </c>
      <c r="B207" s="91" t="s">
        <v>489</v>
      </c>
      <c r="C207" s="92" t="str">
        <f ca="1">VLOOKUP(B207,'Insumos e Serviços'!$A:$F,2,0)</f>
        <v>SINAPI</v>
      </c>
      <c r="D207" s="90" t="str">
        <f ca="1">VLOOKUP(B207,'Insumos e Serviços'!$A:$F,4,0)</f>
        <v>AUXILIAR DE ELETRICISTA COM ENCARGOS COMPLEMENTARES</v>
      </c>
      <c r="E207" s="92" t="str">
        <f ca="1">VLOOKUP(B207,'Insumos e Serviços'!$A:$F,5,0)</f>
        <v>H</v>
      </c>
      <c r="F207" s="93">
        <v>5.1748406999999998</v>
      </c>
      <c r="G207" s="94">
        <f ca="1">VLOOKUP(B207,'Insumos e Serviços'!$A:$F,6,0)</f>
        <v>18.739999999999998</v>
      </c>
      <c r="H207" s="94">
        <f t="shared" si="12"/>
        <v>96.97</v>
      </c>
    </row>
    <row r="208" spans="1:8">
      <c r="A208" s="90" t="str">
        <f ca="1">VLOOKUP(B208,'Insumos e Serviços'!$A:$F,3,0)</f>
        <v>Composição</v>
      </c>
      <c r="B208" s="91" t="s">
        <v>491</v>
      </c>
      <c r="C208" s="92" t="str">
        <f ca="1">VLOOKUP(B208,'Insumos e Serviços'!$A:$F,2,0)</f>
        <v>SINAPI</v>
      </c>
      <c r="D208" s="90" t="str">
        <f ca="1">VLOOKUP(B208,'Insumos e Serviços'!$A:$F,4,0)</f>
        <v>ELETRICISTA COM ENCARGOS COMPLEMENTARES</v>
      </c>
      <c r="E208" s="92" t="str">
        <f ca="1">VLOOKUP(B208,'Insumos e Serviços'!$A:$F,5,0)</f>
        <v>H</v>
      </c>
      <c r="F208" s="93">
        <v>5.1748406999999998</v>
      </c>
      <c r="G208" s="94">
        <f ca="1">VLOOKUP(B208,'Insumos e Serviços'!$A:$F,6,0)</f>
        <v>24.1</v>
      </c>
      <c r="H208" s="94">
        <f t="shared" si="12"/>
        <v>124.71</v>
      </c>
    </row>
    <row r="209" spans="1:8">
      <c r="A209" s="90" t="str">
        <f ca="1">VLOOKUP(B209,'Insumos e Serviços'!$A:$F,3,0)</f>
        <v>Composição</v>
      </c>
      <c r="B209" s="91" t="s">
        <v>27</v>
      </c>
      <c r="C209" s="92" t="str">
        <f ca="1">VLOOKUP(B209,'Insumos e Serviços'!$A:$F,2,0)</f>
        <v>SINAPI</v>
      </c>
      <c r="D209" s="90" t="str">
        <f ca="1">VLOOKUP(B209,'Insumos e Serviços'!$A:$F,4,0)</f>
        <v>ENGENHEIRO ELETRICISTA COM ENCARGOS COMPLEMENTARES</v>
      </c>
      <c r="E209" s="92" t="str">
        <f ca="1">VLOOKUP(B209,'Insumos e Serviços'!$A:$F,5,0)</f>
        <v>H</v>
      </c>
      <c r="F209" s="93">
        <v>5.1748406999999998</v>
      </c>
      <c r="G209" s="94">
        <f ca="1">VLOOKUP(B209,'Insumos e Serviços'!$A:$F,6,0)</f>
        <v>110.31</v>
      </c>
      <c r="H209" s="94">
        <f t="shared" si="12"/>
        <v>570.83000000000004</v>
      </c>
    </row>
    <row r="210" spans="1:8">
      <c r="A210" s="90" t="str">
        <f ca="1">VLOOKUP(B210,'Insumos e Serviços'!$A:$F,3,0)</f>
        <v>Insumo</v>
      </c>
      <c r="B210" s="91" t="s">
        <v>451</v>
      </c>
      <c r="C210" s="92" t="str">
        <f ca="1">VLOOKUP(B210,'Insumos e Serviços'!$A:$F,2,0)</f>
        <v>Próprio</v>
      </c>
      <c r="D210" s="90" t="str">
        <f ca="1">VLOOKUP(B210,'Insumos e Serviços'!$A:$F,4,0)</f>
        <v>Smart IP Controller RP-C-16A-230V Schneider Electric</v>
      </c>
      <c r="E210" s="92" t="str">
        <f ca="1">VLOOKUP(B210,'Insumos e Serviços'!$A:$F,5,0)</f>
        <v>un</v>
      </c>
      <c r="F210" s="93">
        <v>1</v>
      </c>
      <c r="G210" s="94">
        <f ca="1">VLOOKUP(B210,'Insumos e Serviços'!$A:$F,6,0)</f>
        <v>8804.36</v>
      </c>
      <c r="H210" s="94">
        <f t="shared" si="12"/>
        <v>8804.36</v>
      </c>
    </row>
    <row r="211" spans="1:8" ht="22.5">
      <c r="A211" s="90" t="str">
        <f ca="1">VLOOKUP(B211,'Insumos e Serviços'!$A:$F,3,0)</f>
        <v>Insumo</v>
      </c>
      <c r="B211" s="91" t="s">
        <v>416</v>
      </c>
      <c r="C211" s="92" t="str">
        <f ca="1">VLOOKUP(B211,'Insumos e Serviços'!$A:$F,2,0)</f>
        <v>Próprio</v>
      </c>
      <c r="D211" s="90" t="str">
        <f ca="1">VLOOKUP(B211,'Insumos e Serviços'!$A:$F,4,0)</f>
        <v>Contator modular 25A 1NA 220/240VCA 60Hz. Modelo de referência: Schneider Electric ICT ACTI9 A9C20631</v>
      </c>
      <c r="E211" s="92" t="str">
        <f ca="1">VLOOKUP(B211,'Insumos e Serviços'!$A:$F,5,0)</f>
        <v>un</v>
      </c>
      <c r="F211" s="93">
        <v>5</v>
      </c>
      <c r="G211" s="94">
        <f ca="1">VLOOKUP(B211,'Insumos e Serviços'!$A:$F,6,0)</f>
        <v>230.11</v>
      </c>
      <c r="H211" s="94">
        <f t="shared" si="12"/>
        <v>1150.55</v>
      </c>
    </row>
    <row r="212" spans="1:8" ht="22.5">
      <c r="A212" s="90" t="str">
        <f ca="1">VLOOKUP(B212,'Insumos e Serviços'!$A:$F,3,0)</f>
        <v>Insumo</v>
      </c>
      <c r="B212" s="91" t="s">
        <v>387</v>
      </c>
      <c r="C212" s="92" t="str">
        <f ca="1">VLOOKUP(B212,'Insumos e Serviços'!$A:$F,2,0)</f>
        <v>Próprio</v>
      </c>
      <c r="D212" s="90" t="str">
        <f ca="1">VLOOKUP(B212,'Insumos e Serviços'!$A:$F,4,0)</f>
        <v>H300  - Chave de corrente de sinalização de estado on/off, frequência de trabalho 50/60Hz, faixa de corrente: 0,15A a 60A, ponto de trip 0,15A ou menos- HX300 Veris Industries</v>
      </c>
      <c r="E212" s="92" t="str">
        <f ca="1">VLOOKUP(B212,'Insumos e Serviços'!$A:$F,5,0)</f>
        <v>un</v>
      </c>
      <c r="F212" s="93">
        <v>5</v>
      </c>
      <c r="G212" s="94">
        <f ca="1">VLOOKUP(B212,'Insumos e Serviços'!$A:$F,6,0)</f>
        <v>100.9</v>
      </c>
      <c r="H212" s="94">
        <f t="shared" si="12"/>
        <v>504.5</v>
      </c>
    </row>
    <row r="213" spans="1:8">
      <c r="A213" s="90" t="str">
        <f ca="1">VLOOKUP(B213,'Insumos e Serviços'!$A:$F,3,0)</f>
        <v>Insumo</v>
      </c>
      <c r="B213" s="91" t="s">
        <v>385</v>
      </c>
      <c r="C213" s="92" t="str">
        <f ca="1">VLOOKUP(B213,'Insumos e Serviços'!$A:$F,2,0)</f>
        <v>Próprio</v>
      </c>
      <c r="D213" s="90" t="str">
        <f ca="1">VLOOKUP(B213,'Insumos e Serviços'!$A:$F,4,0)</f>
        <v>Transformador - 24Vac - 2A – Bivolt, código 00839, fabricante Unitel Transformadores</v>
      </c>
      <c r="E213" s="92" t="str">
        <f ca="1">VLOOKUP(B213,'Insumos e Serviços'!$A:$F,5,0)</f>
        <v>un</v>
      </c>
      <c r="F213" s="93">
        <v>1</v>
      </c>
      <c r="G213" s="94">
        <f ca="1">VLOOKUP(B213,'Insumos e Serviços'!$A:$F,6,0)</f>
        <v>120.04</v>
      </c>
      <c r="H213" s="94">
        <f t="shared" si="12"/>
        <v>120.04</v>
      </c>
    </row>
    <row r="214" spans="1:8">
      <c r="A214" s="90" t="str">
        <f ca="1">VLOOKUP(B214,'Insumos e Serviços'!$A:$F,3,0)</f>
        <v>Insumo</v>
      </c>
      <c r="B214" s="91" t="s">
        <v>400</v>
      </c>
      <c r="C214" s="92" t="str">
        <f ca="1">VLOOKUP(B214,'Insumos e Serviços'!$A:$F,2,0)</f>
        <v>Próprio</v>
      </c>
      <c r="D214" s="90" t="str">
        <f ca="1">VLOOKUP(B214,'Insumos e Serviços'!$A:$F,4,0)</f>
        <v>Borne terminal 2,5mm²</v>
      </c>
      <c r="E214" s="92" t="str">
        <f ca="1">VLOOKUP(B214,'Insumos e Serviços'!$A:$F,5,0)</f>
        <v>un</v>
      </c>
      <c r="F214" s="93">
        <v>43</v>
      </c>
      <c r="G214" s="94">
        <f ca="1">VLOOKUP(B214,'Insumos e Serviços'!$A:$F,6,0)</f>
        <v>3.71</v>
      </c>
      <c r="H214" s="94">
        <f t="shared" si="12"/>
        <v>159.53</v>
      </c>
    </row>
    <row r="215" spans="1:8">
      <c r="A215" s="90" t="str">
        <f ca="1">VLOOKUP(B215,'Insumos e Serviços'!$A:$F,3,0)</f>
        <v>Insumo</v>
      </c>
      <c r="B215" s="91" t="s">
        <v>361</v>
      </c>
      <c r="C215" s="92" t="str">
        <f ca="1">VLOOKUP(B215,'Insumos e Serviços'!$A:$F,2,0)</f>
        <v>Próprio</v>
      </c>
      <c r="D215" s="90" t="str">
        <f ca="1">VLOOKUP(B215,'Insumos e Serviços'!$A:$F,4,0)</f>
        <v>Relé acoplador CCA 24Vca/Vcc com 1 Contato reversível</v>
      </c>
      <c r="E215" s="92" t="str">
        <f ca="1">VLOOKUP(B215,'Insumos e Serviços'!$A:$F,5,0)</f>
        <v>un</v>
      </c>
      <c r="F215" s="93">
        <v>5</v>
      </c>
      <c r="G215" s="94">
        <f ca="1">VLOOKUP(B215,'Insumos e Serviços'!$A:$F,6,0)</f>
        <v>20.63</v>
      </c>
      <c r="H215" s="94">
        <f t="shared" si="12"/>
        <v>103.15</v>
      </c>
    </row>
    <row r="216" spans="1:8" ht="34.5" thickBot="1">
      <c r="A216" s="90" t="str">
        <f ca="1">VLOOKUP(B216,'Insumos e Serviços'!$A:$F,3,0)</f>
        <v>Insumo</v>
      </c>
      <c r="B216" s="91" t="s">
        <v>455</v>
      </c>
      <c r="C216" s="92" t="str">
        <f ca="1">VLOOKUP(B216,'Insumos e Serviços'!$A:$F,2,0)</f>
        <v>Próprio</v>
      </c>
      <c r="D216" s="90" t="str">
        <f ca="1">VLOOKUP(B216,'Insumos e Serviços'!$A:$F,4,0)</f>
        <v>Painel modular de distribuição de sobrepor em tecnoplástico padrão TTA, com montagem de trilho padrão IEC/DIN, com tampa opaca e porta etiquetas, porta documentos, 4 filas de 24 módulos - Schneider Eletric Quadro TTA Pragma PRA16424 + PRA20424</v>
      </c>
      <c r="E216" s="92" t="str">
        <f ca="1">VLOOKUP(B216,'Insumos e Serviços'!$A:$F,5,0)</f>
        <v>un</v>
      </c>
      <c r="F216" s="93">
        <v>1</v>
      </c>
      <c r="G216" s="94">
        <f ca="1">VLOOKUP(B216,'Insumos e Serviços'!$A:$F,6,0)</f>
        <v>4927.2299999999996</v>
      </c>
      <c r="H216" s="94">
        <f t="shared" si="12"/>
        <v>4927.2299999999996</v>
      </c>
    </row>
    <row r="217" spans="1:8" ht="15" thickTop="1">
      <c r="A217" s="4"/>
      <c r="B217" s="4"/>
      <c r="C217" s="4"/>
      <c r="D217" s="4"/>
      <c r="E217" s="4"/>
      <c r="F217" s="4"/>
      <c r="G217" s="4"/>
      <c r="H217" s="4"/>
    </row>
    <row r="218" spans="1:8">
      <c r="A218" s="84" t="s">
        <v>194</v>
      </c>
      <c r="B218" s="85" t="str">
        <f ca="1">VLOOKUP(A218,'Orçamento Sintético'!$A:$H,2,0)</f>
        <v xml:space="preserve"> MPDFT0971 </v>
      </c>
      <c r="C218" s="85" t="str">
        <f ca="1">VLOOKUP(A218,'Orçamento Sintético'!$A:$H,3,0)</f>
        <v>Próprio</v>
      </c>
      <c r="D218" s="86" t="str">
        <f ca="1">VLOOKUP(A218,'Orçamento Sintético'!$A:$H,4,0)</f>
        <v>QDA-BAP - Quadro de Automação - PJDIJ</v>
      </c>
      <c r="E218" s="85" t="str">
        <f ca="1">VLOOKUP(A218,'Orçamento Sintético'!$A:$H,5,0)</f>
        <v>un</v>
      </c>
      <c r="F218" s="87"/>
      <c r="G218" s="88"/>
      <c r="H218" s="89">
        <f>SUM(H219:H229)</f>
        <v>35662.22</v>
      </c>
    </row>
    <row r="219" spans="1:8" ht="22.5">
      <c r="A219" s="90" t="str">
        <f ca="1">VLOOKUP(B219,'Insumos e Serviços'!$A:$F,3,0)</f>
        <v>Composição</v>
      </c>
      <c r="B219" s="91" t="s">
        <v>507</v>
      </c>
      <c r="C219" s="92" t="str">
        <f ca="1">VLOOKUP(B219,'Insumos e Serviços'!$A:$F,2,0)</f>
        <v>SINAPI</v>
      </c>
      <c r="D219" s="90" t="str">
        <f ca="1">VLOOKUP(B219,'Insumos e Serviços'!$A:$F,4,0)</f>
        <v>DISJUNTOR TERMOMAGNETICO MONOPOLAR PADRAO NEMA (AMERICANO) 10 A 30A 240V, FORNECIMENTO E INSTALACAO</v>
      </c>
      <c r="E219" s="92" t="str">
        <f ca="1">VLOOKUP(B219,'Insumos e Serviços'!$A:$F,5,0)</f>
        <v>UN</v>
      </c>
      <c r="F219" s="93">
        <v>1</v>
      </c>
      <c r="G219" s="94">
        <f ca="1">VLOOKUP(B219,'Insumos e Serviços'!$A:$F,6,0)</f>
        <v>15.91</v>
      </c>
      <c r="H219" s="94">
        <f t="shared" ref="H219:H229" si="13">TRUNC(F219*G219,2)</f>
        <v>15.91</v>
      </c>
    </row>
    <row r="220" spans="1:8">
      <c r="A220" s="90" t="str">
        <f ca="1">VLOOKUP(B220,'Insumos e Serviços'!$A:$F,3,0)</f>
        <v>Composição</v>
      </c>
      <c r="B220" s="91" t="s">
        <v>489</v>
      </c>
      <c r="C220" s="92" t="str">
        <f ca="1">VLOOKUP(B220,'Insumos e Serviços'!$A:$F,2,0)</f>
        <v>SINAPI</v>
      </c>
      <c r="D220" s="90" t="str">
        <f ca="1">VLOOKUP(B220,'Insumos e Serviços'!$A:$F,4,0)</f>
        <v>AUXILIAR DE ELETRICISTA COM ENCARGOS COMPLEMENTARES</v>
      </c>
      <c r="E220" s="92" t="str">
        <f ca="1">VLOOKUP(B220,'Insumos e Serviços'!$A:$F,5,0)</f>
        <v>H</v>
      </c>
      <c r="F220" s="93">
        <v>10.889867799999999</v>
      </c>
      <c r="G220" s="94">
        <f ca="1">VLOOKUP(B220,'Insumos e Serviços'!$A:$F,6,0)</f>
        <v>18.739999999999998</v>
      </c>
      <c r="H220" s="94">
        <f t="shared" si="13"/>
        <v>204.07</v>
      </c>
    </row>
    <row r="221" spans="1:8">
      <c r="A221" s="90" t="str">
        <f ca="1">VLOOKUP(B221,'Insumos e Serviços'!$A:$F,3,0)</f>
        <v>Composição</v>
      </c>
      <c r="B221" s="91" t="s">
        <v>491</v>
      </c>
      <c r="C221" s="92" t="str">
        <f ca="1">VLOOKUP(B221,'Insumos e Serviços'!$A:$F,2,0)</f>
        <v>SINAPI</v>
      </c>
      <c r="D221" s="90" t="str">
        <f ca="1">VLOOKUP(B221,'Insumos e Serviços'!$A:$F,4,0)</f>
        <v>ELETRICISTA COM ENCARGOS COMPLEMENTARES</v>
      </c>
      <c r="E221" s="92" t="str">
        <f ca="1">VLOOKUP(B221,'Insumos e Serviços'!$A:$F,5,0)</f>
        <v>H</v>
      </c>
      <c r="F221" s="93">
        <v>10.889867799999999</v>
      </c>
      <c r="G221" s="94">
        <f ca="1">VLOOKUP(B221,'Insumos e Serviços'!$A:$F,6,0)</f>
        <v>24.1</v>
      </c>
      <c r="H221" s="94">
        <f t="shared" si="13"/>
        <v>262.44</v>
      </c>
    </row>
    <row r="222" spans="1:8">
      <c r="A222" s="90" t="str">
        <f ca="1">VLOOKUP(B222,'Insumos e Serviços'!$A:$F,3,0)</f>
        <v>Composição</v>
      </c>
      <c r="B222" s="91" t="s">
        <v>27</v>
      </c>
      <c r="C222" s="92" t="str">
        <f ca="1">VLOOKUP(B222,'Insumos e Serviços'!$A:$F,2,0)</f>
        <v>SINAPI</v>
      </c>
      <c r="D222" s="90" t="str">
        <f ca="1">VLOOKUP(B222,'Insumos e Serviços'!$A:$F,4,0)</f>
        <v>ENGENHEIRO ELETRICISTA COM ENCARGOS COMPLEMENTARES</v>
      </c>
      <c r="E222" s="92" t="str">
        <f ca="1">VLOOKUP(B222,'Insumos e Serviços'!$A:$F,5,0)</f>
        <v>H</v>
      </c>
      <c r="F222" s="93">
        <v>10.889867799999999</v>
      </c>
      <c r="G222" s="94">
        <f ca="1">VLOOKUP(B222,'Insumos e Serviços'!$A:$F,6,0)</f>
        <v>110.31</v>
      </c>
      <c r="H222" s="94">
        <f t="shared" si="13"/>
        <v>1201.26</v>
      </c>
    </row>
    <row r="223" spans="1:8">
      <c r="A223" s="90" t="str">
        <f ca="1">VLOOKUP(B223,'Insumos e Serviços'!$A:$F,3,0)</f>
        <v>Insumo</v>
      </c>
      <c r="B223" s="91" t="s">
        <v>461</v>
      </c>
      <c r="C223" s="92" t="str">
        <f ca="1">VLOOKUP(B223,'Insumos e Serviços'!$A:$F,2,0)</f>
        <v>Próprio</v>
      </c>
      <c r="D223" s="90" t="str">
        <f ca="1">VLOOKUP(B223,'Insumos e Serviços'!$A:$F,4,0)</f>
        <v>Módulo de entrada analógica KNX REG-K/4-GANG MNT682191 Schneider</v>
      </c>
      <c r="E223" s="92" t="str">
        <f ca="1">VLOOKUP(B223,'Insumos e Serviços'!$A:$F,5,0)</f>
        <v>un</v>
      </c>
      <c r="F223" s="93">
        <v>2</v>
      </c>
      <c r="G223" s="94">
        <f ca="1">VLOOKUP(B223,'Insumos e Serviços'!$A:$F,6,0)</f>
        <v>5852.05</v>
      </c>
      <c r="H223" s="94">
        <f t="shared" si="13"/>
        <v>11704.1</v>
      </c>
    </row>
    <row r="224" spans="1:8">
      <c r="A224" s="90" t="str">
        <f ca="1">VLOOKUP(B224,'Insumos e Serviços'!$A:$F,3,0)</f>
        <v>Insumo</v>
      </c>
      <c r="B224" s="91" t="s">
        <v>457</v>
      </c>
      <c r="C224" s="92" t="str">
        <f ca="1">VLOOKUP(B224,'Insumos e Serviços'!$A:$F,2,0)</f>
        <v>Próprio</v>
      </c>
      <c r="D224" s="90" t="str">
        <f ca="1">VLOOKUP(B224,'Insumos e Serviços'!$A:$F,4,0)</f>
        <v>Módulo de entrada binária KNX REG-K/8x10, MNT644592, fabricante Schneider</v>
      </c>
      <c r="E224" s="92" t="str">
        <f ca="1">VLOOKUP(B224,'Insumos e Serviços'!$A:$F,5,0)</f>
        <v>un</v>
      </c>
      <c r="F224" s="93">
        <v>6</v>
      </c>
      <c r="G224" s="94">
        <f ca="1">VLOOKUP(B224,'Insumos e Serviços'!$A:$F,6,0)</f>
        <v>2659.08</v>
      </c>
      <c r="H224" s="94">
        <f t="shared" si="13"/>
        <v>15954.48</v>
      </c>
    </row>
    <row r="225" spans="1:8">
      <c r="A225" s="90" t="str">
        <f ca="1">VLOOKUP(B225,'Insumos e Serviços'!$A:$F,3,0)</f>
        <v>Insumo</v>
      </c>
      <c r="B225" s="91" t="s">
        <v>385</v>
      </c>
      <c r="C225" s="92" t="str">
        <f ca="1">VLOOKUP(B225,'Insumos e Serviços'!$A:$F,2,0)</f>
        <v>Próprio</v>
      </c>
      <c r="D225" s="90" t="str">
        <f ca="1">VLOOKUP(B225,'Insumos e Serviços'!$A:$F,4,0)</f>
        <v>Transformador - 24Vac - 2A – Bivolt, código 00839, fabricante Unitel Transformadores</v>
      </c>
      <c r="E225" s="92" t="str">
        <f ca="1">VLOOKUP(B225,'Insumos e Serviços'!$A:$F,5,0)</f>
        <v>un</v>
      </c>
      <c r="F225" s="93">
        <v>1</v>
      </c>
      <c r="G225" s="94">
        <f ca="1">VLOOKUP(B225,'Insumos e Serviços'!$A:$F,6,0)</f>
        <v>120.04</v>
      </c>
      <c r="H225" s="94">
        <f t="shared" si="13"/>
        <v>120.04</v>
      </c>
    </row>
    <row r="226" spans="1:8">
      <c r="A226" s="90" t="str">
        <f ca="1">VLOOKUP(B226,'Insumos e Serviços'!$A:$F,3,0)</f>
        <v>Insumo</v>
      </c>
      <c r="B226" s="91" t="s">
        <v>400</v>
      </c>
      <c r="C226" s="92" t="str">
        <f ca="1">VLOOKUP(B226,'Insumos e Serviços'!$A:$F,2,0)</f>
        <v>Próprio</v>
      </c>
      <c r="D226" s="90" t="str">
        <f ca="1">VLOOKUP(B226,'Insumos e Serviços'!$A:$F,4,0)</f>
        <v>Borne terminal 2,5mm²</v>
      </c>
      <c r="E226" s="92" t="str">
        <f ca="1">VLOOKUP(B226,'Insumos e Serviços'!$A:$F,5,0)</f>
        <v>un</v>
      </c>
      <c r="F226" s="93">
        <v>118</v>
      </c>
      <c r="G226" s="94">
        <f ca="1">VLOOKUP(B226,'Insumos e Serviços'!$A:$F,6,0)</f>
        <v>3.71</v>
      </c>
      <c r="H226" s="94">
        <f t="shared" si="13"/>
        <v>437.78</v>
      </c>
    </row>
    <row r="227" spans="1:8">
      <c r="A227" s="90" t="str">
        <f ca="1">VLOOKUP(B227,'Insumos e Serviços'!$A:$F,3,0)</f>
        <v>Insumo</v>
      </c>
      <c r="B227" s="91" t="s">
        <v>361</v>
      </c>
      <c r="C227" s="92" t="str">
        <f ca="1">VLOOKUP(B227,'Insumos e Serviços'!$A:$F,2,0)</f>
        <v>Próprio</v>
      </c>
      <c r="D227" s="90" t="str">
        <f ca="1">VLOOKUP(B227,'Insumos e Serviços'!$A:$F,4,0)</f>
        <v>Relé acoplador CCA 24Vca/Vcc com 1 Contato reversível</v>
      </c>
      <c r="E227" s="92" t="str">
        <f ca="1">VLOOKUP(B227,'Insumos e Serviços'!$A:$F,5,0)</f>
        <v>un</v>
      </c>
      <c r="F227" s="93">
        <v>2</v>
      </c>
      <c r="G227" s="94">
        <f ca="1">VLOOKUP(B227,'Insumos e Serviços'!$A:$F,6,0)</f>
        <v>20.63</v>
      </c>
      <c r="H227" s="94">
        <f t="shared" si="13"/>
        <v>41.26</v>
      </c>
    </row>
    <row r="228" spans="1:8" ht="22.5">
      <c r="A228" s="90" t="str">
        <f ca="1">VLOOKUP(B228,'Insumos e Serviços'!$A:$F,3,0)</f>
        <v>Insumo</v>
      </c>
      <c r="B228" s="91" t="s">
        <v>420</v>
      </c>
      <c r="C228" s="92" t="str">
        <f ca="1">VLOOKUP(B228,'Insumos e Serviços'!$A:$F,2,0)</f>
        <v>Próprio</v>
      </c>
      <c r="D228" s="90" t="str">
        <f ca="1">VLOOKUP(B228,'Insumos e Serviços'!$A:$F,4,0)</f>
        <v>Fonte de Alimentação Chaveada - 24 Vdc - 35 W - 1.5 A - 110/220 Vac - Monofásica. Fabricante: Schneider, Modelo: ABL2REM24015K</v>
      </c>
      <c r="E228" s="92" t="str">
        <f ca="1">VLOOKUP(B228,'Insumos e Serviços'!$A:$F,5,0)</f>
        <v>un</v>
      </c>
      <c r="F228" s="93">
        <v>1</v>
      </c>
      <c r="G228" s="94">
        <f ca="1">VLOOKUP(B228,'Insumos e Serviços'!$A:$F,6,0)</f>
        <v>793.65</v>
      </c>
      <c r="H228" s="94">
        <f t="shared" si="13"/>
        <v>793.65</v>
      </c>
    </row>
    <row r="229" spans="1:8" ht="34.5" thickBot="1">
      <c r="A229" s="90" t="str">
        <f ca="1">VLOOKUP(B229,'Insumos e Serviços'!$A:$F,3,0)</f>
        <v>Insumo</v>
      </c>
      <c r="B229" s="91" t="s">
        <v>455</v>
      </c>
      <c r="C229" s="92" t="str">
        <f ca="1">VLOOKUP(B229,'Insumos e Serviços'!$A:$F,2,0)</f>
        <v>Próprio</v>
      </c>
      <c r="D229" s="90" t="str">
        <f ca="1">VLOOKUP(B229,'Insumos e Serviços'!$A:$F,4,0)</f>
        <v>Painel modular de distribuição de sobrepor em tecnoplástico padrão TTA, com montagem de trilho padrão IEC/DIN, com tampa opaca e porta etiquetas, porta documentos, 4 filas de 24 módulos - Schneider Eletric Quadro TTA Pragma PRA16424 + PRA20424</v>
      </c>
      <c r="E229" s="92" t="str">
        <f ca="1">VLOOKUP(B229,'Insumos e Serviços'!$A:$F,5,0)</f>
        <v>un</v>
      </c>
      <c r="F229" s="93">
        <v>1</v>
      </c>
      <c r="G229" s="94">
        <f ca="1">VLOOKUP(B229,'Insumos e Serviços'!$A:$F,6,0)</f>
        <v>4927.2299999999996</v>
      </c>
      <c r="H229" s="94">
        <f t="shared" si="13"/>
        <v>4927.2299999999996</v>
      </c>
    </row>
    <row r="230" spans="1:8" ht="15" thickTop="1">
      <c r="A230" s="4"/>
      <c r="B230" s="4"/>
      <c r="C230" s="4"/>
      <c r="D230" s="4"/>
      <c r="E230" s="4"/>
      <c r="F230" s="4"/>
      <c r="G230" s="4"/>
      <c r="H230" s="4"/>
    </row>
    <row r="231" spans="1:8">
      <c r="A231" s="84" t="s">
        <v>191</v>
      </c>
      <c r="B231" s="85" t="str">
        <f ca="1">VLOOKUP(A231,'Orçamento Sintético'!$A:$H,2,0)</f>
        <v xml:space="preserve"> MPDFT0972 </v>
      </c>
      <c r="C231" s="85" t="str">
        <f ca="1">VLOOKUP(A231,'Orçamento Sintético'!$A:$H,3,0)</f>
        <v>Próprio</v>
      </c>
      <c r="D231" s="86" t="str">
        <f ca="1">VLOOKUP(A231,'Orçamento Sintético'!$A:$H,4,0)</f>
        <v>QDA-BAP-COB - Quadro de Automação - PJDIJ</v>
      </c>
      <c r="E231" s="85" t="str">
        <f ca="1">VLOOKUP(A231,'Orçamento Sintético'!$A:$H,5,0)</f>
        <v>un</v>
      </c>
      <c r="F231" s="87"/>
      <c r="G231" s="88"/>
      <c r="H231" s="89">
        <f>SUM(H232:H245)</f>
        <v>13148</v>
      </c>
    </row>
    <row r="232" spans="1:8" ht="22.5">
      <c r="A232" s="90" t="str">
        <f ca="1">VLOOKUP(B232,'Insumos e Serviços'!$A:$F,3,0)</f>
        <v>Composição</v>
      </c>
      <c r="B232" s="91" t="s">
        <v>507</v>
      </c>
      <c r="C232" s="92" t="str">
        <f ca="1">VLOOKUP(B232,'Insumos e Serviços'!$A:$F,2,0)</f>
        <v>SINAPI</v>
      </c>
      <c r="D232" s="90" t="str">
        <f ca="1">VLOOKUP(B232,'Insumos e Serviços'!$A:$F,4,0)</f>
        <v>DISJUNTOR TERMOMAGNETICO MONOPOLAR PADRAO NEMA (AMERICANO) 10 A 30A 240V, FORNECIMENTO E INSTALACAO</v>
      </c>
      <c r="E232" s="92" t="str">
        <f ca="1">VLOOKUP(B232,'Insumos e Serviços'!$A:$F,5,0)</f>
        <v>UN</v>
      </c>
      <c r="F232" s="93">
        <v>2</v>
      </c>
      <c r="G232" s="94">
        <f ca="1">VLOOKUP(B232,'Insumos e Serviços'!$A:$F,6,0)</f>
        <v>15.91</v>
      </c>
      <c r="H232" s="94">
        <f t="shared" ref="H232:H245" si="14">TRUNC(F232*G232,2)</f>
        <v>31.82</v>
      </c>
    </row>
    <row r="233" spans="1:8" ht="22.5">
      <c r="A233" s="90" t="str">
        <f ca="1">VLOOKUP(B233,'Insumos e Serviços'!$A:$F,3,0)</f>
        <v>Composição</v>
      </c>
      <c r="B233" s="91" t="s">
        <v>505</v>
      </c>
      <c r="C233" s="92" t="str">
        <f ca="1">VLOOKUP(B233,'Insumos e Serviços'!$A:$F,2,0)</f>
        <v>SINAPI</v>
      </c>
      <c r="D233" s="90" t="str">
        <f ca="1">VLOOKUP(B233,'Insumos e Serviços'!$A:$F,4,0)</f>
        <v>TOMADA MÉDIA DE EMBUTIR (1 MÓDULO), 2P+T 10 A, INCLUINDO SUPORTE E PLACA - FORNECIMENTO E INSTALAÇÃO. AF_12/2015</v>
      </c>
      <c r="E233" s="92" t="str">
        <f ca="1">VLOOKUP(B233,'Insumos e Serviços'!$A:$F,5,0)</f>
        <v>UN</v>
      </c>
      <c r="F233" s="93">
        <v>1</v>
      </c>
      <c r="G233" s="94">
        <f ca="1">VLOOKUP(B233,'Insumos e Serviços'!$A:$F,6,0)</f>
        <v>27.53</v>
      </c>
      <c r="H233" s="94">
        <f t="shared" si="14"/>
        <v>27.53</v>
      </c>
    </row>
    <row r="234" spans="1:8">
      <c r="A234" s="90" t="str">
        <f ca="1">VLOOKUP(B234,'Insumos e Serviços'!$A:$F,3,0)</f>
        <v>Composição</v>
      </c>
      <c r="B234" s="91" t="s">
        <v>27</v>
      </c>
      <c r="C234" s="92" t="str">
        <f ca="1">VLOOKUP(B234,'Insumos e Serviços'!$A:$F,2,0)</f>
        <v>SINAPI</v>
      </c>
      <c r="D234" s="90" t="str">
        <f ca="1">VLOOKUP(B234,'Insumos e Serviços'!$A:$F,4,0)</f>
        <v>ENGENHEIRO ELETRICISTA COM ENCARGOS COMPLEMENTARES</v>
      </c>
      <c r="E234" s="92" t="str">
        <f ca="1">VLOOKUP(B234,'Insumos e Serviços'!$A:$F,5,0)</f>
        <v>H</v>
      </c>
      <c r="F234" s="93">
        <v>3.8416353000000001</v>
      </c>
      <c r="G234" s="94">
        <f ca="1">VLOOKUP(B234,'Insumos e Serviços'!$A:$F,6,0)</f>
        <v>110.31</v>
      </c>
      <c r="H234" s="94">
        <f t="shared" si="14"/>
        <v>423.77</v>
      </c>
    </row>
    <row r="235" spans="1:8">
      <c r="A235" s="90" t="str">
        <f ca="1">VLOOKUP(B235,'Insumos e Serviços'!$A:$F,3,0)</f>
        <v>Composição</v>
      </c>
      <c r="B235" s="91" t="s">
        <v>489</v>
      </c>
      <c r="C235" s="92" t="str">
        <f ca="1">VLOOKUP(B235,'Insumos e Serviços'!$A:$F,2,0)</f>
        <v>SINAPI</v>
      </c>
      <c r="D235" s="90" t="str">
        <f ca="1">VLOOKUP(B235,'Insumos e Serviços'!$A:$F,4,0)</f>
        <v>AUXILIAR DE ELETRICISTA COM ENCARGOS COMPLEMENTARES</v>
      </c>
      <c r="E235" s="92" t="str">
        <f ca="1">VLOOKUP(B235,'Insumos e Serviços'!$A:$F,5,0)</f>
        <v>H</v>
      </c>
      <c r="F235" s="93">
        <v>3.8416353000000001</v>
      </c>
      <c r="G235" s="94">
        <f ca="1">VLOOKUP(B235,'Insumos e Serviços'!$A:$F,6,0)</f>
        <v>18.739999999999998</v>
      </c>
      <c r="H235" s="94">
        <f t="shared" si="14"/>
        <v>71.989999999999995</v>
      </c>
    </row>
    <row r="236" spans="1:8">
      <c r="A236" s="90" t="str">
        <f ca="1">VLOOKUP(B236,'Insumos e Serviços'!$A:$F,3,0)</f>
        <v>Composição</v>
      </c>
      <c r="B236" s="91" t="s">
        <v>491</v>
      </c>
      <c r="C236" s="92" t="str">
        <f ca="1">VLOOKUP(B236,'Insumos e Serviços'!$A:$F,2,0)</f>
        <v>SINAPI</v>
      </c>
      <c r="D236" s="90" t="str">
        <f ca="1">VLOOKUP(B236,'Insumos e Serviços'!$A:$F,4,0)</f>
        <v>ELETRICISTA COM ENCARGOS COMPLEMENTARES</v>
      </c>
      <c r="E236" s="92" t="str">
        <f ca="1">VLOOKUP(B236,'Insumos e Serviços'!$A:$F,5,0)</f>
        <v>H</v>
      </c>
      <c r="F236" s="93">
        <v>3.8416353000000001</v>
      </c>
      <c r="G236" s="94">
        <f ca="1">VLOOKUP(B236,'Insumos e Serviços'!$A:$F,6,0)</f>
        <v>24.1</v>
      </c>
      <c r="H236" s="94">
        <f t="shared" si="14"/>
        <v>92.58</v>
      </c>
    </row>
    <row r="237" spans="1:8">
      <c r="A237" s="90" t="str">
        <f ca="1">VLOOKUP(B237,'Insumos e Serviços'!$A:$F,3,0)</f>
        <v>Insumo</v>
      </c>
      <c r="B237" s="91" t="s">
        <v>461</v>
      </c>
      <c r="C237" s="92" t="str">
        <f ca="1">VLOOKUP(B237,'Insumos e Serviços'!$A:$F,2,0)</f>
        <v>Próprio</v>
      </c>
      <c r="D237" s="90" t="str">
        <f ca="1">VLOOKUP(B237,'Insumos e Serviços'!$A:$F,4,0)</f>
        <v>Módulo de entrada analógica KNX REG-K/4-GANG MNT682191 Schneider</v>
      </c>
      <c r="E237" s="92" t="str">
        <f ca="1">VLOOKUP(B237,'Insumos e Serviços'!$A:$F,5,0)</f>
        <v>un</v>
      </c>
      <c r="F237" s="93">
        <v>1</v>
      </c>
      <c r="G237" s="94">
        <f ca="1">VLOOKUP(B237,'Insumos e Serviços'!$A:$F,6,0)</f>
        <v>5852.05</v>
      </c>
      <c r="H237" s="94">
        <f t="shared" si="14"/>
        <v>5852.05</v>
      </c>
    </row>
    <row r="238" spans="1:8" ht="22.5">
      <c r="A238" s="90" t="str">
        <f ca="1">VLOOKUP(B238,'Insumos e Serviços'!$A:$F,3,0)</f>
        <v>Insumo</v>
      </c>
      <c r="B238" s="91" t="s">
        <v>416</v>
      </c>
      <c r="C238" s="92" t="str">
        <f ca="1">VLOOKUP(B238,'Insumos e Serviços'!$A:$F,2,0)</f>
        <v>Próprio</v>
      </c>
      <c r="D238" s="90" t="str">
        <f ca="1">VLOOKUP(B238,'Insumos e Serviços'!$A:$F,4,0)</f>
        <v>Contator modular 25A 1NA 220/240VCA 60Hz. Modelo de referência: Schneider Electric ICT ACTI9 A9C20631</v>
      </c>
      <c r="E238" s="92" t="str">
        <f ca="1">VLOOKUP(B238,'Insumos e Serviços'!$A:$F,5,0)</f>
        <v>un</v>
      </c>
      <c r="F238" s="93">
        <v>1</v>
      </c>
      <c r="G238" s="94">
        <f ca="1">VLOOKUP(B238,'Insumos e Serviços'!$A:$F,6,0)</f>
        <v>230.11</v>
      </c>
      <c r="H238" s="94">
        <f t="shared" si="14"/>
        <v>230.11</v>
      </c>
    </row>
    <row r="239" spans="1:8">
      <c r="A239" s="90" t="str">
        <f ca="1">VLOOKUP(B239,'Insumos e Serviços'!$A:$F,3,0)</f>
        <v>Insumo</v>
      </c>
      <c r="B239" s="91" t="s">
        <v>457</v>
      </c>
      <c r="C239" s="92" t="str">
        <f ca="1">VLOOKUP(B239,'Insumos e Serviços'!$A:$F,2,0)</f>
        <v>Próprio</v>
      </c>
      <c r="D239" s="90" t="str">
        <f ca="1">VLOOKUP(B239,'Insumos e Serviços'!$A:$F,4,0)</f>
        <v>Módulo de entrada binária KNX REG-K/8x10, MNT644592, fabricante Schneider</v>
      </c>
      <c r="E239" s="92" t="str">
        <f ca="1">VLOOKUP(B239,'Insumos e Serviços'!$A:$F,5,0)</f>
        <v>un</v>
      </c>
      <c r="F239" s="93">
        <v>1</v>
      </c>
      <c r="G239" s="94">
        <f ca="1">VLOOKUP(B239,'Insumos e Serviços'!$A:$F,6,0)</f>
        <v>2659.08</v>
      </c>
      <c r="H239" s="94">
        <f t="shared" si="14"/>
        <v>2659.08</v>
      </c>
    </row>
    <row r="240" spans="1:8">
      <c r="A240" s="90" t="str">
        <f ca="1">VLOOKUP(B240,'Insumos e Serviços'!$A:$F,3,0)</f>
        <v>Insumo</v>
      </c>
      <c r="B240" s="91" t="s">
        <v>404</v>
      </c>
      <c r="C240" s="92" t="str">
        <f ca="1">VLOOKUP(B240,'Insumos e Serviços'!$A:$F,2,0)</f>
        <v>Próprio</v>
      </c>
      <c r="D240" s="90" t="str">
        <f ca="1">VLOOKUP(B240,'Insumos e Serviços'!$A:$F,4,0)</f>
        <v>Módulo atuador de comutação UP/230/16, MTN629993, KNX 230/16A, Schneider Electric</v>
      </c>
      <c r="E240" s="92" t="str">
        <f ca="1">VLOOKUP(B240,'Insumos e Serviços'!$A:$F,5,0)</f>
        <v>un</v>
      </c>
      <c r="F240" s="93">
        <v>1</v>
      </c>
      <c r="G240" s="94">
        <f ca="1">VLOOKUP(B240,'Insumos e Serviços'!$A:$F,6,0)</f>
        <v>2187.71</v>
      </c>
      <c r="H240" s="94">
        <f t="shared" si="14"/>
        <v>2187.71</v>
      </c>
    </row>
    <row r="241" spans="1:8">
      <c r="A241" s="90" t="str">
        <f ca="1">VLOOKUP(B241,'Insumos e Serviços'!$A:$F,3,0)</f>
        <v>Insumo</v>
      </c>
      <c r="B241" s="91" t="s">
        <v>385</v>
      </c>
      <c r="C241" s="92" t="str">
        <f ca="1">VLOOKUP(B241,'Insumos e Serviços'!$A:$F,2,0)</f>
        <v>Próprio</v>
      </c>
      <c r="D241" s="90" t="str">
        <f ca="1">VLOOKUP(B241,'Insumos e Serviços'!$A:$F,4,0)</f>
        <v>Transformador - 24Vac - 2A – Bivolt, código 00839, fabricante Unitel Transformadores</v>
      </c>
      <c r="E241" s="92" t="str">
        <f ca="1">VLOOKUP(B241,'Insumos e Serviços'!$A:$F,5,0)</f>
        <v>un</v>
      </c>
      <c r="F241" s="93">
        <v>1</v>
      </c>
      <c r="G241" s="94">
        <f ca="1">VLOOKUP(B241,'Insumos e Serviços'!$A:$F,6,0)</f>
        <v>120.04</v>
      </c>
      <c r="H241" s="94">
        <f t="shared" si="14"/>
        <v>120.04</v>
      </c>
    </row>
    <row r="242" spans="1:8">
      <c r="A242" s="90" t="str">
        <f ca="1">VLOOKUP(B242,'Insumos e Serviços'!$A:$F,3,0)</f>
        <v>Insumo</v>
      </c>
      <c r="B242" s="91" t="s">
        <v>359</v>
      </c>
      <c r="C242" s="92" t="str">
        <f ca="1">VLOOKUP(B242,'Insumos e Serviços'!$A:$F,2,0)</f>
        <v>Próprio</v>
      </c>
      <c r="D242" s="90" t="str">
        <f ca="1">VLOOKUP(B242,'Insumos e Serviços'!$A:$F,4,0)</f>
        <v>Relé acoplador CCA 220V com contato reversível RAC-1-220, fabricante Sibratec</v>
      </c>
      <c r="E242" s="92" t="str">
        <f ca="1">VLOOKUP(B242,'Insumos e Serviços'!$A:$F,5,0)</f>
        <v>un</v>
      </c>
      <c r="F242" s="93">
        <v>1</v>
      </c>
      <c r="G242" s="94">
        <f ca="1">VLOOKUP(B242,'Insumos e Serviços'!$A:$F,6,0)</f>
        <v>34.36</v>
      </c>
      <c r="H242" s="94">
        <f t="shared" si="14"/>
        <v>34.36</v>
      </c>
    </row>
    <row r="243" spans="1:8">
      <c r="A243" s="90" t="str">
        <f ca="1">VLOOKUP(B243,'Insumos e Serviços'!$A:$F,3,0)</f>
        <v>Insumo</v>
      </c>
      <c r="B243" s="91" t="s">
        <v>400</v>
      </c>
      <c r="C243" s="92" t="str">
        <f ca="1">VLOOKUP(B243,'Insumos e Serviços'!$A:$F,2,0)</f>
        <v>Próprio</v>
      </c>
      <c r="D243" s="90" t="str">
        <f ca="1">VLOOKUP(B243,'Insumos e Serviços'!$A:$F,4,0)</f>
        <v>Borne terminal 2,5mm²</v>
      </c>
      <c r="E243" s="92" t="str">
        <f ca="1">VLOOKUP(B243,'Insumos e Serviços'!$A:$F,5,0)</f>
        <v>un</v>
      </c>
      <c r="F243" s="93">
        <v>38</v>
      </c>
      <c r="G243" s="94">
        <f ca="1">VLOOKUP(B243,'Insumos e Serviços'!$A:$F,6,0)</f>
        <v>3.71</v>
      </c>
      <c r="H243" s="94">
        <f t="shared" si="14"/>
        <v>140.97999999999999</v>
      </c>
    </row>
    <row r="244" spans="1:8" ht="22.5">
      <c r="A244" s="90" t="str">
        <f ca="1">VLOOKUP(B244,'Insumos e Serviços'!$A:$F,3,0)</f>
        <v>Insumo</v>
      </c>
      <c r="B244" s="91" t="s">
        <v>420</v>
      </c>
      <c r="C244" s="92" t="str">
        <f ca="1">VLOOKUP(B244,'Insumos e Serviços'!$A:$F,2,0)</f>
        <v>Próprio</v>
      </c>
      <c r="D244" s="90" t="str">
        <f ca="1">VLOOKUP(B244,'Insumos e Serviços'!$A:$F,4,0)</f>
        <v>Fonte de Alimentação Chaveada - 24 Vdc - 35 W - 1.5 A - 110/220 Vac - Monofásica. Fabricante: Schneider, Modelo: ABL2REM24015K</v>
      </c>
      <c r="E244" s="92" t="str">
        <f ca="1">VLOOKUP(B244,'Insumos e Serviços'!$A:$F,5,0)</f>
        <v>un</v>
      </c>
      <c r="F244" s="93">
        <v>1</v>
      </c>
      <c r="G244" s="94">
        <f ca="1">VLOOKUP(B244,'Insumos e Serviços'!$A:$F,6,0)</f>
        <v>793.65</v>
      </c>
      <c r="H244" s="94">
        <f t="shared" si="14"/>
        <v>793.65</v>
      </c>
    </row>
    <row r="245" spans="1:8" ht="34.5" thickBot="1">
      <c r="A245" s="90" t="str">
        <f ca="1">VLOOKUP(B245,'Insumos e Serviços'!$A:$F,3,0)</f>
        <v>Insumo</v>
      </c>
      <c r="B245" s="91" t="s">
        <v>396</v>
      </c>
      <c r="C245" s="92" t="str">
        <f ca="1">VLOOKUP(B245,'Insumos e Serviços'!$A:$F,2,0)</f>
        <v>Próprio</v>
      </c>
      <c r="D245" s="90" t="str">
        <f ca="1">VLOOKUP(B245,'Insumos e Serviços'!$A:$F,4,0)</f>
        <v>Painel modular de distribuição de sobrepor em tecnoplástico padrão TTA, com montagem de trilho padrão IEC/DIN, com tampa opaca e porta etiquetas, porta documentos, 3 filas de 18 módulos - Schneider Eletric Quadro TTA Pragma PRA16318 + PRA20318</v>
      </c>
      <c r="E245" s="92" t="str">
        <f ca="1">VLOOKUP(B245,'Insumos e Serviços'!$A:$F,5,0)</f>
        <v>un</v>
      </c>
      <c r="F245" s="93">
        <v>1</v>
      </c>
      <c r="G245" s="94">
        <f ca="1">VLOOKUP(B245,'Insumos e Serviços'!$A:$F,6,0)</f>
        <v>482.33</v>
      </c>
      <c r="H245" s="94">
        <f t="shared" si="14"/>
        <v>482.33</v>
      </c>
    </row>
    <row r="246" spans="1:8" ht="15" thickTop="1">
      <c r="A246" s="4"/>
      <c r="B246" s="4"/>
      <c r="C246" s="4"/>
      <c r="D246" s="4"/>
      <c r="E246" s="4"/>
      <c r="F246" s="4"/>
      <c r="G246" s="4"/>
      <c r="H246" s="4"/>
    </row>
    <row r="247" spans="1:8">
      <c r="A247" s="84" t="s">
        <v>188</v>
      </c>
      <c r="B247" s="85" t="str">
        <f ca="1">VLOOKUP(A247,'Orçamento Sintético'!$A:$H,2,0)</f>
        <v xml:space="preserve"> MPDFT0982 </v>
      </c>
      <c r="C247" s="85" t="str">
        <f ca="1">VLOOKUP(A247,'Orçamento Sintético'!$A:$H,3,0)</f>
        <v>Próprio</v>
      </c>
      <c r="D247" s="86" t="str">
        <f ca="1">VLOOKUP(A247,'Orçamento Sintético'!$A:$H,4,0)</f>
        <v>QDA-UTA-3 - Quadro de automação - PJDIJ</v>
      </c>
      <c r="E247" s="85" t="str">
        <f ca="1">VLOOKUP(A247,'Orçamento Sintético'!$A:$H,5,0)</f>
        <v>un</v>
      </c>
      <c r="F247" s="87"/>
      <c r="G247" s="88"/>
      <c r="H247" s="89">
        <f>SUM(H248:H258)</f>
        <v>12276.210000000001</v>
      </c>
    </row>
    <row r="248" spans="1:8" ht="22.5">
      <c r="A248" s="90" t="str">
        <f ca="1">VLOOKUP(B248,'Insumos e Serviços'!$A:$F,3,0)</f>
        <v>Composição</v>
      </c>
      <c r="B248" s="91" t="s">
        <v>507</v>
      </c>
      <c r="C248" s="92" t="str">
        <f ca="1">VLOOKUP(B248,'Insumos e Serviços'!$A:$F,2,0)</f>
        <v>SINAPI</v>
      </c>
      <c r="D248" s="90" t="str">
        <f ca="1">VLOOKUP(B248,'Insumos e Serviços'!$A:$F,4,0)</f>
        <v>DISJUNTOR TERMOMAGNETICO MONOPOLAR PADRAO NEMA (AMERICANO) 10 A 30A 240V, FORNECIMENTO E INSTALACAO</v>
      </c>
      <c r="E248" s="92" t="str">
        <f ca="1">VLOOKUP(B248,'Insumos e Serviços'!$A:$F,5,0)</f>
        <v>UN</v>
      </c>
      <c r="F248" s="93">
        <v>1</v>
      </c>
      <c r="G248" s="94">
        <f ca="1">VLOOKUP(B248,'Insumos e Serviços'!$A:$F,6,0)</f>
        <v>15.91</v>
      </c>
      <c r="H248" s="94">
        <f t="shared" ref="H248:H258" si="15">TRUNC(F248*G248,2)</f>
        <v>15.91</v>
      </c>
    </row>
    <row r="249" spans="1:8" ht="22.5">
      <c r="A249" s="90" t="str">
        <f ca="1">VLOOKUP(B249,'Insumos e Serviços'!$A:$F,3,0)</f>
        <v>Composição</v>
      </c>
      <c r="B249" s="91" t="s">
        <v>505</v>
      </c>
      <c r="C249" s="92" t="str">
        <f ca="1">VLOOKUP(B249,'Insumos e Serviços'!$A:$F,2,0)</f>
        <v>SINAPI</v>
      </c>
      <c r="D249" s="90" t="str">
        <f ca="1">VLOOKUP(B249,'Insumos e Serviços'!$A:$F,4,0)</f>
        <v>TOMADA MÉDIA DE EMBUTIR (1 MÓDULO), 2P+T 10 A, INCLUINDO SUPORTE E PLACA - FORNECIMENTO E INSTALAÇÃO. AF_12/2015</v>
      </c>
      <c r="E249" s="92" t="str">
        <f ca="1">VLOOKUP(B249,'Insumos e Serviços'!$A:$F,5,0)</f>
        <v>UN</v>
      </c>
      <c r="F249" s="93">
        <v>1</v>
      </c>
      <c r="G249" s="94">
        <f ca="1">VLOOKUP(B249,'Insumos e Serviços'!$A:$F,6,0)</f>
        <v>27.53</v>
      </c>
      <c r="H249" s="94">
        <f t="shared" si="15"/>
        <v>27.53</v>
      </c>
    </row>
    <row r="250" spans="1:8">
      <c r="A250" s="90" t="str">
        <f ca="1">VLOOKUP(B250,'Insumos e Serviços'!$A:$F,3,0)</f>
        <v>Composição</v>
      </c>
      <c r="B250" s="91" t="s">
        <v>491</v>
      </c>
      <c r="C250" s="92" t="str">
        <f ca="1">VLOOKUP(B250,'Insumos e Serviços'!$A:$F,2,0)</f>
        <v>SINAPI</v>
      </c>
      <c r="D250" s="90" t="str">
        <f ca="1">VLOOKUP(B250,'Insumos e Serviços'!$A:$F,4,0)</f>
        <v>ELETRICISTA COM ENCARGOS COMPLEMENTARES</v>
      </c>
      <c r="E250" s="92" t="str">
        <f ca="1">VLOOKUP(B250,'Insumos e Serviços'!$A:$F,5,0)</f>
        <v>H</v>
      </c>
      <c r="F250" s="93">
        <v>6</v>
      </c>
      <c r="G250" s="94">
        <f ca="1">VLOOKUP(B250,'Insumos e Serviços'!$A:$F,6,0)</f>
        <v>24.1</v>
      </c>
      <c r="H250" s="94">
        <f t="shared" si="15"/>
        <v>144.6</v>
      </c>
    </row>
    <row r="251" spans="1:8">
      <c r="A251" s="90" t="str">
        <f ca="1">VLOOKUP(B251,'Insumos e Serviços'!$A:$F,3,0)</f>
        <v>Composição</v>
      </c>
      <c r="B251" s="91" t="s">
        <v>489</v>
      </c>
      <c r="C251" s="92" t="str">
        <f ca="1">VLOOKUP(B251,'Insumos e Serviços'!$A:$F,2,0)</f>
        <v>SINAPI</v>
      </c>
      <c r="D251" s="90" t="str">
        <f ca="1">VLOOKUP(B251,'Insumos e Serviços'!$A:$F,4,0)</f>
        <v>AUXILIAR DE ELETRICISTA COM ENCARGOS COMPLEMENTARES</v>
      </c>
      <c r="E251" s="92" t="str">
        <f ca="1">VLOOKUP(B251,'Insumos e Serviços'!$A:$F,5,0)</f>
        <v>H</v>
      </c>
      <c r="F251" s="93">
        <v>6</v>
      </c>
      <c r="G251" s="94">
        <f ca="1">VLOOKUP(B251,'Insumos e Serviços'!$A:$F,6,0)</f>
        <v>18.739999999999998</v>
      </c>
      <c r="H251" s="94">
        <f t="shared" si="15"/>
        <v>112.44</v>
      </c>
    </row>
    <row r="252" spans="1:8">
      <c r="A252" s="90" t="str">
        <f ca="1">VLOOKUP(B252,'Insumos e Serviços'!$A:$F,3,0)</f>
        <v>Composição</v>
      </c>
      <c r="B252" s="91" t="s">
        <v>27</v>
      </c>
      <c r="C252" s="92" t="str">
        <f ca="1">VLOOKUP(B252,'Insumos e Serviços'!$A:$F,2,0)</f>
        <v>SINAPI</v>
      </c>
      <c r="D252" s="90" t="str">
        <f ca="1">VLOOKUP(B252,'Insumos e Serviços'!$A:$F,4,0)</f>
        <v>ENGENHEIRO ELETRICISTA COM ENCARGOS COMPLEMENTARES</v>
      </c>
      <c r="E252" s="92" t="str">
        <f ca="1">VLOOKUP(B252,'Insumos e Serviços'!$A:$F,5,0)</f>
        <v>H</v>
      </c>
      <c r="F252" s="93">
        <v>2</v>
      </c>
      <c r="G252" s="94">
        <f ca="1">VLOOKUP(B252,'Insumos e Serviços'!$A:$F,6,0)</f>
        <v>110.31</v>
      </c>
      <c r="H252" s="94">
        <f t="shared" si="15"/>
        <v>220.62</v>
      </c>
    </row>
    <row r="253" spans="1:8">
      <c r="A253" s="90" t="str">
        <f ca="1">VLOOKUP(B253,'Insumos e Serviços'!$A:$F,3,0)</f>
        <v>Insumo</v>
      </c>
      <c r="B253" s="91" t="s">
        <v>400</v>
      </c>
      <c r="C253" s="92" t="str">
        <f ca="1">VLOOKUP(B253,'Insumos e Serviços'!$A:$F,2,0)</f>
        <v>Próprio</v>
      </c>
      <c r="D253" s="90" t="str">
        <f ca="1">VLOOKUP(B253,'Insumos e Serviços'!$A:$F,4,0)</f>
        <v>Borne terminal 2,5mm²</v>
      </c>
      <c r="E253" s="92" t="str">
        <f ca="1">VLOOKUP(B253,'Insumos e Serviços'!$A:$F,5,0)</f>
        <v>un</v>
      </c>
      <c r="F253" s="93">
        <v>41</v>
      </c>
      <c r="G253" s="94">
        <f ca="1">VLOOKUP(B253,'Insumos e Serviços'!$A:$F,6,0)</f>
        <v>3.71</v>
      </c>
      <c r="H253" s="94">
        <f t="shared" si="15"/>
        <v>152.11000000000001</v>
      </c>
    </row>
    <row r="254" spans="1:8">
      <c r="A254" s="90" t="str">
        <f ca="1">VLOOKUP(B254,'Insumos e Serviços'!$A:$F,3,0)</f>
        <v>Insumo</v>
      </c>
      <c r="B254" s="91" t="s">
        <v>385</v>
      </c>
      <c r="C254" s="92" t="str">
        <f ca="1">VLOOKUP(B254,'Insumos e Serviços'!$A:$F,2,0)</f>
        <v>Próprio</v>
      </c>
      <c r="D254" s="90" t="str">
        <f ca="1">VLOOKUP(B254,'Insumos e Serviços'!$A:$F,4,0)</f>
        <v>Transformador - 24Vac - 2A – Bivolt, código 00839, fabricante Unitel Transformadores</v>
      </c>
      <c r="E254" s="92" t="str">
        <f ca="1">VLOOKUP(B254,'Insumos e Serviços'!$A:$F,5,0)</f>
        <v>un</v>
      </c>
      <c r="F254" s="93">
        <v>1</v>
      </c>
      <c r="G254" s="94">
        <f ca="1">VLOOKUP(B254,'Insumos e Serviços'!$A:$F,6,0)</f>
        <v>120.04</v>
      </c>
      <c r="H254" s="94">
        <f t="shared" si="15"/>
        <v>120.04</v>
      </c>
    </row>
    <row r="255" spans="1:8">
      <c r="A255" s="90" t="str">
        <f ca="1">VLOOKUP(B255,'Insumos e Serviços'!$A:$F,3,0)</f>
        <v>Insumo</v>
      </c>
      <c r="B255" s="91" t="s">
        <v>465</v>
      </c>
      <c r="C255" s="92" t="str">
        <f ca="1">VLOOKUP(B255,'Insumos e Serviços'!$A:$F,2,0)</f>
        <v>Próprio</v>
      </c>
      <c r="D255" s="90" t="str">
        <f ca="1">VLOOKUP(B255,'Insumos e Serviços'!$A:$F,4,0)</f>
        <v>SmartX Ip Controller MP-C24A Schneider Eletric</v>
      </c>
      <c r="E255" s="92" t="str">
        <f ca="1">VLOOKUP(B255,'Insumos e Serviços'!$A:$F,5,0)</f>
        <v>un</v>
      </c>
      <c r="F255" s="93">
        <v>1</v>
      </c>
      <c r="G255" s="94">
        <f ca="1">VLOOKUP(B255,'Insumos e Serviços'!$A:$F,6,0)</f>
        <v>9652.01</v>
      </c>
      <c r="H255" s="94">
        <f t="shared" si="15"/>
        <v>9652.01</v>
      </c>
    </row>
    <row r="256" spans="1:8">
      <c r="A256" s="90" t="str">
        <f ca="1">VLOOKUP(B256,'Insumos e Serviços'!$A:$F,3,0)</f>
        <v>Insumo</v>
      </c>
      <c r="B256" s="91" t="s">
        <v>391</v>
      </c>
      <c r="C256" s="92" t="str">
        <f ca="1">VLOOKUP(B256,'Insumos e Serviços'!$A:$F,2,0)</f>
        <v>Próprio</v>
      </c>
      <c r="D256" s="90" t="str">
        <f ca="1">VLOOKUP(B256,'Insumos e Serviços'!$A:$F,4,0)</f>
        <v>Grelha RAL 7035 IP54 -NSYCAG223LPF - Schneider</v>
      </c>
      <c r="E256" s="92" t="str">
        <f ca="1">VLOOKUP(B256,'Insumos e Serviços'!$A:$F,5,0)</f>
        <v>un</v>
      </c>
      <c r="F256" s="93">
        <v>1</v>
      </c>
      <c r="G256" s="94">
        <f ca="1">VLOOKUP(B256,'Insumos e Serviços'!$A:$F,6,0)</f>
        <v>221.44</v>
      </c>
      <c r="H256" s="94">
        <f t="shared" si="15"/>
        <v>221.44</v>
      </c>
    </row>
    <row r="257" spans="1:8">
      <c r="A257" s="90" t="str">
        <f ca="1">VLOOKUP(B257,'Insumos e Serviços'!$A:$F,3,0)</f>
        <v>Insumo</v>
      </c>
      <c r="B257" s="91" t="s">
        <v>435</v>
      </c>
      <c r="C257" s="92" t="str">
        <f ca="1">VLOOKUP(B257,'Insumos e Serviços'!$A:$F,2,0)</f>
        <v>Próprio</v>
      </c>
      <c r="D257" s="90" t="str">
        <f ca="1">VLOOKUP(B257,'Insumos e Serviços'!$A:$F,4,0)</f>
        <v>Ventilador 300M3/H 230V IP54 - NSYCVF300M230PF - Schneider</v>
      </c>
      <c r="E257" s="92" t="str">
        <f ca="1">VLOOKUP(B257,'Insumos e Serviços'!$A:$F,5,0)</f>
        <v>un</v>
      </c>
      <c r="F257" s="93">
        <v>1</v>
      </c>
      <c r="G257" s="94">
        <f ca="1">VLOOKUP(B257,'Insumos e Serviços'!$A:$F,6,0)</f>
        <v>1127.18</v>
      </c>
      <c r="H257" s="94">
        <f t="shared" si="15"/>
        <v>1127.18</v>
      </c>
    </row>
    <row r="258" spans="1:8" ht="34.5" thickBot="1">
      <c r="A258" s="90" t="str">
        <f ca="1">VLOOKUP(B258,'Insumos e Serviços'!$A:$F,3,0)</f>
        <v>Insumo</v>
      </c>
      <c r="B258" s="91" t="s">
        <v>396</v>
      </c>
      <c r="C258" s="92" t="str">
        <f ca="1">VLOOKUP(B258,'Insumos e Serviços'!$A:$F,2,0)</f>
        <v>Próprio</v>
      </c>
      <c r="D258" s="90" t="str">
        <f ca="1">VLOOKUP(B258,'Insumos e Serviços'!$A:$F,4,0)</f>
        <v>Painel modular de distribuição de sobrepor em tecnoplástico padrão TTA, com montagem de trilho padrão IEC/DIN, com tampa opaca e porta etiquetas, porta documentos, 3 filas de 18 módulos - Schneider Eletric Quadro TTA Pragma PRA16318 + PRA20318</v>
      </c>
      <c r="E258" s="92" t="str">
        <f ca="1">VLOOKUP(B258,'Insumos e Serviços'!$A:$F,5,0)</f>
        <v>un</v>
      </c>
      <c r="F258" s="93">
        <v>1</v>
      </c>
      <c r="G258" s="94">
        <f ca="1">VLOOKUP(B258,'Insumos e Serviços'!$A:$F,6,0)</f>
        <v>482.33</v>
      </c>
      <c r="H258" s="94">
        <f t="shared" si="15"/>
        <v>482.33</v>
      </c>
    </row>
    <row r="259" spans="1:8" ht="15" thickTop="1">
      <c r="A259" s="4"/>
      <c r="B259" s="4"/>
      <c r="C259" s="4"/>
      <c r="D259" s="4"/>
      <c r="E259" s="4"/>
      <c r="F259" s="4"/>
      <c r="G259" s="4"/>
      <c r="H259" s="4"/>
    </row>
    <row r="260" spans="1:8">
      <c r="A260" s="102" t="s">
        <v>185</v>
      </c>
      <c r="B260" s="102"/>
      <c r="C260" s="102"/>
      <c r="D260" s="103" t="s">
        <v>184</v>
      </c>
      <c r="E260" s="102"/>
      <c r="F260" s="104"/>
      <c r="G260" s="102"/>
      <c r="H260" s="105"/>
    </row>
    <row r="261" spans="1:8" ht="22.5">
      <c r="A261" s="84" t="s">
        <v>183</v>
      </c>
      <c r="B261" s="85" t="str">
        <f ca="1">VLOOKUP(A261,'Orçamento Sintético'!$A:$H,2,0)</f>
        <v xml:space="preserve"> MPDFT0397 </v>
      </c>
      <c r="C261" s="85" t="str">
        <f ca="1">VLOOKUP(A261,'Orçamento Sintético'!$A:$H,3,0)</f>
        <v>Próprio</v>
      </c>
      <c r="D261" s="86" t="str">
        <f ca="1">VLOOKUP(A261,'Orçamento Sintético'!$A:$H,4,0)</f>
        <v>Cópia da Sedop (180639) - Sensor Ultrassônico de Nível para Líquidos, modelo de referência EasyTREK SP-300, fabricante NIVELCO</v>
      </c>
      <c r="E261" s="85" t="str">
        <f ca="1">VLOOKUP(A261,'Orçamento Sintético'!$A:$H,5,0)</f>
        <v>un</v>
      </c>
      <c r="F261" s="87"/>
      <c r="G261" s="88"/>
      <c r="H261" s="89">
        <f>SUM(H262:H264)</f>
        <v>7091.8200000000006</v>
      </c>
    </row>
    <row r="262" spans="1:8">
      <c r="A262" s="90" t="str">
        <f ca="1">VLOOKUP(B262,'Insumos e Serviços'!$A:$F,3,0)</f>
        <v>Composição</v>
      </c>
      <c r="B262" s="91" t="s">
        <v>489</v>
      </c>
      <c r="C262" s="92" t="str">
        <f ca="1">VLOOKUP(B262,'Insumos e Serviços'!$A:$F,2,0)</f>
        <v>SINAPI</v>
      </c>
      <c r="D262" s="90" t="str">
        <f ca="1">VLOOKUP(B262,'Insumos e Serviços'!$A:$F,4,0)</f>
        <v>AUXILIAR DE ELETRICISTA COM ENCARGOS COMPLEMENTARES</v>
      </c>
      <c r="E262" s="92" t="str">
        <f ca="1">VLOOKUP(B262,'Insumos e Serviços'!$A:$F,5,0)</f>
        <v>H</v>
      </c>
      <c r="F262" s="93">
        <v>3.75</v>
      </c>
      <c r="G262" s="94">
        <f ca="1">VLOOKUP(B262,'Insumos e Serviços'!$A:$F,6,0)</f>
        <v>18.739999999999998</v>
      </c>
      <c r="H262" s="94">
        <f>TRUNC(F262*G262,2)</f>
        <v>70.27</v>
      </c>
    </row>
    <row r="263" spans="1:8">
      <c r="A263" s="90" t="str">
        <f ca="1">VLOOKUP(B263,'Insumos e Serviços'!$A:$F,3,0)</f>
        <v>Composição</v>
      </c>
      <c r="B263" s="91" t="s">
        <v>491</v>
      </c>
      <c r="C263" s="92" t="str">
        <f ca="1">VLOOKUP(B263,'Insumos e Serviços'!$A:$F,2,0)</f>
        <v>SINAPI</v>
      </c>
      <c r="D263" s="90" t="str">
        <f ca="1">VLOOKUP(B263,'Insumos e Serviços'!$A:$F,4,0)</f>
        <v>ELETRICISTA COM ENCARGOS COMPLEMENTARES</v>
      </c>
      <c r="E263" s="92" t="str">
        <f ca="1">VLOOKUP(B263,'Insumos e Serviços'!$A:$F,5,0)</f>
        <v>H</v>
      </c>
      <c r="F263" s="93">
        <v>3.75</v>
      </c>
      <c r="G263" s="94">
        <f ca="1">VLOOKUP(B263,'Insumos e Serviços'!$A:$F,6,0)</f>
        <v>24.1</v>
      </c>
      <c r="H263" s="94">
        <f>TRUNC(F263*G263,2)</f>
        <v>90.37</v>
      </c>
    </row>
    <row r="264" spans="1:8" ht="23.25" thickBot="1">
      <c r="A264" s="90" t="str">
        <f ca="1">VLOOKUP(B264,'Insumos e Serviços'!$A:$F,3,0)</f>
        <v>Insumo</v>
      </c>
      <c r="B264" s="91" t="s">
        <v>431</v>
      </c>
      <c r="C264" s="92" t="str">
        <f ca="1">VLOOKUP(B264,'Insumos e Serviços'!$A:$F,2,0)</f>
        <v>Próprio</v>
      </c>
      <c r="D264" s="90" t="str">
        <f ca="1">VLOOKUP(B264,'Insumos e Serviços'!$A:$F,4,0)</f>
        <v>Sensor Ultrassônico de Nível para Líquidos, modelo de referência EasyTREK SP-300, fabricante NIVELCO</v>
      </c>
      <c r="E264" s="92" t="str">
        <f ca="1">VLOOKUP(B264,'Insumos e Serviços'!$A:$F,5,0)</f>
        <v>un</v>
      </c>
      <c r="F264" s="93">
        <v>1</v>
      </c>
      <c r="G264" s="94">
        <f ca="1">VLOOKUP(B264,'Insumos e Serviços'!$A:$F,6,0)</f>
        <v>6931.18</v>
      </c>
      <c r="H264" s="94">
        <f>TRUNC(F264*G264,2)</f>
        <v>6931.18</v>
      </c>
    </row>
    <row r="265" spans="1:8" ht="15" thickTop="1">
      <c r="A265" s="4"/>
      <c r="B265" s="4"/>
      <c r="C265" s="4"/>
      <c r="D265" s="4"/>
      <c r="E265" s="4"/>
      <c r="F265" s="4"/>
      <c r="G265" s="4"/>
      <c r="H265" s="4"/>
    </row>
    <row r="266" spans="1:8" ht="33.75">
      <c r="A266" s="84" t="s">
        <v>180</v>
      </c>
      <c r="B266" s="85" t="str">
        <f ca="1">VLOOKUP(A266,'Orçamento Sintético'!$A:$H,2,0)</f>
        <v xml:space="preserve"> MPDFT0682 </v>
      </c>
      <c r="C266" s="85" t="str">
        <f ca="1">VLOOKUP(A266,'Orçamento Sintético'!$A:$H,3,0)</f>
        <v>Próprio</v>
      </c>
      <c r="D266" s="86" t="str">
        <f ca="1">VLOOKUP(A266,'Orçamento Sintético'!$A:$H,4,0)</f>
        <v>Cópia da SBC (070120) - Sensor de temperatura, para instalação em duto ou em tubulação de água, incerteza de +/- 0,2 ºC, modelo de referência ETD100-4, fabricante Schneider Electric</v>
      </c>
      <c r="E266" s="85" t="str">
        <f ca="1">VLOOKUP(A266,'Orçamento Sintético'!$A:$H,5,0)</f>
        <v>un</v>
      </c>
      <c r="F266" s="87"/>
      <c r="G266" s="88"/>
      <c r="H266" s="89">
        <f>SUM(H267:H269)</f>
        <v>392.49</v>
      </c>
    </row>
    <row r="267" spans="1:8">
      <c r="A267" s="90" t="str">
        <f ca="1">VLOOKUP(B267,'Insumos e Serviços'!$A:$F,3,0)</f>
        <v>Composição</v>
      </c>
      <c r="B267" s="91" t="s">
        <v>491</v>
      </c>
      <c r="C267" s="92" t="str">
        <f ca="1">VLOOKUP(B267,'Insumos e Serviços'!$A:$F,2,0)</f>
        <v>SINAPI</v>
      </c>
      <c r="D267" s="90" t="str">
        <f ca="1">VLOOKUP(B267,'Insumos e Serviços'!$A:$F,4,0)</f>
        <v>ELETRICISTA COM ENCARGOS COMPLEMENTARES</v>
      </c>
      <c r="E267" s="92" t="str">
        <f ca="1">VLOOKUP(B267,'Insumos e Serviços'!$A:$F,5,0)</f>
        <v>H</v>
      </c>
      <c r="F267" s="93">
        <v>0.72199999999999998</v>
      </c>
      <c r="G267" s="94">
        <f ca="1">VLOOKUP(B267,'Insumos e Serviços'!$A:$F,6,0)</f>
        <v>24.1</v>
      </c>
      <c r="H267" s="94">
        <f>TRUNC(F267*G267,2)</f>
        <v>17.399999999999999</v>
      </c>
    </row>
    <row r="268" spans="1:8">
      <c r="A268" s="90" t="str">
        <f ca="1">VLOOKUP(B268,'Insumos e Serviços'!$A:$F,3,0)</f>
        <v>Composição</v>
      </c>
      <c r="B268" s="91" t="s">
        <v>489</v>
      </c>
      <c r="C268" s="92" t="str">
        <f ca="1">VLOOKUP(B268,'Insumos e Serviços'!$A:$F,2,0)</f>
        <v>SINAPI</v>
      </c>
      <c r="D268" s="90" t="str">
        <f ca="1">VLOOKUP(B268,'Insumos e Serviços'!$A:$F,4,0)</f>
        <v>AUXILIAR DE ELETRICISTA COM ENCARGOS COMPLEMENTARES</v>
      </c>
      <c r="E268" s="92" t="str">
        <f ca="1">VLOOKUP(B268,'Insumos e Serviços'!$A:$F,5,0)</f>
        <v>H</v>
      </c>
      <c r="F268" s="93">
        <v>0.72199999999999998</v>
      </c>
      <c r="G268" s="94">
        <f ca="1">VLOOKUP(B268,'Insumos e Serviços'!$A:$F,6,0)</f>
        <v>18.739999999999998</v>
      </c>
      <c r="H268" s="94">
        <f>TRUNC(F268*G268,2)</f>
        <v>13.53</v>
      </c>
    </row>
    <row r="269" spans="1:8" ht="23.25" thickBot="1">
      <c r="A269" s="90" t="str">
        <f ca="1">VLOOKUP(B269,'Insumos e Serviços'!$A:$F,3,0)</f>
        <v>Insumo</v>
      </c>
      <c r="B269" s="91" t="s">
        <v>418</v>
      </c>
      <c r="C269" s="92" t="str">
        <f ca="1">VLOOKUP(B269,'Insumos e Serviços'!$A:$F,2,0)</f>
        <v>Próprio</v>
      </c>
      <c r="D269" s="90" t="str">
        <f ca="1">VLOOKUP(B269,'Insumos e Serviços'!$A:$F,4,0)</f>
        <v>Sensor de temperatura, para instalação em duto ou tubulação de água, incerteza de +/- 0.2 ºC.  Modelo de referência: Schneider ETD100-4</v>
      </c>
      <c r="E269" s="92" t="str">
        <f ca="1">VLOOKUP(B269,'Insumos e Serviços'!$A:$F,5,0)</f>
        <v>un</v>
      </c>
      <c r="F269" s="93">
        <v>1</v>
      </c>
      <c r="G269" s="94">
        <f ca="1">VLOOKUP(B269,'Insumos e Serviços'!$A:$F,6,0)</f>
        <v>361.56</v>
      </c>
      <c r="H269" s="94">
        <f>TRUNC(F269*G269,2)</f>
        <v>361.56</v>
      </c>
    </row>
    <row r="270" spans="1:8" ht="15" thickTop="1">
      <c r="A270" s="4"/>
      <c r="B270" s="4"/>
      <c r="C270" s="4"/>
      <c r="D270" s="4"/>
      <c r="E270" s="4"/>
      <c r="F270" s="4"/>
      <c r="G270" s="4"/>
      <c r="H270" s="4"/>
    </row>
    <row r="271" spans="1:8" ht="33.75">
      <c r="A271" s="84" t="s">
        <v>177</v>
      </c>
      <c r="B271" s="85" t="str">
        <f ca="1">VLOOKUP(A271,'Orçamento Sintético'!$A:$H,2,0)</f>
        <v xml:space="preserve"> MPDFT0688 </v>
      </c>
      <c r="C271" s="85" t="str">
        <f ca="1">VLOOKUP(A271,'Orçamento Sintético'!$A:$H,3,0)</f>
        <v>Próprio</v>
      </c>
      <c r="D271" s="86" t="str">
        <f ca="1">VLOOKUP(A271,'Orçamento Sintético'!$A:$H,4,0)</f>
        <v>Cópia da SBC (070878) - Sensor de ambiente, com interface de usuário e comunicação / alimentação via RJ-45, medição de temperatura e ocupação do espaço - SXWSBTXXXSXX+SXWSCDPSELXX, Schneider Electric</v>
      </c>
      <c r="E271" s="85" t="str">
        <f ca="1">VLOOKUP(A271,'Orçamento Sintético'!$A:$H,5,0)</f>
        <v>un</v>
      </c>
      <c r="F271" s="87"/>
      <c r="G271" s="88"/>
      <c r="H271" s="89">
        <f>SUM(H272:H274)</f>
        <v>1131.9099999999999</v>
      </c>
    </row>
    <row r="272" spans="1:8">
      <c r="A272" s="90" t="str">
        <f ca="1">VLOOKUP(B272,'Insumos e Serviços'!$A:$F,3,0)</f>
        <v>Composição</v>
      </c>
      <c r="B272" s="91" t="s">
        <v>489</v>
      </c>
      <c r="C272" s="92" t="str">
        <f ca="1">VLOOKUP(B272,'Insumos e Serviços'!$A:$F,2,0)</f>
        <v>SINAPI</v>
      </c>
      <c r="D272" s="90" t="str">
        <f ca="1">VLOOKUP(B272,'Insumos e Serviços'!$A:$F,4,0)</f>
        <v>AUXILIAR DE ELETRICISTA COM ENCARGOS COMPLEMENTARES</v>
      </c>
      <c r="E272" s="92" t="str">
        <f ca="1">VLOOKUP(B272,'Insumos e Serviços'!$A:$F,5,0)</f>
        <v>H</v>
      </c>
      <c r="F272" s="93">
        <v>8.2479999999999993</v>
      </c>
      <c r="G272" s="94">
        <f ca="1">VLOOKUP(B272,'Insumos e Serviços'!$A:$F,6,0)</f>
        <v>18.739999999999998</v>
      </c>
      <c r="H272" s="94">
        <f>TRUNC(F272*G272,2)</f>
        <v>154.56</v>
      </c>
    </row>
    <row r="273" spans="1:8">
      <c r="A273" s="90" t="str">
        <f ca="1">VLOOKUP(B273,'Insumos e Serviços'!$A:$F,3,0)</f>
        <v>Composição</v>
      </c>
      <c r="B273" s="91" t="s">
        <v>491</v>
      </c>
      <c r="C273" s="92" t="str">
        <f ca="1">VLOOKUP(B273,'Insumos e Serviços'!$A:$F,2,0)</f>
        <v>SINAPI</v>
      </c>
      <c r="D273" s="90" t="str">
        <f ca="1">VLOOKUP(B273,'Insumos e Serviços'!$A:$F,4,0)</f>
        <v>ELETRICISTA COM ENCARGOS COMPLEMENTARES</v>
      </c>
      <c r="E273" s="92" t="str">
        <f ca="1">VLOOKUP(B273,'Insumos e Serviços'!$A:$F,5,0)</f>
        <v>H</v>
      </c>
      <c r="F273" s="93">
        <v>6.1859999999999999</v>
      </c>
      <c r="G273" s="94">
        <f ca="1">VLOOKUP(B273,'Insumos e Serviços'!$A:$F,6,0)</f>
        <v>24.1</v>
      </c>
      <c r="H273" s="94">
        <f>TRUNC(F273*G273,2)</f>
        <v>149.08000000000001</v>
      </c>
    </row>
    <row r="274" spans="1:8" ht="34.5" thickBot="1">
      <c r="A274" s="90" t="str">
        <f ca="1">VLOOKUP(B274,'Insumos e Serviços'!$A:$F,3,0)</f>
        <v>Insumo</v>
      </c>
      <c r="B274" s="91" t="s">
        <v>394</v>
      </c>
      <c r="C274" s="92" t="str">
        <f ca="1">VLOOKUP(B274,'Insumos e Serviços'!$A:$F,2,0)</f>
        <v>Próprio</v>
      </c>
      <c r="D274" s="90" t="str">
        <f ca="1">VLOOKUP(B274,'Insumos e Serviços'!$A:$F,4,0)</f>
        <v>Sensor de ambiente, com interface de usuário e comunicação / alimentação via RJ-45, medição de temperatura e ocupação do espaço - SXWSBTXXXSXX + SXWSCDPSELXX, Schneider Electric</v>
      </c>
      <c r="E274" s="92" t="str">
        <f ca="1">VLOOKUP(B274,'Insumos e Serviços'!$A:$F,5,0)</f>
        <v>un</v>
      </c>
      <c r="F274" s="93">
        <v>1</v>
      </c>
      <c r="G274" s="94">
        <f ca="1">VLOOKUP(B274,'Insumos e Serviços'!$A:$F,6,0)</f>
        <v>828.27</v>
      </c>
      <c r="H274" s="94">
        <f>TRUNC(F274*G274,2)</f>
        <v>828.27</v>
      </c>
    </row>
    <row r="275" spans="1:8" ht="15" thickTop="1">
      <c r="A275" s="4"/>
      <c r="B275" s="4"/>
      <c r="C275" s="4"/>
      <c r="D275" s="4"/>
      <c r="E275" s="4"/>
      <c r="F275" s="4"/>
      <c r="G275" s="4"/>
      <c r="H275" s="4"/>
    </row>
    <row r="276" spans="1:8" ht="45">
      <c r="A276" s="84" t="s">
        <v>174</v>
      </c>
      <c r="B276" s="85" t="str">
        <f ca="1">VLOOKUP(A276,'Orçamento Sintético'!$A:$H,2,0)</f>
        <v xml:space="preserve"> MPDFT0781 </v>
      </c>
      <c r="C276" s="85" t="str">
        <f ca="1">VLOOKUP(A276,'Orçamento Sintético'!$A:$H,3,0)</f>
        <v>Próprio</v>
      </c>
      <c r="D276" s="86" t="str">
        <f ca="1">VLOOKUP(A276,'Orçamento Sintético'!$A:$H,4,0)</f>
        <v>Cópia da SBC (070878) - Sensor de ambiente, com interface de usuário e comunicação/ alimentação via RJ-45 sobre cabo UTP cat.6, com medição de temperatura, CO2, umidade relativa do ar e indicação de ocupação do espaço - BaseSXWSBTHCXSXX com placa de cobertura SXWSCDPSELXX - Schneider Electric</v>
      </c>
      <c r="E276" s="85" t="str">
        <f ca="1">VLOOKUP(A276,'Orçamento Sintético'!$A:$H,5,0)</f>
        <v>un</v>
      </c>
      <c r="F276" s="87"/>
      <c r="G276" s="88"/>
      <c r="H276" s="89">
        <f>SUM(H277:H279)</f>
        <v>3880.5</v>
      </c>
    </row>
    <row r="277" spans="1:8">
      <c r="A277" s="90" t="str">
        <f ca="1">VLOOKUP(B277,'Insumos e Serviços'!$A:$F,3,0)</f>
        <v>Composição</v>
      </c>
      <c r="B277" s="91" t="s">
        <v>489</v>
      </c>
      <c r="C277" s="92" t="str">
        <f ca="1">VLOOKUP(B277,'Insumos e Serviços'!$A:$F,2,0)</f>
        <v>SINAPI</v>
      </c>
      <c r="D277" s="90" t="str">
        <f ca="1">VLOOKUP(B277,'Insumos e Serviços'!$A:$F,4,0)</f>
        <v>AUXILIAR DE ELETRICISTA COM ENCARGOS COMPLEMENTARES</v>
      </c>
      <c r="E277" s="92" t="str">
        <f ca="1">VLOOKUP(B277,'Insumos e Serviços'!$A:$F,5,0)</f>
        <v>H</v>
      </c>
      <c r="F277" s="93">
        <v>8.2479999999999993</v>
      </c>
      <c r="G277" s="94">
        <f ca="1">VLOOKUP(B277,'Insumos e Serviços'!$A:$F,6,0)</f>
        <v>18.739999999999998</v>
      </c>
      <c r="H277" s="94">
        <f>TRUNC(F277*G277,2)</f>
        <v>154.56</v>
      </c>
    </row>
    <row r="278" spans="1:8">
      <c r="A278" s="90" t="str">
        <f ca="1">VLOOKUP(B278,'Insumos e Serviços'!$A:$F,3,0)</f>
        <v>Composição</v>
      </c>
      <c r="B278" s="91" t="s">
        <v>491</v>
      </c>
      <c r="C278" s="92" t="str">
        <f ca="1">VLOOKUP(B278,'Insumos e Serviços'!$A:$F,2,0)</f>
        <v>SINAPI</v>
      </c>
      <c r="D278" s="90" t="str">
        <f ca="1">VLOOKUP(B278,'Insumos e Serviços'!$A:$F,4,0)</f>
        <v>ELETRICISTA COM ENCARGOS COMPLEMENTARES</v>
      </c>
      <c r="E278" s="92" t="str">
        <f ca="1">VLOOKUP(B278,'Insumos e Serviços'!$A:$F,5,0)</f>
        <v>H</v>
      </c>
      <c r="F278" s="93">
        <v>6.1859999999999999</v>
      </c>
      <c r="G278" s="94">
        <f ca="1">VLOOKUP(B278,'Insumos e Serviços'!$A:$F,6,0)</f>
        <v>24.1</v>
      </c>
      <c r="H278" s="94">
        <f>TRUNC(F278*G278,2)</f>
        <v>149.08000000000001</v>
      </c>
    </row>
    <row r="279" spans="1:8" ht="45.75" thickBot="1">
      <c r="A279" s="90" t="str">
        <f ca="1">VLOOKUP(B279,'Insumos e Serviços'!$A:$F,3,0)</f>
        <v>Insumo</v>
      </c>
      <c r="B279" s="91" t="s">
        <v>441</v>
      </c>
      <c r="C279" s="92" t="str">
        <f ca="1">VLOOKUP(B279,'Insumos e Serviços'!$A:$F,2,0)</f>
        <v>Próprio</v>
      </c>
      <c r="D279" s="90" t="str">
        <f ca="1">VLOOKUP(B279,'Insumos e Serviços'!$A:$F,4,0)</f>
        <v>Sensor de ambiente, com interface de usuário e comunicação/ alimentação via RJ-45 sobre cabo UTP cat.6, com medição de temperatura, CO2, umidade relativa do ar e indicação de ocupação do espaço - BaseSXWSBTHCXSXX com placa de cobertura SXWSCDPSELXX - Schneider Electric</v>
      </c>
      <c r="E279" s="92" t="str">
        <f ca="1">VLOOKUP(B279,'Insumos e Serviços'!$A:$F,5,0)</f>
        <v>un</v>
      </c>
      <c r="F279" s="93">
        <v>1</v>
      </c>
      <c r="G279" s="94">
        <f ca="1">VLOOKUP(B279,'Insumos e Serviços'!$A:$F,6,0)</f>
        <v>3576.86</v>
      </c>
      <c r="H279" s="94">
        <f>TRUNC(F279*G279,2)</f>
        <v>3576.86</v>
      </c>
    </row>
    <row r="280" spans="1:8" ht="15" thickTop="1">
      <c r="A280" s="4"/>
      <c r="B280" s="4"/>
      <c r="C280" s="4"/>
      <c r="D280" s="4"/>
      <c r="E280" s="4"/>
      <c r="F280" s="4"/>
      <c r="G280" s="4"/>
      <c r="H280" s="4"/>
    </row>
    <row r="281" spans="1:8" ht="22.5">
      <c r="A281" s="84" t="s">
        <v>171</v>
      </c>
      <c r="B281" s="85" t="str">
        <f ca="1">VLOOKUP(A281,'Orçamento Sintético'!$A:$H,2,0)</f>
        <v xml:space="preserve"> MPDFT0398 </v>
      </c>
      <c r="C281" s="85" t="str">
        <f ca="1">VLOOKUP(A281,'Orçamento Sintético'!$A:$H,3,0)</f>
        <v>Próprio</v>
      </c>
      <c r="D281" s="86" t="str">
        <f ca="1">VLOOKUP(A281,'Orçamento Sintético'!$A:$H,4,0)</f>
        <v>Cópia da CPOS (61.15.160) - Sensor de temperatura ambiente, interno, montado em parede, modelo de referência ETR100, fabricante Schneider Electric</v>
      </c>
      <c r="E281" s="85" t="str">
        <f ca="1">VLOOKUP(A281,'Orçamento Sintético'!$A:$H,5,0)</f>
        <v>un</v>
      </c>
      <c r="F281" s="87"/>
      <c r="G281" s="88"/>
      <c r="H281" s="89">
        <f>SUM(H282:H284)</f>
        <v>270.37</v>
      </c>
    </row>
    <row r="282" spans="1:8">
      <c r="A282" s="90" t="str">
        <f ca="1">VLOOKUP(B282,'Insumos e Serviços'!$A:$F,3,0)</f>
        <v>Composição</v>
      </c>
      <c r="B282" s="91" t="s">
        <v>495</v>
      </c>
      <c r="C282" s="92" t="str">
        <f ca="1">VLOOKUP(B282,'Insumos e Serviços'!$A:$F,2,0)</f>
        <v>SINAPI</v>
      </c>
      <c r="D282" s="90" t="str">
        <f ca="1">VLOOKUP(B282,'Insumos e Serviços'!$A:$F,4,0)</f>
        <v>MONTADOR ELETROMECÃNICO COM ENCARGOS COMPLEMENTARES</v>
      </c>
      <c r="E282" s="92" t="str">
        <f ca="1">VLOOKUP(B282,'Insumos e Serviços'!$A:$F,5,0)</f>
        <v>H</v>
      </c>
      <c r="F282" s="93">
        <v>1</v>
      </c>
      <c r="G282" s="94">
        <f ca="1">VLOOKUP(B282,'Insumos e Serviços'!$A:$F,6,0)</f>
        <v>24.98</v>
      </c>
      <c r="H282" s="94">
        <f>TRUNC(F282*G282,2)</f>
        <v>24.98</v>
      </c>
    </row>
    <row r="283" spans="1:8">
      <c r="A283" s="90" t="str">
        <f ca="1">VLOOKUP(B283,'Insumos e Serviços'!$A:$F,3,0)</f>
        <v>Composição</v>
      </c>
      <c r="B283" s="91" t="s">
        <v>493</v>
      </c>
      <c r="C283" s="92" t="str">
        <f ca="1">VLOOKUP(B283,'Insumos e Serviços'!$A:$F,2,0)</f>
        <v>SINAPI</v>
      </c>
      <c r="D283" s="90" t="str">
        <f ca="1">VLOOKUP(B283,'Insumos e Serviços'!$A:$F,4,0)</f>
        <v>AJUDANTE ESPECIALIZADO COM ENCARGOS COMPLEMENTARES</v>
      </c>
      <c r="E283" s="92" t="str">
        <f ca="1">VLOOKUP(B283,'Insumos e Serviços'!$A:$F,5,0)</f>
        <v>H</v>
      </c>
      <c r="F283" s="93">
        <v>1</v>
      </c>
      <c r="G283" s="94">
        <f ca="1">VLOOKUP(B283,'Insumos e Serviços'!$A:$F,6,0)</f>
        <v>20.96</v>
      </c>
      <c r="H283" s="94">
        <f>TRUNC(F283*G283,2)</f>
        <v>20.96</v>
      </c>
    </row>
    <row r="284" spans="1:8" ht="23.25" thickBot="1">
      <c r="A284" s="90" t="str">
        <f ca="1">VLOOKUP(B284,'Insumos e Serviços'!$A:$F,3,0)</f>
        <v>Insumo</v>
      </c>
      <c r="B284" s="91" t="s">
        <v>373</v>
      </c>
      <c r="C284" s="92" t="str">
        <f ca="1">VLOOKUP(B284,'Insumos e Serviços'!$A:$F,2,0)</f>
        <v>Próprio</v>
      </c>
      <c r="D284" s="90" t="str">
        <f ca="1">VLOOKUP(B284,'Insumos e Serviços'!$A:$F,4,0)</f>
        <v>Sensor de temperatura ambiente, interno, montado em parede, modelo de referência ETR100, fabricante Schneider Electric</v>
      </c>
      <c r="E284" s="92" t="str">
        <f ca="1">VLOOKUP(B284,'Insumos e Serviços'!$A:$F,5,0)</f>
        <v>un</v>
      </c>
      <c r="F284" s="93">
        <v>1</v>
      </c>
      <c r="G284" s="94">
        <f ca="1">VLOOKUP(B284,'Insumos e Serviços'!$A:$F,6,0)</f>
        <v>224.43</v>
      </c>
      <c r="H284" s="94">
        <f>TRUNC(F284*G284,2)</f>
        <v>224.43</v>
      </c>
    </row>
    <row r="285" spans="1:8" ht="15" thickTop="1">
      <c r="A285" s="4"/>
      <c r="B285" s="4"/>
      <c r="C285" s="4"/>
      <c r="D285" s="4"/>
      <c r="E285" s="4"/>
      <c r="F285" s="4"/>
      <c r="G285" s="4"/>
      <c r="H285" s="4"/>
    </row>
    <row r="286" spans="1:8" ht="45">
      <c r="A286" s="84" t="s">
        <v>168</v>
      </c>
      <c r="B286" s="85" t="str">
        <f ca="1">VLOOKUP(A286,'Orçamento Sintético'!$A:$H,2,0)</f>
        <v xml:space="preserve"> MPDFT1013 </v>
      </c>
      <c r="C286" s="85" t="str">
        <f ca="1">VLOOKUP(A286,'Orçamento Sintético'!$A:$H,3,0)</f>
        <v>Próprio</v>
      </c>
      <c r="D286" s="86" t="str">
        <f ca="1">VLOOKUP(A286,'Orçamento Sintético'!$A:$H,4,0)</f>
        <v>Cópia da CPOS (47.20.300) - Chave de fluxo tipo palheta para líquido, com invólucro em liga de alumínio fundido, comprimento da palheta ajustável de 1” a 8” e ajuste de sensibilidade através de porca e contra porca, modelo de referência FS-2 fabricante Dwyer Instruments Inc</v>
      </c>
      <c r="E286" s="85" t="str">
        <f ca="1">VLOOKUP(A286,'Orçamento Sintético'!$A:$H,5,0)</f>
        <v>un</v>
      </c>
      <c r="F286" s="87"/>
      <c r="G286" s="88"/>
      <c r="H286" s="89">
        <f>SUM(H287:H289)</f>
        <v>1118.3499999999999</v>
      </c>
    </row>
    <row r="287" spans="1:8">
      <c r="A287" s="90" t="str">
        <f ca="1">VLOOKUP(B287,'Insumos e Serviços'!$A:$F,3,0)</f>
        <v>Composição</v>
      </c>
      <c r="B287" s="91" t="s">
        <v>497</v>
      </c>
      <c r="C287" s="92" t="str">
        <f ca="1">VLOOKUP(B287,'Insumos e Serviços'!$A:$F,2,0)</f>
        <v>SINAPI</v>
      </c>
      <c r="D287" s="90" t="str">
        <f ca="1">VLOOKUP(B287,'Insumos e Serviços'!$A:$F,4,0)</f>
        <v>ENCANADOR OU BOMBEIRO HIDRÁULICO COM ENCARGOS COMPLEMENTARES</v>
      </c>
      <c r="E287" s="92" t="str">
        <f ca="1">VLOOKUP(B287,'Insumos e Serviços'!$A:$F,5,0)</f>
        <v>H</v>
      </c>
      <c r="F287" s="93">
        <v>1</v>
      </c>
      <c r="G287" s="94">
        <f ca="1">VLOOKUP(B287,'Insumos e Serviços'!$A:$F,6,0)</f>
        <v>23.41</v>
      </c>
      <c r="H287" s="94">
        <f>TRUNC(F287*G287,2)</f>
        <v>23.41</v>
      </c>
    </row>
    <row r="288" spans="1:8">
      <c r="A288" s="90" t="str">
        <f ca="1">VLOOKUP(B288,'Insumos e Serviços'!$A:$F,3,0)</f>
        <v>Composição</v>
      </c>
      <c r="B288" s="91" t="s">
        <v>491</v>
      </c>
      <c r="C288" s="92" t="str">
        <f ca="1">VLOOKUP(B288,'Insumos e Serviços'!$A:$F,2,0)</f>
        <v>SINAPI</v>
      </c>
      <c r="D288" s="90" t="str">
        <f ca="1">VLOOKUP(B288,'Insumos e Serviços'!$A:$F,4,0)</f>
        <v>ELETRICISTA COM ENCARGOS COMPLEMENTARES</v>
      </c>
      <c r="E288" s="92" t="str">
        <f ca="1">VLOOKUP(B288,'Insumos e Serviços'!$A:$F,5,0)</f>
        <v>H</v>
      </c>
      <c r="F288" s="93">
        <v>1</v>
      </c>
      <c r="G288" s="94">
        <f ca="1">VLOOKUP(B288,'Insumos e Serviços'!$A:$F,6,0)</f>
        <v>24.1</v>
      </c>
      <c r="H288" s="94">
        <f>TRUNC(F288*G288,2)</f>
        <v>24.1</v>
      </c>
    </row>
    <row r="289" spans="1:8" ht="34.5" thickBot="1">
      <c r="A289" s="90" t="str">
        <f ca="1">VLOOKUP(B289,'Insumos e Serviços'!$A:$F,3,0)</f>
        <v>Insumo</v>
      </c>
      <c r="B289" s="91" t="s">
        <v>422</v>
      </c>
      <c r="C289" s="92" t="str">
        <f ca="1">VLOOKUP(B289,'Insumos e Serviços'!$A:$F,2,0)</f>
        <v>Próprio</v>
      </c>
      <c r="D289" s="90" t="str">
        <f ca="1">VLOOKUP(B289,'Insumos e Serviços'!$A:$F,4,0)</f>
        <v>Chave de fluxo tipo palheta para líquido, com invólucro em liga de alumínio fundido, comprimento da palheta ajustável de 1” a 8” e ajuste de sensibilidade através de porca e contra porca, modelo de referência FS-2 fabricante Dwyer Instruments Inc</v>
      </c>
      <c r="E289" s="92" t="str">
        <f ca="1">VLOOKUP(B289,'Insumos e Serviços'!$A:$F,5,0)</f>
        <v>un</v>
      </c>
      <c r="F289" s="93">
        <v>1</v>
      </c>
      <c r="G289" s="94">
        <f ca="1">VLOOKUP(B289,'Insumos e Serviços'!$A:$F,6,0)</f>
        <v>1070.8399999999999</v>
      </c>
      <c r="H289" s="94">
        <f>TRUNC(F289*G289,2)</f>
        <v>1070.8399999999999</v>
      </c>
    </row>
    <row r="290" spans="1:8" ht="15" thickTop="1">
      <c r="A290" s="4"/>
      <c r="B290" s="4"/>
      <c r="C290" s="4"/>
      <c r="D290" s="4"/>
      <c r="E290" s="4"/>
      <c r="F290" s="4"/>
      <c r="G290" s="4"/>
      <c r="H290" s="4"/>
    </row>
    <row r="291" spans="1:8" ht="22.5">
      <c r="A291" s="84" t="s">
        <v>165</v>
      </c>
      <c r="B291" s="85" t="str">
        <f ca="1">VLOOKUP(A291,'Orçamento Sintético'!$A:$H,2,0)</f>
        <v xml:space="preserve"> MPDFT0391 </v>
      </c>
      <c r="C291" s="85" t="str">
        <f ca="1">VLOOKUP(A291,'Orçamento Sintético'!$A:$H,3,0)</f>
        <v>Próprio</v>
      </c>
      <c r="D291" s="86" t="str">
        <f ca="1">VLOOKUP(A291,'Orçamento Sintético'!$A:$H,4,0)</f>
        <v>Cópia da CPOS (40.05.350) - SP - Sensor infravermelho passivo, modelo de referência IVP 3011 TETO, fabricante Intelbras</v>
      </c>
      <c r="E291" s="85" t="str">
        <f ca="1">VLOOKUP(A291,'Orçamento Sintético'!$A:$H,5,0)</f>
        <v>un</v>
      </c>
      <c r="F291" s="87"/>
      <c r="G291" s="88"/>
      <c r="H291" s="89">
        <f>SUM(H292:H294)</f>
        <v>125.8</v>
      </c>
    </row>
    <row r="292" spans="1:8">
      <c r="A292" s="90" t="str">
        <f ca="1">VLOOKUP(B292,'Insumos e Serviços'!$A:$F,3,0)</f>
        <v>Composição</v>
      </c>
      <c r="B292" s="91" t="s">
        <v>491</v>
      </c>
      <c r="C292" s="92" t="str">
        <f ca="1">VLOOKUP(B292,'Insumos e Serviços'!$A:$F,2,0)</f>
        <v>SINAPI</v>
      </c>
      <c r="D292" s="90" t="str">
        <f ca="1">VLOOKUP(B292,'Insumos e Serviços'!$A:$F,4,0)</f>
        <v>ELETRICISTA COM ENCARGOS COMPLEMENTARES</v>
      </c>
      <c r="E292" s="92" t="str">
        <f ca="1">VLOOKUP(B292,'Insumos e Serviços'!$A:$F,5,0)</f>
        <v>H</v>
      </c>
      <c r="F292" s="93">
        <v>0.5</v>
      </c>
      <c r="G292" s="94">
        <f ca="1">VLOOKUP(B292,'Insumos e Serviços'!$A:$F,6,0)</f>
        <v>24.1</v>
      </c>
      <c r="H292" s="94">
        <f>TRUNC(F292*G292,2)</f>
        <v>12.05</v>
      </c>
    </row>
    <row r="293" spans="1:8">
      <c r="A293" s="90" t="str">
        <f ca="1">VLOOKUP(B293,'Insumos e Serviços'!$A:$F,3,0)</f>
        <v>Composição</v>
      </c>
      <c r="B293" s="91" t="s">
        <v>489</v>
      </c>
      <c r="C293" s="92" t="str">
        <f ca="1">VLOOKUP(B293,'Insumos e Serviços'!$A:$F,2,0)</f>
        <v>SINAPI</v>
      </c>
      <c r="D293" s="90" t="str">
        <f ca="1">VLOOKUP(B293,'Insumos e Serviços'!$A:$F,4,0)</f>
        <v>AUXILIAR DE ELETRICISTA COM ENCARGOS COMPLEMENTARES</v>
      </c>
      <c r="E293" s="92" t="str">
        <f ca="1">VLOOKUP(B293,'Insumos e Serviços'!$A:$F,5,0)</f>
        <v>H</v>
      </c>
      <c r="F293" s="93">
        <v>0.5</v>
      </c>
      <c r="G293" s="94">
        <f ca="1">VLOOKUP(B293,'Insumos e Serviços'!$A:$F,6,0)</f>
        <v>18.739999999999998</v>
      </c>
      <c r="H293" s="94">
        <f>TRUNC(F293*G293,2)</f>
        <v>9.3699999999999992</v>
      </c>
    </row>
    <row r="294" spans="1:8" ht="15" thickBot="1">
      <c r="A294" s="90" t="str">
        <f ca="1">VLOOKUP(B294,'Insumos e Serviços'!$A:$F,3,0)</f>
        <v>Insumo</v>
      </c>
      <c r="B294" s="91" t="s">
        <v>363</v>
      </c>
      <c r="C294" s="92" t="str">
        <f ca="1">VLOOKUP(B294,'Insumos e Serviços'!$A:$F,2,0)</f>
        <v>Próprio</v>
      </c>
      <c r="D294" s="90" t="str">
        <f ca="1">VLOOKUP(B294,'Insumos e Serviços'!$A:$F,4,0)</f>
        <v>Sensor infravermelho passivo, modelo de referência IVP 3011 TETO, fabricante Intelbras</v>
      </c>
      <c r="E294" s="92" t="str">
        <f ca="1">VLOOKUP(B294,'Insumos e Serviços'!$A:$F,5,0)</f>
        <v>un</v>
      </c>
      <c r="F294" s="93">
        <v>1</v>
      </c>
      <c r="G294" s="94">
        <f ca="1">VLOOKUP(B294,'Insumos e Serviços'!$A:$F,6,0)</f>
        <v>104.38</v>
      </c>
      <c r="H294" s="94">
        <f>TRUNC(F294*G294,2)</f>
        <v>104.38</v>
      </c>
    </row>
    <row r="295" spans="1:8" ht="15" thickTop="1">
      <c r="A295" s="4"/>
      <c r="B295" s="4"/>
      <c r="C295" s="4"/>
      <c r="D295" s="4"/>
      <c r="E295" s="4"/>
      <c r="F295" s="4"/>
      <c r="G295" s="4"/>
      <c r="H295" s="4"/>
    </row>
    <row r="296" spans="1:8" ht="22.5">
      <c r="A296" s="84" t="s">
        <v>162</v>
      </c>
      <c r="B296" s="85" t="str">
        <f ca="1">VLOOKUP(A296,'Orçamento Sintético'!$A:$H,2,0)</f>
        <v xml:space="preserve"> MPDFT0703 </v>
      </c>
      <c r="C296" s="85" t="str">
        <f ca="1">VLOOKUP(A296,'Orçamento Sintético'!$A:$H,3,0)</f>
        <v>Próprio</v>
      </c>
      <c r="D296" s="86" t="str">
        <f ca="1">VLOOKUP(A296,'Orçamento Sintético'!$A:$H,4,0)</f>
        <v>Módulo de entrada binário / interface para pulsador KNX com 2 entradas KNX 2-GANG - MTN670802 -Schneider Electric</v>
      </c>
      <c r="E296" s="85" t="str">
        <f ca="1">VLOOKUP(A296,'Orçamento Sintético'!$A:$H,5,0)</f>
        <v>un</v>
      </c>
      <c r="F296" s="87"/>
      <c r="G296" s="88"/>
      <c r="H296" s="89">
        <f>SUM(H297:H300)</f>
        <v>2259.7200000000003</v>
      </c>
    </row>
    <row r="297" spans="1:8">
      <c r="A297" s="90" t="str">
        <f ca="1">VLOOKUP(B297,'Insumos e Serviços'!$A:$F,3,0)</f>
        <v>Composição</v>
      </c>
      <c r="B297" s="91" t="s">
        <v>489</v>
      </c>
      <c r="C297" s="92" t="str">
        <f ca="1">VLOOKUP(B297,'Insumos e Serviços'!$A:$F,2,0)</f>
        <v>SINAPI</v>
      </c>
      <c r="D297" s="90" t="str">
        <f ca="1">VLOOKUP(B297,'Insumos e Serviços'!$A:$F,4,0)</f>
        <v>AUXILIAR DE ELETRICISTA COM ENCARGOS COMPLEMENTARES</v>
      </c>
      <c r="E297" s="92" t="str">
        <f ca="1">VLOOKUP(B297,'Insumos e Serviços'!$A:$F,5,0)</f>
        <v>H</v>
      </c>
      <c r="F297" s="93">
        <v>6</v>
      </c>
      <c r="G297" s="94">
        <f ca="1">VLOOKUP(B297,'Insumos e Serviços'!$A:$F,6,0)</f>
        <v>18.739999999999998</v>
      </c>
      <c r="H297" s="94">
        <f>TRUNC(F297*G297,2)</f>
        <v>112.44</v>
      </c>
    </row>
    <row r="298" spans="1:8">
      <c r="A298" s="90" t="str">
        <f ca="1">VLOOKUP(B298,'Insumos e Serviços'!$A:$F,3,0)</f>
        <v>Composição</v>
      </c>
      <c r="B298" s="91" t="s">
        <v>491</v>
      </c>
      <c r="C298" s="92" t="str">
        <f ca="1">VLOOKUP(B298,'Insumos e Serviços'!$A:$F,2,0)</f>
        <v>SINAPI</v>
      </c>
      <c r="D298" s="90" t="str">
        <f ca="1">VLOOKUP(B298,'Insumos e Serviços'!$A:$F,4,0)</f>
        <v>ELETRICISTA COM ENCARGOS COMPLEMENTARES</v>
      </c>
      <c r="E298" s="92" t="str">
        <f ca="1">VLOOKUP(B298,'Insumos e Serviços'!$A:$F,5,0)</f>
        <v>H</v>
      </c>
      <c r="F298" s="93">
        <v>6</v>
      </c>
      <c r="G298" s="94">
        <f ca="1">VLOOKUP(B298,'Insumos e Serviços'!$A:$F,6,0)</f>
        <v>24.1</v>
      </c>
      <c r="H298" s="94">
        <f>TRUNC(F298*G298,2)</f>
        <v>144.6</v>
      </c>
    </row>
    <row r="299" spans="1:8">
      <c r="A299" s="90" t="str">
        <f ca="1">VLOOKUP(B299,'Insumos e Serviços'!$A:$F,3,0)</f>
        <v>Composição</v>
      </c>
      <c r="B299" s="91" t="s">
        <v>27</v>
      </c>
      <c r="C299" s="92" t="str">
        <f ca="1">VLOOKUP(B299,'Insumos e Serviços'!$A:$F,2,0)</f>
        <v>SINAPI</v>
      </c>
      <c r="D299" s="90" t="str">
        <f ca="1">VLOOKUP(B299,'Insumos e Serviços'!$A:$F,4,0)</f>
        <v>ENGENHEIRO ELETRICISTA COM ENCARGOS COMPLEMENTARES</v>
      </c>
      <c r="E299" s="92" t="str">
        <f ca="1">VLOOKUP(B299,'Insumos e Serviços'!$A:$F,5,0)</f>
        <v>H</v>
      </c>
      <c r="F299" s="93">
        <v>8</v>
      </c>
      <c r="G299" s="94">
        <f ca="1">VLOOKUP(B299,'Insumos e Serviços'!$A:$F,6,0)</f>
        <v>110.31</v>
      </c>
      <c r="H299" s="94">
        <f>TRUNC(F299*G299,2)</f>
        <v>882.48</v>
      </c>
    </row>
    <row r="300" spans="1:8" ht="23.25" thickBot="1">
      <c r="A300" s="90" t="str">
        <f ca="1">VLOOKUP(B300,'Insumos e Serviços'!$A:$F,3,0)</f>
        <v>Insumo</v>
      </c>
      <c r="B300" s="91" t="s">
        <v>429</v>
      </c>
      <c r="C300" s="92" t="str">
        <f ca="1">VLOOKUP(B300,'Insumos e Serviços'!$A:$F,2,0)</f>
        <v>Próprio</v>
      </c>
      <c r="D300" s="90" t="str">
        <f ca="1">VLOOKUP(B300,'Insumos e Serviços'!$A:$F,4,0)</f>
        <v>Módulo de entrada binário / interface para pulsador KNX com 2 entradas KNX 2-GANG - MTN670802 -Schneider Electric</v>
      </c>
      <c r="E300" s="92" t="str">
        <f ca="1">VLOOKUP(B300,'Insumos e Serviços'!$A:$F,5,0)</f>
        <v>un</v>
      </c>
      <c r="F300" s="93">
        <v>1</v>
      </c>
      <c r="G300" s="94">
        <f ca="1">VLOOKUP(B300,'Insumos e Serviços'!$A:$F,6,0)</f>
        <v>1120.2</v>
      </c>
      <c r="H300" s="94">
        <f>TRUNC(F300*G300,2)</f>
        <v>1120.2</v>
      </c>
    </row>
    <row r="301" spans="1:8" ht="15" thickTop="1">
      <c r="A301" s="4"/>
      <c r="B301" s="4"/>
      <c r="C301" s="4"/>
      <c r="D301" s="4"/>
      <c r="E301" s="4"/>
      <c r="F301" s="4"/>
      <c r="G301" s="4"/>
      <c r="H301" s="4"/>
    </row>
    <row r="302" spans="1:8" ht="33.75">
      <c r="A302" s="84" t="s">
        <v>159</v>
      </c>
      <c r="B302" s="85" t="str">
        <f ca="1">VLOOKUP(A302,'Orçamento Sintético'!$A:$H,2,0)</f>
        <v xml:space="preserve"> MPDFT0973 </v>
      </c>
      <c r="C302" s="85" t="str">
        <f ca="1">VLOOKUP(A302,'Orçamento Sintético'!$A:$H,3,0)</f>
        <v>Próprio</v>
      </c>
      <c r="D302" s="86" t="str">
        <f ca="1">VLOOKUP(A302,'Orçamento Sintético'!$A:$H,4,0)</f>
        <v>Chave fim de curso com haste ajustável e roldana, com 1 contato aberto (NA) e 1 contato fechado (NF), corpo plástico, modelo de referência AXCK-S141, fabricante Sibratec</v>
      </c>
      <c r="E302" s="85" t="str">
        <f ca="1">VLOOKUP(A302,'Orçamento Sintético'!$A:$H,5,0)</f>
        <v>un</v>
      </c>
      <c r="F302" s="87"/>
      <c r="G302" s="88"/>
      <c r="H302" s="89">
        <f>SUM(H303:H305)</f>
        <v>123.34</v>
      </c>
    </row>
    <row r="303" spans="1:8">
      <c r="A303" s="90" t="str">
        <f ca="1">VLOOKUP(B303,'Insumos e Serviços'!$A:$F,3,0)</f>
        <v>Composição</v>
      </c>
      <c r="B303" s="91" t="s">
        <v>491</v>
      </c>
      <c r="C303" s="92" t="str">
        <f ca="1">VLOOKUP(B303,'Insumos e Serviços'!$A:$F,2,0)</f>
        <v>SINAPI</v>
      </c>
      <c r="D303" s="90" t="str">
        <f ca="1">VLOOKUP(B303,'Insumos e Serviços'!$A:$F,4,0)</f>
        <v>ELETRICISTA COM ENCARGOS COMPLEMENTARES</v>
      </c>
      <c r="E303" s="92" t="str">
        <f ca="1">VLOOKUP(B303,'Insumos e Serviços'!$A:$F,5,0)</f>
        <v>H</v>
      </c>
      <c r="F303" s="93">
        <v>1</v>
      </c>
      <c r="G303" s="94">
        <f ca="1">VLOOKUP(B303,'Insumos e Serviços'!$A:$F,6,0)</f>
        <v>24.1</v>
      </c>
      <c r="H303" s="94">
        <f>TRUNC(F303*G303,2)</f>
        <v>24.1</v>
      </c>
    </row>
    <row r="304" spans="1:8">
      <c r="A304" s="90" t="str">
        <f ca="1">VLOOKUP(B304,'Insumos e Serviços'!$A:$F,3,0)</f>
        <v>Composição</v>
      </c>
      <c r="B304" s="91" t="s">
        <v>489</v>
      </c>
      <c r="C304" s="92" t="str">
        <f ca="1">VLOOKUP(B304,'Insumos e Serviços'!$A:$F,2,0)</f>
        <v>SINAPI</v>
      </c>
      <c r="D304" s="90" t="str">
        <f ca="1">VLOOKUP(B304,'Insumos e Serviços'!$A:$F,4,0)</f>
        <v>AUXILIAR DE ELETRICISTA COM ENCARGOS COMPLEMENTARES</v>
      </c>
      <c r="E304" s="92" t="str">
        <f ca="1">VLOOKUP(B304,'Insumos e Serviços'!$A:$F,5,0)</f>
        <v>H</v>
      </c>
      <c r="F304" s="93">
        <v>1</v>
      </c>
      <c r="G304" s="94">
        <f ca="1">VLOOKUP(B304,'Insumos e Serviços'!$A:$F,6,0)</f>
        <v>18.739999999999998</v>
      </c>
      <c r="H304" s="94">
        <f>TRUNC(F304*G304,2)</f>
        <v>18.739999999999998</v>
      </c>
    </row>
    <row r="305" spans="1:8" ht="23.25" thickBot="1">
      <c r="A305" s="90" t="str">
        <f ca="1">VLOOKUP(B305,'Insumos e Serviços'!$A:$F,3,0)</f>
        <v>Insumo</v>
      </c>
      <c r="B305" s="91" t="s">
        <v>364</v>
      </c>
      <c r="C305" s="92" t="str">
        <f ca="1">VLOOKUP(B305,'Insumos e Serviços'!$A:$F,2,0)</f>
        <v>Próprio</v>
      </c>
      <c r="D305" s="90" t="str">
        <f ca="1">VLOOKUP(B305,'Insumos e Serviços'!$A:$F,4,0)</f>
        <v>Chave fim de curso com haste ajustável e roldana, com 1 contato aberto (NA) e 1 contato fechado (NF), corpo plástico, modelo de referência AXCK-S141, fabricante Sibratec</v>
      </c>
      <c r="E305" s="92" t="str">
        <f ca="1">VLOOKUP(B305,'Insumos e Serviços'!$A:$F,5,0)</f>
        <v>un</v>
      </c>
      <c r="F305" s="93">
        <v>1</v>
      </c>
      <c r="G305" s="94">
        <f ca="1">VLOOKUP(B305,'Insumos e Serviços'!$A:$F,6,0)</f>
        <v>80.5</v>
      </c>
      <c r="H305" s="94">
        <f>TRUNC(F305*G305,2)</f>
        <v>80.5</v>
      </c>
    </row>
    <row r="306" spans="1:8" ht="15" thickTop="1">
      <c r="A306" s="4"/>
      <c r="B306" s="4"/>
      <c r="C306" s="4"/>
      <c r="D306" s="4"/>
      <c r="E306" s="4"/>
      <c r="F306" s="4"/>
      <c r="G306" s="4"/>
      <c r="H306" s="4"/>
    </row>
    <row r="307" spans="1:8" ht="33.75">
      <c r="A307" s="84" t="s">
        <v>156</v>
      </c>
      <c r="B307" s="85" t="str">
        <f ca="1">VLOOKUP(A307,'Orçamento Sintético'!$A:$H,2,0)</f>
        <v xml:space="preserve"> MPDFT0974 </v>
      </c>
      <c r="C307" s="85" t="str">
        <f ca="1">VLOOKUP(A307,'Orçamento Sintético'!$A:$H,3,0)</f>
        <v>Próprio</v>
      </c>
      <c r="D307" s="86" t="str">
        <f ca="1">VLOOKUP(A307,'Orçamento Sintético'!$A:$H,4,0)</f>
        <v>Cópia da CPOS (40.20.300) - Sonda de nível hidrostático, sinal de saída 4/20 mA (2 fios) ou 0/10 Vcc (3 fios), alimentação de 8 a 28 Vcc, MGG-TNH-SUB, fabricante Megga Instrumentos de Medição e Controle</v>
      </c>
      <c r="E307" s="85" t="str">
        <f ca="1">VLOOKUP(A307,'Orçamento Sintético'!$A:$H,5,0)</f>
        <v>un</v>
      </c>
      <c r="F307" s="87"/>
      <c r="G307" s="88"/>
      <c r="H307" s="89">
        <f>SUM(H308:H310)</f>
        <v>911.1</v>
      </c>
    </row>
    <row r="308" spans="1:8">
      <c r="A308" s="90" t="str">
        <f ca="1">VLOOKUP(B308,'Insumos e Serviços'!$A:$F,3,0)</f>
        <v>Composição</v>
      </c>
      <c r="B308" s="91" t="s">
        <v>489</v>
      </c>
      <c r="C308" s="92" t="str">
        <f ca="1">VLOOKUP(B308,'Insumos e Serviços'!$A:$F,2,0)</f>
        <v>SINAPI</v>
      </c>
      <c r="D308" s="90" t="str">
        <f ca="1">VLOOKUP(B308,'Insumos e Serviços'!$A:$F,4,0)</f>
        <v>AUXILIAR DE ELETRICISTA COM ENCARGOS COMPLEMENTARES</v>
      </c>
      <c r="E308" s="92" t="str">
        <f ca="1">VLOOKUP(B308,'Insumos e Serviços'!$A:$F,5,0)</f>
        <v>H</v>
      </c>
      <c r="F308" s="93">
        <v>1</v>
      </c>
      <c r="G308" s="94">
        <f ca="1">VLOOKUP(B308,'Insumos e Serviços'!$A:$F,6,0)</f>
        <v>18.739999999999998</v>
      </c>
      <c r="H308" s="94">
        <f>TRUNC(F308*G308,2)</f>
        <v>18.739999999999998</v>
      </c>
    </row>
    <row r="309" spans="1:8">
      <c r="A309" s="90" t="str">
        <f ca="1">VLOOKUP(B309,'Insumos e Serviços'!$A:$F,3,0)</f>
        <v>Composição</v>
      </c>
      <c r="B309" s="91" t="s">
        <v>491</v>
      </c>
      <c r="C309" s="92" t="str">
        <f ca="1">VLOOKUP(B309,'Insumos e Serviços'!$A:$F,2,0)</f>
        <v>SINAPI</v>
      </c>
      <c r="D309" s="90" t="str">
        <f ca="1">VLOOKUP(B309,'Insumos e Serviços'!$A:$F,4,0)</f>
        <v>ELETRICISTA COM ENCARGOS COMPLEMENTARES</v>
      </c>
      <c r="E309" s="92" t="str">
        <f ca="1">VLOOKUP(B309,'Insumos e Serviços'!$A:$F,5,0)</f>
        <v>H</v>
      </c>
      <c r="F309" s="93">
        <v>1</v>
      </c>
      <c r="G309" s="94">
        <f ca="1">VLOOKUP(B309,'Insumos e Serviços'!$A:$F,6,0)</f>
        <v>24.1</v>
      </c>
      <c r="H309" s="94">
        <f>TRUNC(F309*G309,2)</f>
        <v>24.1</v>
      </c>
    </row>
    <row r="310" spans="1:8" ht="23.25" thickBot="1">
      <c r="A310" s="90" t="str">
        <f ca="1">VLOOKUP(B310,'Insumos e Serviços'!$A:$F,3,0)</f>
        <v>Insumo</v>
      </c>
      <c r="B310" s="91" t="s">
        <v>433</v>
      </c>
      <c r="C310" s="92" t="str">
        <f ca="1">VLOOKUP(B310,'Insumos e Serviços'!$A:$F,2,0)</f>
        <v>Próprio</v>
      </c>
      <c r="D310" s="90" t="str">
        <f ca="1">VLOOKUP(B310,'Insumos e Serviços'!$A:$F,4,0)</f>
        <v>Sonda de nível hidrostático, sinal de saída 4/20 mA (2 fios) ou 0/10 Vcc (3 fios), alimentação de 8 a 28 Vcc, MGG-TNH-SUB, fabricante Megga Instrumentos de Medição e Controle</v>
      </c>
      <c r="E310" s="92" t="str">
        <f ca="1">VLOOKUP(B310,'Insumos e Serviços'!$A:$F,5,0)</f>
        <v>un</v>
      </c>
      <c r="F310" s="93">
        <v>1</v>
      </c>
      <c r="G310" s="94">
        <f ca="1">VLOOKUP(B310,'Insumos e Serviços'!$A:$F,6,0)</f>
        <v>868.26</v>
      </c>
      <c r="H310" s="94">
        <f>TRUNC(F310*G310,2)</f>
        <v>868.26</v>
      </c>
    </row>
    <row r="311" spans="1:8" ht="15" thickTop="1">
      <c r="A311" s="4"/>
      <c r="B311" s="4"/>
      <c r="C311" s="4"/>
      <c r="D311" s="4"/>
      <c r="E311" s="4"/>
      <c r="F311" s="4"/>
      <c r="G311" s="4"/>
      <c r="H311" s="4"/>
    </row>
    <row r="312" spans="1:8" ht="22.5">
      <c r="A312" s="84" t="s">
        <v>153</v>
      </c>
      <c r="B312" s="85" t="str">
        <f ca="1">VLOOKUP(A312,'Orçamento Sintético'!$A:$H,2,0)</f>
        <v xml:space="preserve"> MPDFT0690 </v>
      </c>
      <c r="C312" s="85" t="str">
        <f ca="1">VLOOKUP(A312,'Orçamento Sintético'!$A:$H,3,0)</f>
        <v>Próprio</v>
      </c>
      <c r="D312" s="86" t="str">
        <f ca="1">VLOOKUP(A312,'Orçamento Sintético'!$A:$H,4,0)</f>
        <v>Interface de comunicações RS-485 para central de detecção de incêndio JUNO NET, J-NET-INT-485, GLOBAL FIRE EQUIPMENT S.A.</v>
      </c>
      <c r="E312" s="85" t="str">
        <f ca="1">VLOOKUP(A312,'Orçamento Sintético'!$A:$H,5,0)</f>
        <v>un</v>
      </c>
      <c r="F312" s="87"/>
      <c r="G312" s="88"/>
      <c r="H312" s="89">
        <f>SUM(H313:H316)</f>
        <v>2479.42</v>
      </c>
    </row>
    <row r="313" spans="1:8">
      <c r="A313" s="90" t="str">
        <f ca="1">VLOOKUP(B313,'Insumos e Serviços'!$A:$F,3,0)</f>
        <v>Composição</v>
      </c>
      <c r="B313" s="91" t="s">
        <v>489</v>
      </c>
      <c r="C313" s="92" t="str">
        <f ca="1">VLOOKUP(B313,'Insumos e Serviços'!$A:$F,2,0)</f>
        <v>SINAPI</v>
      </c>
      <c r="D313" s="90" t="str">
        <f ca="1">VLOOKUP(B313,'Insumos e Serviços'!$A:$F,4,0)</f>
        <v>AUXILIAR DE ELETRICISTA COM ENCARGOS COMPLEMENTARES</v>
      </c>
      <c r="E313" s="92" t="str">
        <f ca="1">VLOOKUP(B313,'Insumos e Serviços'!$A:$F,5,0)</f>
        <v>H</v>
      </c>
      <c r="F313" s="93">
        <v>8</v>
      </c>
      <c r="G313" s="94">
        <f ca="1">VLOOKUP(B313,'Insumos e Serviços'!$A:$F,6,0)</f>
        <v>18.739999999999998</v>
      </c>
      <c r="H313" s="94">
        <f>TRUNC(F313*G313,2)</f>
        <v>149.91999999999999</v>
      </c>
    </row>
    <row r="314" spans="1:8">
      <c r="A314" s="90" t="str">
        <f ca="1">VLOOKUP(B314,'Insumos e Serviços'!$A:$F,3,0)</f>
        <v>Composição</v>
      </c>
      <c r="B314" s="91" t="s">
        <v>27</v>
      </c>
      <c r="C314" s="92" t="str">
        <f ca="1">VLOOKUP(B314,'Insumos e Serviços'!$A:$F,2,0)</f>
        <v>SINAPI</v>
      </c>
      <c r="D314" s="90" t="str">
        <f ca="1">VLOOKUP(B314,'Insumos e Serviços'!$A:$F,4,0)</f>
        <v>ENGENHEIRO ELETRICISTA COM ENCARGOS COMPLEMENTARES</v>
      </c>
      <c r="E314" s="92" t="str">
        <f ca="1">VLOOKUP(B314,'Insumos e Serviços'!$A:$F,5,0)</f>
        <v>H</v>
      </c>
      <c r="F314" s="93">
        <v>8</v>
      </c>
      <c r="G314" s="94">
        <f ca="1">VLOOKUP(B314,'Insumos e Serviços'!$A:$F,6,0)</f>
        <v>110.31</v>
      </c>
      <c r="H314" s="94">
        <f>TRUNC(F314*G314,2)</f>
        <v>882.48</v>
      </c>
    </row>
    <row r="315" spans="1:8">
      <c r="A315" s="90" t="str">
        <f ca="1">VLOOKUP(B315,'Insumos e Serviços'!$A:$F,3,0)</f>
        <v>Composição</v>
      </c>
      <c r="B315" s="91" t="s">
        <v>503</v>
      </c>
      <c r="C315" s="92" t="str">
        <f ca="1">VLOOKUP(B315,'Insumos e Serviços'!$A:$F,2,0)</f>
        <v>SINAPI</v>
      </c>
      <c r="D315" s="90" t="str">
        <f ca="1">VLOOKUP(B315,'Insumos e Serviços'!$A:$F,4,0)</f>
        <v>MONTADOR DE ELETROELETRÔNICOS COM ENCARGOS COMPLEMENTARES</v>
      </c>
      <c r="E315" s="92" t="str">
        <f ca="1">VLOOKUP(B315,'Insumos e Serviços'!$A:$F,5,0)</f>
        <v>H</v>
      </c>
      <c r="F315" s="93">
        <v>8</v>
      </c>
      <c r="G315" s="94">
        <f ca="1">VLOOKUP(B315,'Insumos e Serviços'!$A:$F,6,0)</f>
        <v>23.04</v>
      </c>
      <c r="H315" s="94">
        <f>TRUNC(F315*G315,2)</f>
        <v>184.32</v>
      </c>
    </row>
    <row r="316" spans="1:8" ht="15" thickBot="1">
      <c r="A316" s="90" t="str">
        <f ca="1">VLOOKUP(B316,'Insumos e Serviços'!$A:$F,3,0)</f>
        <v>Insumo</v>
      </c>
      <c r="B316" s="91" t="s">
        <v>389</v>
      </c>
      <c r="C316" s="92" t="str">
        <f ca="1">VLOOKUP(B316,'Insumos e Serviços'!$A:$F,2,0)</f>
        <v>Próprio</v>
      </c>
      <c r="D316" s="90" t="str">
        <f ca="1">VLOOKUP(B316,'Insumos e Serviços'!$A:$F,4,0)</f>
        <v>Interface de comunicações RS-485 - J-NET-INT-485, Global Fire</v>
      </c>
      <c r="E316" s="92" t="str">
        <f ca="1">VLOOKUP(B316,'Insumos e Serviços'!$A:$F,5,0)</f>
        <v>un</v>
      </c>
      <c r="F316" s="93">
        <v>1</v>
      </c>
      <c r="G316" s="94">
        <f ca="1">VLOOKUP(B316,'Insumos e Serviços'!$A:$F,6,0)</f>
        <v>1262.7</v>
      </c>
      <c r="H316" s="94">
        <f>TRUNC(F316*G316,2)</f>
        <v>1262.7</v>
      </c>
    </row>
    <row r="317" spans="1:8" ht="15" thickTop="1">
      <c r="A317" s="4"/>
      <c r="B317" s="4"/>
      <c r="C317" s="4"/>
      <c r="D317" s="4"/>
      <c r="E317" s="4"/>
      <c r="F317" s="4"/>
      <c r="G317" s="4"/>
      <c r="H317" s="4"/>
    </row>
    <row r="318" spans="1:8" ht="22.5">
      <c r="A318" s="84" t="s">
        <v>150</v>
      </c>
      <c r="B318" s="85" t="str">
        <f ca="1">VLOOKUP(A318,'Orçamento Sintético'!$A:$H,2,0)</f>
        <v xml:space="preserve"> MPDFT0638 </v>
      </c>
      <c r="C318" s="85" t="str">
        <f ca="1">VLOOKUP(A318,'Orçamento Sintético'!$A:$H,3,0)</f>
        <v>Próprio</v>
      </c>
      <c r="D318" s="86" t="str">
        <f ca="1">VLOOKUP(A318,'Orçamento Sintético'!$A:$H,4,0)</f>
        <v>Cópia da CPOS (61.15.170) - Sensor de pressão diferencial para duto, 0 - 500Pa, saída 4-20mA, modelo de referência 616KD-B-11, fabricante Dwyer Instruments</v>
      </c>
      <c r="E318" s="85" t="str">
        <f ca="1">VLOOKUP(A318,'Orçamento Sintético'!$A:$H,5,0)</f>
        <v>un</v>
      </c>
      <c r="F318" s="87"/>
      <c r="G318" s="88"/>
      <c r="H318" s="89">
        <f>SUM(H319:H321)</f>
        <v>1224.8799999999999</v>
      </c>
    </row>
    <row r="319" spans="1:8">
      <c r="A319" s="90" t="str">
        <f ca="1">VLOOKUP(B319,'Insumos e Serviços'!$A:$F,3,0)</f>
        <v>Composição</v>
      </c>
      <c r="B319" s="91" t="s">
        <v>503</v>
      </c>
      <c r="C319" s="92" t="str">
        <f ca="1">VLOOKUP(B319,'Insumos e Serviços'!$A:$F,2,0)</f>
        <v>SINAPI</v>
      </c>
      <c r="D319" s="90" t="str">
        <f ca="1">VLOOKUP(B319,'Insumos e Serviços'!$A:$F,4,0)</f>
        <v>MONTADOR DE ELETROELETRÔNICOS COM ENCARGOS COMPLEMENTARES</v>
      </c>
      <c r="E319" s="92" t="str">
        <f ca="1">VLOOKUP(B319,'Insumos e Serviços'!$A:$F,5,0)</f>
        <v>H</v>
      </c>
      <c r="F319" s="93">
        <v>0.75</v>
      </c>
      <c r="G319" s="94">
        <f ca="1">VLOOKUP(B319,'Insumos e Serviços'!$A:$F,6,0)</f>
        <v>23.04</v>
      </c>
      <c r="H319" s="94">
        <f>TRUNC(F319*G319,2)</f>
        <v>17.28</v>
      </c>
    </row>
    <row r="320" spans="1:8">
      <c r="A320" s="90" t="str">
        <f ca="1">VLOOKUP(B320,'Insumos e Serviços'!$A:$F,3,0)</f>
        <v>Composição</v>
      </c>
      <c r="B320" s="91" t="s">
        <v>497</v>
      </c>
      <c r="C320" s="92" t="str">
        <f ca="1">VLOOKUP(B320,'Insumos e Serviços'!$A:$F,2,0)</f>
        <v>SINAPI</v>
      </c>
      <c r="D320" s="90" t="str">
        <f ca="1">VLOOKUP(B320,'Insumos e Serviços'!$A:$F,4,0)</f>
        <v>ENCANADOR OU BOMBEIRO HIDRÁULICO COM ENCARGOS COMPLEMENTARES</v>
      </c>
      <c r="E320" s="92" t="str">
        <f ca="1">VLOOKUP(B320,'Insumos e Serviços'!$A:$F,5,0)</f>
        <v>H</v>
      </c>
      <c r="F320" s="93">
        <v>0.75</v>
      </c>
      <c r="G320" s="94">
        <f ca="1">VLOOKUP(B320,'Insumos e Serviços'!$A:$F,6,0)</f>
        <v>23.41</v>
      </c>
      <c r="H320" s="94">
        <f>TRUNC(F320*G320,2)</f>
        <v>17.55</v>
      </c>
    </row>
    <row r="321" spans="1:8" ht="23.25" thickBot="1">
      <c r="A321" s="90" t="str">
        <f ca="1">VLOOKUP(B321,'Insumos e Serviços'!$A:$F,3,0)</f>
        <v>Insumo</v>
      </c>
      <c r="B321" s="91" t="s">
        <v>406</v>
      </c>
      <c r="C321" s="92" t="str">
        <f ca="1">VLOOKUP(B321,'Insumos e Serviços'!$A:$F,2,0)</f>
        <v>Próprio</v>
      </c>
      <c r="D321" s="90" t="str">
        <f ca="1">VLOOKUP(B321,'Insumos e Serviços'!$A:$F,4,0)</f>
        <v>SP1 - Sensor de pressão diferencial para duto, 0 - 500Pa, saída 4-20mA. Modelo de referência: Dwyer 616KD-11</v>
      </c>
      <c r="E321" s="92" t="str">
        <f ca="1">VLOOKUP(B321,'Insumos e Serviços'!$A:$F,5,0)</f>
        <v>un</v>
      </c>
      <c r="F321" s="93">
        <v>1</v>
      </c>
      <c r="G321" s="94">
        <f ca="1">VLOOKUP(B321,'Insumos e Serviços'!$A:$F,6,0)</f>
        <v>1190.05</v>
      </c>
      <c r="H321" s="94">
        <f>TRUNC(F321*G321,2)</f>
        <v>1190.05</v>
      </c>
    </row>
    <row r="322" spans="1:8" ht="15" thickTop="1">
      <c r="A322" s="4"/>
      <c r="B322" s="4"/>
      <c r="C322" s="4"/>
      <c r="D322" s="4"/>
      <c r="E322" s="4"/>
      <c r="F322" s="4"/>
      <c r="G322" s="4"/>
      <c r="H322" s="4"/>
    </row>
    <row r="323" spans="1:8" ht="22.5">
      <c r="A323" s="84" t="s">
        <v>147</v>
      </c>
      <c r="B323" s="85" t="str">
        <f ca="1">VLOOKUP(A323,'Orçamento Sintético'!$A:$H,2,0)</f>
        <v xml:space="preserve"> MPDFT0400 </v>
      </c>
      <c r="C323" s="85" t="str">
        <f ca="1">VLOOKUP(A323,'Orçamento Sintético'!$A:$H,3,0)</f>
        <v>Próprio</v>
      </c>
      <c r="D323" s="86" t="str">
        <f ca="1">VLOOKUP(A323,'Orçamento Sintético'!$A:$H,4,0)</f>
        <v>Cópia da Agetop Civil (072320) - Relé fotocélula, modelo de referência Tri-Fácil 220V (FCR2TF), fabricante Exatron Indústrias LTDA</v>
      </c>
      <c r="E323" s="85" t="str">
        <f ca="1">VLOOKUP(A323,'Orçamento Sintético'!$A:$H,5,0)</f>
        <v>un</v>
      </c>
      <c r="F323" s="87"/>
      <c r="G323" s="88"/>
      <c r="H323" s="89">
        <f>SUM(H324:H326)</f>
        <v>89.710000000000008</v>
      </c>
    </row>
    <row r="324" spans="1:8">
      <c r="A324" s="90" t="str">
        <f ca="1">VLOOKUP(B324,'Insumos e Serviços'!$A:$F,3,0)</f>
        <v>Composição</v>
      </c>
      <c r="B324" s="91" t="s">
        <v>491</v>
      </c>
      <c r="C324" s="92" t="str">
        <f ca="1">VLOOKUP(B324,'Insumos e Serviços'!$A:$F,2,0)</f>
        <v>SINAPI</v>
      </c>
      <c r="D324" s="90" t="str">
        <f ca="1">VLOOKUP(B324,'Insumos e Serviços'!$A:$F,4,0)</f>
        <v>ELETRICISTA COM ENCARGOS COMPLEMENTARES</v>
      </c>
      <c r="E324" s="92" t="str">
        <f ca="1">VLOOKUP(B324,'Insumos e Serviços'!$A:$F,5,0)</f>
        <v>H</v>
      </c>
      <c r="F324" s="93">
        <v>1</v>
      </c>
      <c r="G324" s="94">
        <f ca="1">VLOOKUP(B324,'Insumos e Serviços'!$A:$F,6,0)</f>
        <v>24.1</v>
      </c>
      <c r="H324" s="94">
        <f>TRUNC(F324*G324,2)</f>
        <v>24.1</v>
      </c>
    </row>
    <row r="325" spans="1:8">
      <c r="A325" s="90" t="str">
        <f ca="1">VLOOKUP(B325,'Insumos e Serviços'!$A:$F,3,0)</f>
        <v>Composição</v>
      </c>
      <c r="B325" s="91" t="s">
        <v>489</v>
      </c>
      <c r="C325" s="92" t="str">
        <f ca="1">VLOOKUP(B325,'Insumos e Serviços'!$A:$F,2,0)</f>
        <v>SINAPI</v>
      </c>
      <c r="D325" s="90" t="str">
        <f ca="1">VLOOKUP(B325,'Insumos e Serviços'!$A:$F,4,0)</f>
        <v>AUXILIAR DE ELETRICISTA COM ENCARGOS COMPLEMENTARES</v>
      </c>
      <c r="E325" s="92" t="str">
        <f ca="1">VLOOKUP(B325,'Insumos e Serviços'!$A:$F,5,0)</f>
        <v>H</v>
      </c>
      <c r="F325" s="93">
        <v>1</v>
      </c>
      <c r="G325" s="94">
        <f ca="1">VLOOKUP(B325,'Insumos e Serviços'!$A:$F,6,0)</f>
        <v>18.739999999999998</v>
      </c>
      <c r="H325" s="94">
        <f>TRUNC(F325*G325,2)</f>
        <v>18.739999999999998</v>
      </c>
    </row>
    <row r="326" spans="1:8" ht="15" thickBot="1">
      <c r="A326" s="90" t="str">
        <f ca="1">VLOOKUP(B326,'Insumos e Serviços'!$A:$F,3,0)</f>
        <v>Insumo</v>
      </c>
      <c r="B326" s="91" t="s">
        <v>343</v>
      </c>
      <c r="C326" s="92" t="str">
        <f ca="1">VLOOKUP(B326,'Insumos e Serviços'!$A:$F,2,0)</f>
        <v>Próprio</v>
      </c>
      <c r="D326" s="90" t="str">
        <f ca="1">VLOOKUP(B326,'Insumos e Serviços'!$A:$F,4,0)</f>
        <v>Relé fotocélula, modelo de referência Tri-Fácil 220V (FCR2TF), fabricante Exatron</v>
      </c>
      <c r="E326" s="92" t="str">
        <f ca="1">VLOOKUP(B326,'Insumos e Serviços'!$A:$F,5,0)</f>
        <v>un</v>
      </c>
      <c r="F326" s="93">
        <v>1</v>
      </c>
      <c r="G326" s="94">
        <f ca="1">VLOOKUP(B326,'Insumos e Serviços'!$A:$F,6,0)</f>
        <v>46.87</v>
      </c>
      <c r="H326" s="94">
        <f>TRUNC(F326*G326,2)</f>
        <v>46.87</v>
      </c>
    </row>
    <row r="327" spans="1:8" ht="15" thickTop="1">
      <c r="A327" s="4"/>
      <c r="B327" s="4"/>
      <c r="C327" s="4"/>
      <c r="D327" s="4"/>
      <c r="E327" s="4"/>
      <c r="F327" s="4"/>
      <c r="G327" s="4"/>
      <c r="H327" s="4"/>
    </row>
    <row r="328" spans="1:8" ht="56.25">
      <c r="A328" s="84" t="s">
        <v>144</v>
      </c>
      <c r="B328" s="85" t="str">
        <f ca="1">VLOOKUP(A328,'Orçamento Sintético'!$A:$H,2,0)</f>
        <v xml:space="preserve"> MPDFT0980 </v>
      </c>
      <c r="C328" s="85" t="str">
        <f ca="1">VLOOKUP(A328,'Orçamento Sintético'!$A:$H,3,0)</f>
        <v>Próprio</v>
      </c>
      <c r="D328" s="86" t="str">
        <f ca="1">VLOOKUP(A328,'Orçamento Sintético'!$A:$H,4,0)</f>
        <v>Cópia da Orse (11328) - Multimedidor de energia, com medição de energia ativa e reativa nos quatro quadrantes, classe de medição 0,5S, comunicação por protocolo BACnet e entrada de medição através de TCs. Dotado de 3 TCs com corrente nominal primária de 250A, corrente secundária de 5A, carga nominal de 5VA e classe de exatidão de 0,6%. Modelo de referência Schneider Electric IEM3265</v>
      </c>
      <c r="E328" s="85" t="str">
        <f ca="1">VLOOKUP(A328,'Orçamento Sintético'!$A:$H,5,0)</f>
        <v>un</v>
      </c>
      <c r="F328" s="87"/>
      <c r="G328" s="88"/>
      <c r="H328" s="89">
        <f>SUM(H329:H331)</f>
        <v>5526.15</v>
      </c>
    </row>
    <row r="329" spans="1:8">
      <c r="A329" s="90" t="str">
        <f ca="1">VLOOKUP(B329,'Insumos e Serviços'!$A:$F,3,0)</f>
        <v>Composição</v>
      </c>
      <c r="B329" s="91" t="s">
        <v>489</v>
      </c>
      <c r="C329" s="92" t="str">
        <f ca="1">VLOOKUP(B329,'Insumos e Serviços'!$A:$F,2,0)</f>
        <v>SINAPI</v>
      </c>
      <c r="D329" s="90" t="str">
        <f ca="1">VLOOKUP(B329,'Insumos e Serviços'!$A:$F,4,0)</f>
        <v>AUXILIAR DE ELETRICISTA COM ENCARGOS COMPLEMENTARES</v>
      </c>
      <c r="E329" s="92" t="str">
        <f ca="1">VLOOKUP(B329,'Insumos e Serviços'!$A:$F,5,0)</f>
        <v>H</v>
      </c>
      <c r="F329" s="93">
        <v>5</v>
      </c>
      <c r="G329" s="94">
        <f ca="1">VLOOKUP(B329,'Insumos e Serviços'!$A:$F,6,0)</f>
        <v>18.739999999999998</v>
      </c>
      <c r="H329" s="94">
        <f>TRUNC(F329*G329,2)</f>
        <v>93.7</v>
      </c>
    </row>
    <row r="330" spans="1:8">
      <c r="A330" s="90" t="str">
        <f ca="1">VLOOKUP(B330,'Insumos e Serviços'!$A:$F,3,0)</f>
        <v>Composição</v>
      </c>
      <c r="B330" s="91" t="s">
        <v>503</v>
      </c>
      <c r="C330" s="92" t="str">
        <f ca="1">VLOOKUP(B330,'Insumos e Serviços'!$A:$F,2,0)</f>
        <v>SINAPI</v>
      </c>
      <c r="D330" s="90" t="str">
        <f ca="1">VLOOKUP(B330,'Insumos e Serviços'!$A:$F,4,0)</f>
        <v>MONTADOR DE ELETROELETRÔNICOS COM ENCARGOS COMPLEMENTARES</v>
      </c>
      <c r="E330" s="92" t="str">
        <f ca="1">VLOOKUP(B330,'Insumos e Serviços'!$A:$F,5,0)</f>
        <v>H</v>
      </c>
      <c r="F330" s="93">
        <v>5</v>
      </c>
      <c r="G330" s="94">
        <f ca="1">VLOOKUP(B330,'Insumos e Serviços'!$A:$F,6,0)</f>
        <v>23.04</v>
      </c>
      <c r="H330" s="94">
        <f>TRUNC(F330*G330,2)</f>
        <v>115.2</v>
      </c>
    </row>
    <row r="331" spans="1:8" ht="57" thickBot="1">
      <c r="A331" s="90" t="str">
        <f ca="1">VLOOKUP(B331,'Insumos e Serviços'!$A:$F,3,0)</f>
        <v>Insumo</v>
      </c>
      <c r="B331" s="91" t="s">
        <v>467</v>
      </c>
      <c r="C331" s="92" t="str">
        <f ca="1">VLOOKUP(B331,'Insumos e Serviços'!$A:$F,2,0)</f>
        <v>Próprio</v>
      </c>
      <c r="D331" s="90" t="str">
        <f ca="1">VLOOKUP(B331,'Insumos e Serviços'!$A:$F,4,0)</f>
        <v>Multimedidor de energia, com medição de energia ativa e reativa nos quatro quadrantes, classe de medição 0,5S, comunicação por protocolo BACnet e entrada de medição através de TCs. Dotado de 3 TCs com corrente nominal primária de 250A, corrente secundária de 5A, carga nominal de 5VA e classe de exatidão de 0,6%. Modelo de referência Schneider  Electric IEM3265</v>
      </c>
      <c r="E331" s="92" t="str">
        <f ca="1">VLOOKUP(B331,'Insumos e Serviços'!$A:$F,5,0)</f>
        <v>un</v>
      </c>
      <c r="F331" s="93">
        <v>1</v>
      </c>
      <c r="G331" s="94">
        <f ca="1">VLOOKUP(B331,'Insumos e Serviços'!$A:$F,6,0)</f>
        <v>5317.25</v>
      </c>
      <c r="H331" s="94">
        <f>TRUNC(F331*G331,2)</f>
        <v>5317.25</v>
      </c>
    </row>
    <row r="332" spans="1:8" ht="15" thickTop="1">
      <c r="A332" s="4"/>
      <c r="B332" s="4"/>
      <c r="C332" s="4"/>
      <c r="D332" s="4"/>
      <c r="E332" s="4"/>
      <c r="F332" s="4"/>
      <c r="G332" s="4"/>
      <c r="H332" s="4"/>
    </row>
    <row r="333" spans="1:8" ht="45">
      <c r="A333" s="84" t="s">
        <v>141</v>
      </c>
      <c r="B333" s="85" t="str">
        <f ca="1">VLOOKUP(A333,'Orçamento Sintético'!$A:$H,2,0)</f>
        <v xml:space="preserve"> MPDFT0983 </v>
      </c>
      <c r="C333" s="85" t="str">
        <f ca="1">VLOOKUP(A333,'Orçamento Sintético'!$A:$H,3,0)</f>
        <v>Próprio</v>
      </c>
      <c r="D333" s="86" t="str">
        <f ca="1">VLOOKUP(A333,'Orçamento Sintético'!$A:$H,4,0)</f>
        <v>Cópia da Cpos (61.15.170) - Transmissor de pressão diferencial para tubulação de água, instalação ao tempo, conexão hidráulica rosca 1/2" NPT, faixa de trabalho de 0 a 100 psig, sinal de saída 4/20 mA ou 0/10 Vcc, com display LCD - EPW104-LCD, Schneider Electric</v>
      </c>
      <c r="E333" s="85" t="str">
        <f ca="1">VLOOKUP(A333,'Orçamento Sintético'!$A:$H,5,0)</f>
        <v>un</v>
      </c>
      <c r="F333" s="87"/>
      <c r="G333" s="88"/>
      <c r="H333" s="89">
        <f>SUM(H334:H336)</f>
        <v>5428.91</v>
      </c>
    </row>
    <row r="334" spans="1:8">
      <c r="A334" s="90" t="str">
        <f ca="1">VLOOKUP(B334,'Insumos e Serviços'!$A:$F,3,0)</f>
        <v>Composição</v>
      </c>
      <c r="B334" s="91" t="s">
        <v>489</v>
      </c>
      <c r="C334" s="92" t="str">
        <f ca="1">VLOOKUP(B334,'Insumos e Serviços'!$A:$F,2,0)</f>
        <v>SINAPI</v>
      </c>
      <c r="D334" s="90" t="str">
        <f ca="1">VLOOKUP(B334,'Insumos e Serviços'!$A:$F,4,0)</f>
        <v>AUXILIAR DE ELETRICISTA COM ENCARGOS COMPLEMENTARES</v>
      </c>
      <c r="E334" s="92" t="str">
        <f ca="1">VLOOKUP(B334,'Insumos e Serviços'!$A:$F,5,0)</f>
        <v>H</v>
      </c>
      <c r="F334" s="93">
        <v>0.75</v>
      </c>
      <c r="G334" s="94">
        <f ca="1">VLOOKUP(B334,'Insumos e Serviços'!$A:$F,6,0)</f>
        <v>18.739999999999998</v>
      </c>
      <c r="H334" s="94">
        <f>TRUNC(F334*G334,2)</f>
        <v>14.05</v>
      </c>
    </row>
    <row r="335" spans="1:8">
      <c r="A335" s="90" t="str">
        <f ca="1">VLOOKUP(B335,'Insumos e Serviços'!$A:$F,3,0)</f>
        <v>Composição</v>
      </c>
      <c r="B335" s="91" t="s">
        <v>491</v>
      </c>
      <c r="C335" s="92" t="str">
        <f ca="1">VLOOKUP(B335,'Insumos e Serviços'!$A:$F,2,0)</f>
        <v>SINAPI</v>
      </c>
      <c r="D335" s="90" t="str">
        <f ca="1">VLOOKUP(B335,'Insumos e Serviços'!$A:$F,4,0)</f>
        <v>ELETRICISTA COM ENCARGOS COMPLEMENTARES</v>
      </c>
      <c r="E335" s="92" t="str">
        <f ca="1">VLOOKUP(B335,'Insumos e Serviços'!$A:$F,5,0)</f>
        <v>H</v>
      </c>
      <c r="F335" s="93">
        <v>0.75</v>
      </c>
      <c r="G335" s="94">
        <f ca="1">VLOOKUP(B335,'Insumos e Serviços'!$A:$F,6,0)</f>
        <v>24.1</v>
      </c>
      <c r="H335" s="94">
        <f>TRUNC(F335*G335,2)</f>
        <v>18.07</v>
      </c>
    </row>
    <row r="336" spans="1:8" ht="34.5" thickBot="1">
      <c r="A336" s="90" t="str">
        <f ca="1">VLOOKUP(B336,'Insumos e Serviços'!$A:$F,3,0)</f>
        <v>Insumo</v>
      </c>
      <c r="B336" s="91" t="s">
        <v>426</v>
      </c>
      <c r="C336" s="92" t="str">
        <f ca="1">VLOOKUP(B336,'Insumos e Serviços'!$A:$F,2,0)</f>
        <v>Próprio</v>
      </c>
      <c r="D336" s="90" t="str">
        <f ca="1">VLOOKUP(B336,'Insumos e Serviços'!$A:$F,4,0)</f>
        <v>Transmissor de pressão diferencial para tubulação de água, instalação ao tempo, conexão hidráulica rosca 1/2" NPT, faixa de trabalho de 0 a 100 psig, sinal de saída 4/20 mA ou 0/10 Vcc, com display LCD - EPW104-LCD, Schneider Electric</v>
      </c>
      <c r="E336" s="92" t="str">
        <f ca="1">VLOOKUP(B336,'Insumos e Serviços'!$A:$F,5,0)</f>
        <v>un</v>
      </c>
      <c r="F336" s="93">
        <v>1</v>
      </c>
      <c r="G336" s="94">
        <f ca="1">VLOOKUP(B336,'Insumos e Serviços'!$A:$F,6,0)</f>
        <v>5396.79</v>
      </c>
      <c r="H336" s="94">
        <f>TRUNC(F336*G336,2)</f>
        <v>5396.79</v>
      </c>
    </row>
    <row r="337" spans="1:8" ht="15" thickTop="1">
      <c r="A337" s="4"/>
      <c r="B337" s="4"/>
      <c r="C337" s="4"/>
      <c r="D337" s="4"/>
      <c r="E337" s="4"/>
      <c r="F337" s="4"/>
      <c r="G337" s="4"/>
      <c r="H337" s="4"/>
    </row>
    <row r="338" spans="1:8" ht="22.5">
      <c r="A338" s="84" t="s">
        <v>138</v>
      </c>
      <c r="B338" s="85" t="str">
        <f ca="1">VLOOKUP(A338,'Orçamento Sintético'!$A:$H,2,0)</f>
        <v xml:space="preserve"> MPDFT0975 </v>
      </c>
      <c r="C338" s="85" t="str">
        <f ca="1">VLOOKUP(A338,'Orçamento Sintético'!$A:$H,3,0)</f>
        <v>Próprio</v>
      </c>
      <c r="D338" s="86" t="str">
        <f ca="1">VLOOKUP(A338,'Orçamento Sintético'!$A:$H,4,0)</f>
        <v>Módulo de comunicação em rede RS-485, protocolo BACnet MSTP para Chiller CGAM100 - Trane Technologies</v>
      </c>
      <c r="E338" s="85" t="str">
        <f ca="1">VLOOKUP(A338,'Orçamento Sintético'!$A:$H,5,0)</f>
        <v>un</v>
      </c>
      <c r="F338" s="87"/>
      <c r="G338" s="88"/>
      <c r="H338" s="89">
        <f>SUM(H339:H342)</f>
        <v>14418.8</v>
      </c>
    </row>
    <row r="339" spans="1:8">
      <c r="A339" s="90" t="str">
        <f ca="1">VLOOKUP(B339,'Insumos e Serviços'!$A:$F,3,0)</f>
        <v>Composição</v>
      </c>
      <c r="B339" s="91" t="s">
        <v>489</v>
      </c>
      <c r="C339" s="92" t="str">
        <f ca="1">VLOOKUP(B339,'Insumos e Serviços'!$A:$F,2,0)</f>
        <v>SINAPI</v>
      </c>
      <c r="D339" s="90" t="str">
        <f ca="1">VLOOKUP(B339,'Insumos e Serviços'!$A:$F,4,0)</f>
        <v>AUXILIAR DE ELETRICISTA COM ENCARGOS COMPLEMENTARES</v>
      </c>
      <c r="E339" s="92" t="str">
        <f ca="1">VLOOKUP(B339,'Insumos e Serviços'!$A:$F,5,0)</f>
        <v>H</v>
      </c>
      <c r="F339" s="93">
        <v>8</v>
      </c>
      <c r="G339" s="94">
        <f ca="1">VLOOKUP(B339,'Insumos e Serviços'!$A:$F,6,0)</f>
        <v>18.739999999999998</v>
      </c>
      <c r="H339" s="94">
        <f>TRUNC(F339*G339,2)</f>
        <v>149.91999999999999</v>
      </c>
    </row>
    <row r="340" spans="1:8">
      <c r="A340" s="90" t="str">
        <f ca="1">VLOOKUP(B340,'Insumos e Serviços'!$A:$F,3,0)</f>
        <v>Composição</v>
      </c>
      <c r="B340" s="91" t="s">
        <v>27</v>
      </c>
      <c r="C340" s="92" t="str">
        <f ca="1">VLOOKUP(B340,'Insumos e Serviços'!$A:$F,2,0)</f>
        <v>SINAPI</v>
      </c>
      <c r="D340" s="90" t="str">
        <f ca="1">VLOOKUP(B340,'Insumos e Serviços'!$A:$F,4,0)</f>
        <v>ENGENHEIRO ELETRICISTA COM ENCARGOS COMPLEMENTARES</v>
      </c>
      <c r="E340" s="92" t="str">
        <f ca="1">VLOOKUP(B340,'Insumos e Serviços'!$A:$F,5,0)</f>
        <v>H</v>
      </c>
      <c r="F340" s="93">
        <v>12.14</v>
      </c>
      <c r="G340" s="94">
        <f ca="1">VLOOKUP(B340,'Insumos e Serviços'!$A:$F,6,0)</f>
        <v>110.31</v>
      </c>
      <c r="H340" s="94">
        <f>TRUNC(F340*G340,2)</f>
        <v>1339.16</v>
      </c>
    </row>
    <row r="341" spans="1:8">
      <c r="A341" s="90" t="str">
        <f ca="1">VLOOKUP(B341,'Insumos e Serviços'!$A:$F,3,0)</f>
        <v>Composição</v>
      </c>
      <c r="B341" s="91" t="s">
        <v>491</v>
      </c>
      <c r="C341" s="92" t="str">
        <f ca="1">VLOOKUP(B341,'Insumos e Serviços'!$A:$F,2,0)</f>
        <v>SINAPI</v>
      </c>
      <c r="D341" s="90" t="str">
        <f ca="1">VLOOKUP(B341,'Insumos e Serviços'!$A:$F,4,0)</f>
        <v>ELETRICISTA COM ENCARGOS COMPLEMENTARES</v>
      </c>
      <c r="E341" s="92" t="str">
        <f ca="1">VLOOKUP(B341,'Insumos e Serviços'!$A:$F,5,0)</f>
        <v>H</v>
      </c>
      <c r="F341" s="93">
        <v>8</v>
      </c>
      <c r="G341" s="94">
        <f ca="1">VLOOKUP(B341,'Insumos e Serviços'!$A:$F,6,0)</f>
        <v>24.1</v>
      </c>
      <c r="H341" s="94">
        <f>TRUNC(F341*G341,2)</f>
        <v>192.8</v>
      </c>
    </row>
    <row r="342" spans="1:8" ht="23.25" thickBot="1">
      <c r="A342" s="90" t="str">
        <f ca="1">VLOOKUP(B342,'Insumos e Serviços'!$A:$F,3,0)</f>
        <v>Insumo</v>
      </c>
      <c r="B342" s="91" t="s">
        <v>443</v>
      </c>
      <c r="C342" s="92" t="str">
        <f ca="1">VLOOKUP(B342,'Insumos e Serviços'!$A:$F,2,0)</f>
        <v>Próprio</v>
      </c>
      <c r="D342" s="90" t="str">
        <f ca="1">VLOOKUP(B342,'Insumos e Serviços'!$A:$F,4,0)</f>
        <v>Módulo de comunicação em rede RS-485, protocolo BACnet MSTP para Chiller CGAM100 - Trane Technologies</v>
      </c>
      <c r="E342" s="92" t="str">
        <f ca="1">VLOOKUP(B342,'Insumos e Serviços'!$A:$F,5,0)</f>
        <v>un</v>
      </c>
      <c r="F342" s="93">
        <v>1</v>
      </c>
      <c r="G342" s="94">
        <f ca="1">VLOOKUP(B342,'Insumos e Serviços'!$A:$F,6,0)</f>
        <v>12736.92</v>
      </c>
      <c r="H342" s="94">
        <f>TRUNC(F342*G342,2)</f>
        <v>12736.92</v>
      </c>
    </row>
    <row r="343" spans="1:8" ht="15" thickTop="1">
      <c r="A343" s="4"/>
      <c r="B343" s="4"/>
      <c r="C343" s="4"/>
      <c r="D343" s="4"/>
      <c r="E343" s="4"/>
      <c r="F343" s="4"/>
      <c r="G343" s="4"/>
      <c r="H343" s="4"/>
    </row>
    <row r="344" spans="1:8" ht="45">
      <c r="A344" s="84" t="s">
        <v>135</v>
      </c>
      <c r="B344" s="85" t="str">
        <f ca="1">VLOOKUP(A344,'Orçamento Sintético'!$A:$H,2,0)</f>
        <v xml:space="preserve"> MPDFT0976 </v>
      </c>
      <c r="C344" s="85" t="str">
        <f ca="1">VLOOKUP(A344,'Orçamento Sintético'!$A:$H,3,0)</f>
        <v>Próprio</v>
      </c>
      <c r="D344" s="86" t="str">
        <f ca="1">VLOOKUP(A344,'Orçamento Sintético'!$A:$H,4,0)</f>
        <v>Cópia da SBC (070878) - Sensor de CO2, umidade e temperatura KNX, amplitude de detecção da temperatura de 0–40°C, amplitude de detecção "umidade relativa" de 1 %–100 %, amplitude de detecção de CO2  de 300 – 9999 ppm - sensor de CO2 , umidade e temperatura AP KNX, código MTN6005-0001, fabricante Schneider Electric</v>
      </c>
      <c r="E344" s="85" t="str">
        <f ca="1">VLOOKUP(A344,'Orçamento Sintético'!$A:$H,5,0)</f>
        <v>un</v>
      </c>
      <c r="F344" s="87"/>
      <c r="G344" s="88"/>
      <c r="H344" s="89">
        <f>SUM(H345:H347)</f>
        <v>5040.3200000000006</v>
      </c>
    </row>
    <row r="345" spans="1:8">
      <c r="A345" s="90" t="str">
        <f ca="1">VLOOKUP(B345,'Insumos e Serviços'!$A:$F,3,0)</f>
        <v>Composição</v>
      </c>
      <c r="B345" s="91" t="s">
        <v>489</v>
      </c>
      <c r="C345" s="92" t="str">
        <f ca="1">VLOOKUP(B345,'Insumos e Serviços'!$A:$F,2,0)</f>
        <v>SINAPI</v>
      </c>
      <c r="D345" s="90" t="str">
        <f ca="1">VLOOKUP(B345,'Insumos e Serviços'!$A:$F,4,0)</f>
        <v>AUXILIAR DE ELETRICISTA COM ENCARGOS COMPLEMENTARES</v>
      </c>
      <c r="E345" s="92" t="str">
        <f ca="1">VLOOKUP(B345,'Insumos e Serviços'!$A:$F,5,0)</f>
        <v>H</v>
      </c>
      <c r="F345" s="93">
        <v>8.2479999999999993</v>
      </c>
      <c r="G345" s="94">
        <f ca="1">VLOOKUP(B345,'Insumos e Serviços'!$A:$F,6,0)</f>
        <v>18.739999999999998</v>
      </c>
      <c r="H345" s="94">
        <f>TRUNC(F345*G345,2)</f>
        <v>154.56</v>
      </c>
    </row>
    <row r="346" spans="1:8">
      <c r="A346" s="90" t="str">
        <f ca="1">VLOOKUP(B346,'Insumos e Serviços'!$A:$F,3,0)</f>
        <v>Composição</v>
      </c>
      <c r="B346" s="91" t="s">
        <v>491</v>
      </c>
      <c r="C346" s="92" t="str">
        <f ca="1">VLOOKUP(B346,'Insumos e Serviços'!$A:$F,2,0)</f>
        <v>SINAPI</v>
      </c>
      <c r="D346" s="90" t="str">
        <f ca="1">VLOOKUP(B346,'Insumos e Serviços'!$A:$F,4,0)</f>
        <v>ELETRICISTA COM ENCARGOS COMPLEMENTARES</v>
      </c>
      <c r="E346" s="92" t="str">
        <f ca="1">VLOOKUP(B346,'Insumos e Serviços'!$A:$F,5,0)</f>
        <v>H</v>
      </c>
      <c r="F346" s="93">
        <v>6.1859999999999999</v>
      </c>
      <c r="G346" s="94">
        <f ca="1">VLOOKUP(B346,'Insumos e Serviços'!$A:$F,6,0)</f>
        <v>24.1</v>
      </c>
      <c r="H346" s="94">
        <f>TRUNC(F346*G346,2)</f>
        <v>149.08000000000001</v>
      </c>
    </row>
    <row r="347" spans="1:8" ht="45.75" thickBot="1">
      <c r="A347" s="90" t="str">
        <f ca="1">VLOOKUP(B347,'Insumos e Serviços'!$A:$F,3,0)</f>
        <v>Insumo</v>
      </c>
      <c r="B347" s="91" t="s">
        <v>449</v>
      </c>
      <c r="C347" s="92" t="str">
        <f ca="1">VLOOKUP(B347,'Insumos e Serviços'!$A:$F,2,0)</f>
        <v>Próprio</v>
      </c>
      <c r="D347" s="90" t="str">
        <f ca="1">VLOOKUP(B347,'Insumos e Serviços'!$A:$F,4,0)</f>
        <v>Sensor de CO2,, humidade e temperatura KNX, amplitude de detecção da temperatura de 0–40°C, amplitude de detecção "umidade relativa" de 1 %–100 %, amplitude de detecção de CO2 de 300 – 9999 ppm - sensor de CO2 , umidade e temperatura AP KNX, código MTN6005-0001, fabricante Schneider Electric</v>
      </c>
      <c r="E347" s="92" t="str">
        <f ca="1">VLOOKUP(B347,'Insumos e Serviços'!$A:$F,5,0)</f>
        <v>un</v>
      </c>
      <c r="F347" s="93">
        <v>1</v>
      </c>
      <c r="G347" s="94">
        <f ca="1">VLOOKUP(B347,'Insumos e Serviços'!$A:$F,6,0)</f>
        <v>4736.68</v>
      </c>
      <c r="H347" s="94">
        <f>TRUNC(F347*G347,2)</f>
        <v>4736.68</v>
      </c>
    </row>
    <row r="348" spans="1:8" ht="15" thickTop="1">
      <c r="A348" s="4"/>
      <c r="B348" s="4"/>
      <c r="C348" s="4"/>
      <c r="D348" s="4"/>
      <c r="E348" s="4"/>
      <c r="F348" s="4"/>
      <c r="G348" s="4"/>
      <c r="H348" s="4"/>
    </row>
    <row r="349" spans="1:8" ht="22.5">
      <c r="A349" s="84" t="s">
        <v>132</v>
      </c>
      <c r="B349" s="85" t="str">
        <f ca="1">VLOOKUP(A349,'Orçamento Sintético'!$A:$H,2,0)</f>
        <v xml:space="preserve"> MPDFT0977 </v>
      </c>
      <c r="C349" s="85" t="str">
        <f ca="1">VLOOKUP(A349,'Orçamento Sintético'!$A:$H,3,0)</f>
        <v>Próprio</v>
      </c>
      <c r="D349" s="86" t="str">
        <f ca="1">VLOOKUP(A349,'Orçamento Sintético'!$A:$H,4,0)</f>
        <v>01 - Chave fim de curso com pistão ajustável, com 1 contato aberto (NA) e 1 contato fechado (NF), corpo metálico, WL-CL, Sibratec</v>
      </c>
      <c r="E349" s="85" t="str">
        <f ca="1">VLOOKUP(A349,'Orçamento Sintético'!$A:$H,5,0)</f>
        <v>un</v>
      </c>
      <c r="F349" s="87"/>
      <c r="G349" s="88"/>
      <c r="H349" s="89">
        <f>SUM(H350:H352)</f>
        <v>121.13000000000001</v>
      </c>
    </row>
    <row r="350" spans="1:8">
      <c r="A350" s="90" t="str">
        <f ca="1">VLOOKUP(B350,'Insumos e Serviços'!$A:$F,3,0)</f>
        <v>Composição</v>
      </c>
      <c r="B350" s="91" t="s">
        <v>489</v>
      </c>
      <c r="C350" s="92" t="str">
        <f ca="1">VLOOKUP(B350,'Insumos e Serviços'!$A:$F,2,0)</f>
        <v>SINAPI</v>
      </c>
      <c r="D350" s="90" t="str">
        <f ca="1">VLOOKUP(B350,'Insumos e Serviços'!$A:$F,4,0)</f>
        <v>AUXILIAR DE ELETRICISTA COM ENCARGOS COMPLEMENTARES</v>
      </c>
      <c r="E350" s="92" t="str">
        <f ca="1">VLOOKUP(B350,'Insumos e Serviços'!$A:$F,5,0)</f>
        <v>H</v>
      </c>
      <c r="F350" s="93">
        <v>1</v>
      </c>
      <c r="G350" s="94">
        <f ca="1">VLOOKUP(B350,'Insumos e Serviços'!$A:$F,6,0)</f>
        <v>18.739999999999998</v>
      </c>
      <c r="H350" s="94">
        <f>TRUNC(F350*G350,2)</f>
        <v>18.739999999999998</v>
      </c>
    </row>
    <row r="351" spans="1:8">
      <c r="A351" s="90" t="str">
        <f ca="1">VLOOKUP(B351,'Insumos e Serviços'!$A:$F,3,0)</f>
        <v>Composição</v>
      </c>
      <c r="B351" s="91" t="s">
        <v>491</v>
      </c>
      <c r="C351" s="92" t="str">
        <f ca="1">VLOOKUP(B351,'Insumos e Serviços'!$A:$F,2,0)</f>
        <v>SINAPI</v>
      </c>
      <c r="D351" s="90" t="str">
        <f ca="1">VLOOKUP(B351,'Insumos e Serviços'!$A:$F,4,0)</f>
        <v>ELETRICISTA COM ENCARGOS COMPLEMENTARES</v>
      </c>
      <c r="E351" s="92" t="str">
        <f ca="1">VLOOKUP(B351,'Insumos e Serviços'!$A:$F,5,0)</f>
        <v>H</v>
      </c>
      <c r="F351" s="93">
        <v>1</v>
      </c>
      <c r="G351" s="94">
        <f ca="1">VLOOKUP(B351,'Insumos e Serviços'!$A:$F,6,0)</f>
        <v>24.1</v>
      </c>
      <c r="H351" s="94">
        <f>TRUNC(F351*G351,2)</f>
        <v>24.1</v>
      </c>
    </row>
    <row r="352" spans="1:8" ht="23.25" thickBot="1">
      <c r="A352" s="90" t="str">
        <f ca="1">VLOOKUP(B352,'Insumos e Serviços'!$A:$F,3,0)</f>
        <v>Insumo</v>
      </c>
      <c r="B352" s="91" t="s">
        <v>355</v>
      </c>
      <c r="C352" s="92" t="str">
        <f ca="1">VLOOKUP(B352,'Insumos e Serviços'!$A:$F,2,0)</f>
        <v>Próprio</v>
      </c>
      <c r="D352" s="90" t="str">
        <f ca="1">VLOOKUP(B352,'Insumos e Serviços'!$A:$F,4,0)</f>
        <v>Chave fim de curso com pistão ajustável, com 1 contato aberto (NA) e 1 contato fechado (NF), corpo metálico, WL-CL, Sibratec</v>
      </c>
      <c r="E352" s="92" t="str">
        <f ca="1">VLOOKUP(B352,'Insumos e Serviços'!$A:$F,5,0)</f>
        <v>un</v>
      </c>
      <c r="F352" s="93">
        <v>1</v>
      </c>
      <c r="G352" s="94">
        <f ca="1">VLOOKUP(B352,'Insumos e Serviços'!$A:$F,6,0)</f>
        <v>78.290000000000006</v>
      </c>
      <c r="H352" s="94">
        <f>TRUNC(F352*G352,2)</f>
        <v>78.290000000000006</v>
      </c>
    </row>
    <row r="353" spans="1:8" ht="15" thickTop="1">
      <c r="A353" s="4"/>
      <c r="B353" s="4"/>
      <c r="C353" s="4"/>
      <c r="D353" s="4"/>
      <c r="E353" s="4"/>
      <c r="F353" s="4"/>
      <c r="G353" s="4"/>
      <c r="H353" s="4"/>
    </row>
    <row r="354" spans="1:8" ht="33.75">
      <c r="A354" s="84" t="s">
        <v>129</v>
      </c>
      <c r="B354" s="85" t="str">
        <f ca="1">VLOOKUP(A354,'Orçamento Sintético'!$A:$H,2,0)</f>
        <v xml:space="preserve"> MPDFT0680 </v>
      </c>
      <c r="C354" s="85" t="str">
        <f ca="1">VLOOKUP(A354,'Orçamento Sintético'!$A:$H,3,0)</f>
        <v>Próprio</v>
      </c>
      <c r="D354" s="86" t="str">
        <f ca="1">VLOOKUP(A354,'Orçamento Sintético'!$A:$H,4,0)</f>
        <v>Relé térmico PCPT 4, funções ANSI 23, 26, 49, com 4 sensores RTD Pt100 (S1-S2-S3-Tamb), comandos de alarme, trip, fault, comunicação RS4-85, protocolo Modbus, Fabricação Pextron</v>
      </c>
      <c r="E354" s="85" t="str">
        <f ca="1">VLOOKUP(A354,'Orçamento Sintético'!$A:$H,5,0)</f>
        <v>un</v>
      </c>
      <c r="F354" s="87"/>
      <c r="G354" s="88"/>
      <c r="H354" s="89">
        <f>SUM(H355:H359)</f>
        <v>1843.59</v>
      </c>
    </row>
    <row r="355" spans="1:8">
      <c r="A355" s="90" t="str">
        <f ca="1">VLOOKUP(B355,'Insumos e Serviços'!$A:$F,3,0)</f>
        <v>Composição</v>
      </c>
      <c r="B355" s="91" t="s">
        <v>495</v>
      </c>
      <c r="C355" s="92" t="str">
        <f ca="1">VLOOKUP(B355,'Insumos e Serviços'!$A:$F,2,0)</f>
        <v>SINAPI</v>
      </c>
      <c r="D355" s="90" t="str">
        <f ca="1">VLOOKUP(B355,'Insumos e Serviços'!$A:$F,4,0)</f>
        <v>MONTADOR ELETROMECÃNICO COM ENCARGOS COMPLEMENTARES</v>
      </c>
      <c r="E355" s="92" t="str">
        <f ca="1">VLOOKUP(B355,'Insumos e Serviços'!$A:$F,5,0)</f>
        <v>H</v>
      </c>
      <c r="F355" s="93">
        <v>3.2242999999999999</v>
      </c>
      <c r="G355" s="94">
        <f ca="1">VLOOKUP(B355,'Insumos e Serviços'!$A:$F,6,0)</f>
        <v>24.98</v>
      </c>
      <c r="H355" s="94">
        <f>TRUNC(F355*G355,2)</f>
        <v>80.540000000000006</v>
      </c>
    </row>
    <row r="356" spans="1:8">
      <c r="A356" s="90" t="str">
        <f ca="1">VLOOKUP(B356,'Insumos e Serviços'!$A:$F,3,0)</f>
        <v>Composição</v>
      </c>
      <c r="B356" s="91" t="s">
        <v>493</v>
      </c>
      <c r="C356" s="92" t="str">
        <f ca="1">VLOOKUP(B356,'Insumos e Serviços'!$A:$F,2,0)</f>
        <v>SINAPI</v>
      </c>
      <c r="D356" s="90" t="str">
        <f ca="1">VLOOKUP(B356,'Insumos e Serviços'!$A:$F,4,0)</f>
        <v>AJUDANTE ESPECIALIZADO COM ENCARGOS COMPLEMENTARES</v>
      </c>
      <c r="E356" s="92" t="str">
        <f ca="1">VLOOKUP(B356,'Insumos e Serviços'!$A:$F,5,0)</f>
        <v>H</v>
      </c>
      <c r="F356" s="93">
        <v>3.2242999999999999</v>
      </c>
      <c r="G356" s="94">
        <f ca="1">VLOOKUP(B356,'Insumos e Serviços'!$A:$F,6,0)</f>
        <v>20.96</v>
      </c>
      <c r="H356" s="94">
        <f>TRUNC(F356*G356,2)</f>
        <v>67.58</v>
      </c>
    </row>
    <row r="357" spans="1:8">
      <c r="A357" s="90" t="str">
        <f ca="1">VLOOKUP(B357,'Insumos e Serviços'!$A:$F,3,0)</f>
        <v>Composição</v>
      </c>
      <c r="B357" s="91" t="s">
        <v>491</v>
      </c>
      <c r="C357" s="92" t="str">
        <f ca="1">VLOOKUP(B357,'Insumos e Serviços'!$A:$F,2,0)</f>
        <v>SINAPI</v>
      </c>
      <c r="D357" s="90" t="str">
        <f ca="1">VLOOKUP(B357,'Insumos e Serviços'!$A:$F,4,0)</f>
        <v>ELETRICISTA COM ENCARGOS COMPLEMENTARES</v>
      </c>
      <c r="E357" s="92" t="str">
        <f ca="1">VLOOKUP(B357,'Insumos e Serviços'!$A:$F,5,0)</f>
        <v>H</v>
      </c>
      <c r="F357" s="93">
        <v>3.2242999999999999</v>
      </c>
      <c r="G357" s="94">
        <f ca="1">VLOOKUP(B357,'Insumos e Serviços'!$A:$F,6,0)</f>
        <v>24.1</v>
      </c>
      <c r="H357" s="94">
        <f>TRUNC(F357*G357,2)</f>
        <v>77.7</v>
      </c>
    </row>
    <row r="358" spans="1:8">
      <c r="A358" s="90" t="str">
        <f ca="1">VLOOKUP(B358,'Insumos e Serviços'!$A:$F,3,0)</f>
        <v>Composição</v>
      </c>
      <c r="B358" s="91" t="s">
        <v>489</v>
      </c>
      <c r="C358" s="92" t="str">
        <f ca="1">VLOOKUP(B358,'Insumos e Serviços'!$A:$F,2,0)</f>
        <v>SINAPI</v>
      </c>
      <c r="D358" s="90" t="str">
        <f ca="1">VLOOKUP(B358,'Insumos e Serviços'!$A:$F,4,0)</f>
        <v>AUXILIAR DE ELETRICISTA COM ENCARGOS COMPLEMENTARES</v>
      </c>
      <c r="E358" s="92" t="str">
        <f ca="1">VLOOKUP(B358,'Insumos e Serviços'!$A:$F,5,0)</f>
        <v>H</v>
      </c>
      <c r="F358" s="93">
        <v>3.2242999999999999</v>
      </c>
      <c r="G358" s="94">
        <f ca="1">VLOOKUP(B358,'Insumos e Serviços'!$A:$F,6,0)</f>
        <v>18.739999999999998</v>
      </c>
      <c r="H358" s="94">
        <f>TRUNC(F358*G358,2)</f>
        <v>60.42</v>
      </c>
    </row>
    <row r="359" spans="1:8" ht="23.25" thickBot="1">
      <c r="A359" s="90" t="str">
        <f ca="1">VLOOKUP(B359,'Insumos e Serviços'!$A:$F,3,0)</f>
        <v>Insumo</v>
      </c>
      <c r="B359" s="91" t="s">
        <v>392</v>
      </c>
      <c r="C359" s="92" t="str">
        <f ca="1">VLOOKUP(B359,'Insumos e Serviços'!$A:$F,2,0)</f>
        <v>Próprio</v>
      </c>
      <c r="D359" s="90" t="str">
        <f ca="1">VLOOKUP(B359,'Insumos e Serviços'!$A:$F,4,0)</f>
        <v>Relé térmico PCPT 4, funções ANSI 23, 26, 49, com 4 sensores RTD Pt100 (S1-S2-S3-Tamb), comandos de alarme, trip, fault, comunicação RS4-85, protocolo Modbus, Fabricação Pextron</v>
      </c>
      <c r="E359" s="92" t="str">
        <f ca="1">VLOOKUP(B359,'Insumos e Serviços'!$A:$F,5,0)</f>
        <v>un</v>
      </c>
      <c r="F359" s="93">
        <v>1</v>
      </c>
      <c r="G359" s="94">
        <f ca="1">VLOOKUP(B359,'Insumos e Serviços'!$A:$F,6,0)</f>
        <v>1557.35</v>
      </c>
      <c r="H359" s="94">
        <f>TRUNC(F359*G359,2)</f>
        <v>1557.35</v>
      </c>
    </row>
    <row r="360" spans="1:8" ht="15" thickTop="1">
      <c r="A360" s="4"/>
      <c r="B360" s="4"/>
      <c r="C360" s="4"/>
      <c r="D360" s="4"/>
      <c r="E360" s="4"/>
      <c r="F360" s="4"/>
      <c r="G360" s="4"/>
      <c r="H360" s="4"/>
    </row>
    <row r="361" spans="1:8" ht="22.5">
      <c r="A361" s="84" t="s">
        <v>126</v>
      </c>
      <c r="B361" s="85" t="str">
        <f ca="1">VLOOKUP(A361,'Orçamento Sintético'!$A:$H,2,0)</f>
        <v xml:space="preserve"> MPDFT0667 </v>
      </c>
      <c r="C361" s="85" t="str">
        <f ca="1">VLOOKUP(A361,'Orçamento Sintético'!$A:$H,3,0)</f>
        <v>Próprio</v>
      </c>
      <c r="D361" s="86" t="str">
        <f ca="1">VLOOKUP(A361,'Orçamento Sintético'!$A:$H,4,0)</f>
        <v>Cópia da Sinapi (95675) - Hidrômetro ultrassônico DN 40mm, ref HYdros, Diehl Metering</v>
      </c>
      <c r="E361" s="85" t="str">
        <f ca="1">VLOOKUP(A361,'Orçamento Sintético'!$A:$H,5,0)</f>
        <v>un</v>
      </c>
      <c r="F361" s="87"/>
      <c r="G361" s="88"/>
      <c r="H361" s="89">
        <f>SUM(H362:H367)</f>
        <v>2839.3900000000003</v>
      </c>
    </row>
    <row r="362" spans="1:8">
      <c r="A362" s="90" t="str">
        <f ca="1">VLOOKUP(B362,'Insumos e Serviços'!$A:$F,3,0)</f>
        <v>Composição</v>
      </c>
      <c r="B362" s="91" t="s">
        <v>495</v>
      </c>
      <c r="C362" s="92" t="str">
        <f ca="1">VLOOKUP(B362,'Insumos e Serviços'!$A:$F,2,0)</f>
        <v>SINAPI</v>
      </c>
      <c r="D362" s="90" t="str">
        <f ca="1">VLOOKUP(B362,'Insumos e Serviços'!$A:$F,4,0)</f>
        <v>MONTADOR ELETROMECÃNICO COM ENCARGOS COMPLEMENTARES</v>
      </c>
      <c r="E362" s="92" t="str">
        <f ca="1">VLOOKUP(B362,'Insumos e Serviços'!$A:$F,5,0)</f>
        <v>H</v>
      </c>
      <c r="F362" s="93">
        <v>1</v>
      </c>
      <c r="G362" s="94">
        <f ca="1">VLOOKUP(B362,'Insumos e Serviços'!$A:$F,6,0)</f>
        <v>24.98</v>
      </c>
      <c r="H362" s="94">
        <f t="shared" ref="H362:H367" si="16">TRUNC(F362*G362,2)</f>
        <v>24.98</v>
      </c>
    </row>
    <row r="363" spans="1:8">
      <c r="A363" s="90" t="str">
        <f ca="1">VLOOKUP(B363,'Insumos e Serviços'!$A:$F,3,0)</f>
        <v>Composição</v>
      </c>
      <c r="B363" s="91" t="s">
        <v>493</v>
      </c>
      <c r="C363" s="92" t="str">
        <f ca="1">VLOOKUP(B363,'Insumos e Serviços'!$A:$F,2,0)</f>
        <v>SINAPI</v>
      </c>
      <c r="D363" s="90" t="str">
        <f ca="1">VLOOKUP(B363,'Insumos e Serviços'!$A:$F,4,0)</f>
        <v>AJUDANTE ESPECIALIZADO COM ENCARGOS COMPLEMENTARES</v>
      </c>
      <c r="E363" s="92" t="str">
        <f ca="1">VLOOKUP(B363,'Insumos e Serviços'!$A:$F,5,0)</f>
        <v>H</v>
      </c>
      <c r="F363" s="93">
        <v>1</v>
      </c>
      <c r="G363" s="94">
        <f ca="1">VLOOKUP(B363,'Insumos e Serviços'!$A:$F,6,0)</f>
        <v>20.96</v>
      </c>
      <c r="H363" s="94">
        <f t="shared" si="16"/>
        <v>20.96</v>
      </c>
    </row>
    <row r="364" spans="1:8">
      <c r="A364" s="90" t="str">
        <f ca="1">VLOOKUP(B364,'Insumos e Serviços'!$A:$F,3,0)</f>
        <v>Composição</v>
      </c>
      <c r="B364" s="91" t="s">
        <v>497</v>
      </c>
      <c r="C364" s="92" t="str">
        <f ca="1">VLOOKUP(B364,'Insumos e Serviços'!$A:$F,2,0)</f>
        <v>SINAPI</v>
      </c>
      <c r="D364" s="90" t="str">
        <f ca="1">VLOOKUP(B364,'Insumos e Serviços'!$A:$F,4,0)</f>
        <v>ENCANADOR OU BOMBEIRO HIDRÁULICO COM ENCARGOS COMPLEMENTARES</v>
      </c>
      <c r="E364" s="92" t="str">
        <f ca="1">VLOOKUP(B364,'Insumos e Serviços'!$A:$F,5,0)</f>
        <v>H</v>
      </c>
      <c r="F364" s="93">
        <v>0.52590000000000003</v>
      </c>
      <c r="G364" s="94">
        <f ca="1">VLOOKUP(B364,'Insumos e Serviços'!$A:$F,6,0)</f>
        <v>23.41</v>
      </c>
      <c r="H364" s="94">
        <f t="shared" si="16"/>
        <v>12.31</v>
      </c>
    </row>
    <row r="365" spans="1:8">
      <c r="A365" s="90" t="str">
        <f ca="1">VLOOKUP(B365,'Insumos e Serviços'!$A:$F,3,0)</f>
        <v>Composição</v>
      </c>
      <c r="B365" s="91" t="s">
        <v>499</v>
      </c>
      <c r="C365" s="92" t="str">
        <f ca="1">VLOOKUP(B365,'Insumos e Serviços'!$A:$F,2,0)</f>
        <v>SINAPI</v>
      </c>
      <c r="D365" s="90" t="str">
        <f ca="1">VLOOKUP(B365,'Insumos e Serviços'!$A:$F,4,0)</f>
        <v>AUXILIAR DE ENCANADOR OU BOMBEIRO HIDRÁULICO COM ENCARGOS COMPLEMENTARES</v>
      </c>
      <c r="E365" s="92" t="str">
        <f ca="1">VLOOKUP(B365,'Insumos e Serviços'!$A:$F,5,0)</f>
        <v>H</v>
      </c>
      <c r="F365" s="93">
        <v>0.52590000000000003</v>
      </c>
      <c r="G365" s="94">
        <f ca="1">VLOOKUP(B365,'Insumos e Serviços'!$A:$F,6,0)</f>
        <v>18.23</v>
      </c>
      <c r="H365" s="94">
        <f t="shared" si="16"/>
        <v>9.58</v>
      </c>
    </row>
    <row r="366" spans="1:8">
      <c r="A366" s="90" t="str">
        <f ca="1">VLOOKUP(B366,'Insumos e Serviços'!$A:$F,3,0)</f>
        <v>Insumo</v>
      </c>
      <c r="B366" s="91" t="s">
        <v>316</v>
      </c>
      <c r="C366" s="92" t="str">
        <f ca="1">VLOOKUP(B366,'Insumos e Serviços'!$A:$F,2,0)</f>
        <v>SINAPI</v>
      </c>
      <c r="D366" s="90" t="str">
        <f ca="1">VLOOKUP(B366,'Insumos e Serviços'!$A:$F,4,0)</f>
        <v>FITA VEDA ROSCA EM ROLOS DE 18 MM X 50 M (L X C)</v>
      </c>
      <c r="E366" s="92" t="str">
        <f ca="1">VLOOKUP(B366,'Insumos e Serviços'!$A:$F,5,0)</f>
        <v>UN</v>
      </c>
      <c r="F366" s="93">
        <v>1.9800000000000002E-2</v>
      </c>
      <c r="G366" s="94">
        <f ca="1">VLOOKUP(B366,'Insumos e Serviços'!$A:$F,6,0)</f>
        <v>13.49</v>
      </c>
      <c r="H366" s="94">
        <f t="shared" si="16"/>
        <v>0.26</v>
      </c>
    </row>
    <row r="367" spans="1:8" ht="15" thickBot="1">
      <c r="A367" s="90" t="str">
        <f ca="1">VLOOKUP(B367,'Insumos e Serviços'!$A:$F,3,0)</f>
        <v>Insumo</v>
      </c>
      <c r="B367" s="91" t="s">
        <v>410</v>
      </c>
      <c r="C367" s="92" t="str">
        <f ca="1">VLOOKUP(B367,'Insumos e Serviços'!$A:$F,2,0)</f>
        <v>Próprio</v>
      </c>
      <c r="D367" s="90" t="str">
        <f ca="1">VLOOKUP(B367,'Insumos e Serviços'!$A:$F,4,0)</f>
        <v>Hidrômetro ultrassônico DN 40mm, ref. Hydrus, fab. Diehl</v>
      </c>
      <c r="E367" s="92" t="str">
        <f ca="1">VLOOKUP(B367,'Insumos e Serviços'!$A:$F,5,0)</f>
        <v>un</v>
      </c>
      <c r="F367" s="93">
        <v>1</v>
      </c>
      <c r="G367" s="94">
        <f ca="1">VLOOKUP(B367,'Insumos e Serviços'!$A:$F,6,0)</f>
        <v>2771.3</v>
      </c>
      <c r="H367" s="94">
        <f t="shared" si="16"/>
        <v>2771.3</v>
      </c>
    </row>
    <row r="368" spans="1:8" ht="15" thickTop="1">
      <c r="A368" s="4"/>
      <c r="B368" s="4"/>
      <c r="C368" s="4"/>
      <c r="D368" s="4"/>
      <c r="E368" s="4"/>
      <c r="F368" s="4"/>
      <c r="G368" s="4"/>
      <c r="H368" s="4"/>
    </row>
    <row r="369" spans="1:8" ht="22.5">
      <c r="A369" s="84" t="s">
        <v>123</v>
      </c>
      <c r="B369" s="85" t="str">
        <f ca="1">VLOOKUP(A369,'Orçamento Sintético'!$A:$H,2,0)</f>
        <v xml:space="preserve"> MPDFT0978 </v>
      </c>
      <c r="C369" s="85" t="str">
        <f ca="1">VLOOKUP(A369,'Orçamento Sintético'!$A:$H,3,0)</f>
        <v>Próprio</v>
      </c>
      <c r="D369" s="86" t="str">
        <f ca="1">VLOOKUP(A369,'Orçamento Sintético'!$A:$H,4,0)</f>
        <v>Cópia da CPOS (61.10.420) - Atuador de acoplamento direto para válvula, sem retorno por mola, 24Vac, 10 Nm, 0-10V - CN7510A20, Honeywell International In.</v>
      </c>
      <c r="E369" s="85" t="str">
        <f ca="1">VLOOKUP(A369,'Orçamento Sintético'!$A:$H,5,0)</f>
        <v>un</v>
      </c>
      <c r="F369" s="87"/>
      <c r="G369" s="88"/>
      <c r="H369" s="89">
        <f>SUM(H370:H372)</f>
        <v>1242.24</v>
      </c>
    </row>
    <row r="370" spans="1:8">
      <c r="A370" s="90" t="str">
        <f ca="1">VLOOKUP(B370,'Insumos e Serviços'!$A:$F,3,0)</f>
        <v>Composição</v>
      </c>
      <c r="B370" s="91" t="s">
        <v>489</v>
      </c>
      <c r="C370" s="92" t="str">
        <f ca="1">VLOOKUP(B370,'Insumos e Serviços'!$A:$F,2,0)</f>
        <v>SINAPI</v>
      </c>
      <c r="D370" s="90" t="str">
        <f ca="1">VLOOKUP(B370,'Insumos e Serviços'!$A:$F,4,0)</f>
        <v>AUXILIAR DE ELETRICISTA COM ENCARGOS COMPLEMENTARES</v>
      </c>
      <c r="E370" s="92" t="str">
        <f ca="1">VLOOKUP(B370,'Insumos e Serviços'!$A:$F,5,0)</f>
        <v>H</v>
      </c>
      <c r="F370" s="93">
        <v>3</v>
      </c>
      <c r="G370" s="94">
        <f ca="1">VLOOKUP(B370,'Insumos e Serviços'!$A:$F,6,0)</f>
        <v>18.739999999999998</v>
      </c>
      <c r="H370" s="94">
        <f>TRUNC(F370*G370,2)</f>
        <v>56.22</v>
      </c>
    </row>
    <row r="371" spans="1:8">
      <c r="A371" s="90" t="str">
        <f ca="1">VLOOKUP(B371,'Insumos e Serviços'!$A:$F,3,0)</f>
        <v>Composição</v>
      </c>
      <c r="B371" s="91" t="s">
        <v>491</v>
      </c>
      <c r="C371" s="92" t="str">
        <f ca="1">VLOOKUP(B371,'Insumos e Serviços'!$A:$F,2,0)</f>
        <v>SINAPI</v>
      </c>
      <c r="D371" s="90" t="str">
        <f ca="1">VLOOKUP(B371,'Insumos e Serviços'!$A:$F,4,0)</f>
        <v>ELETRICISTA COM ENCARGOS COMPLEMENTARES</v>
      </c>
      <c r="E371" s="92" t="str">
        <f ca="1">VLOOKUP(B371,'Insumos e Serviços'!$A:$F,5,0)</f>
        <v>H</v>
      </c>
      <c r="F371" s="93">
        <v>3</v>
      </c>
      <c r="G371" s="94">
        <f ca="1">VLOOKUP(B371,'Insumos e Serviços'!$A:$F,6,0)</f>
        <v>24.1</v>
      </c>
      <c r="H371" s="94">
        <f>TRUNC(F371*G371,2)</f>
        <v>72.3</v>
      </c>
    </row>
    <row r="372" spans="1:8" ht="34.5" thickBot="1">
      <c r="A372" s="90" t="str">
        <f ca="1">VLOOKUP(B372,'Insumos e Serviços'!$A:$F,3,0)</f>
        <v>Insumo</v>
      </c>
      <c r="B372" s="91" t="s">
        <v>414</v>
      </c>
      <c r="C372" s="92" t="str">
        <f ca="1">VLOOKUP(B372,'Insumos e Serviços'!$A:$F,2,0)</f>
        <v>Próprio</v>
      </c>
      <c r="D372" s="90" t="str">
        <f ca="1">VLOOKUP(B372,'Insumos e Serviços'!$A:$F,4,0)</f>
        <v>Atuador de acoplamento direto para válvula, sem retorno por mola, 24Vac, 10 Nm, podendo ser utilizado nos modos on-off, floating e proporcional 0-10V, Modelo de referência CN7510A20, fabricante Honeywell International In.</v>
      </c>
      <c r="E372" s="92" t="str">
        <f ca="1">VLOOKUP(B372,'Insumos e Serviços'!$A:$F,5,0)</f>
        <v>un</v>
      </c>
      <c r="F372" s="93">
        <v>1</v>
      </c>
      <c r="G372" s="94">
        <f ca="1">VLOOKUP(B372,'Insumos e Serviços'!$A:$F,6,0)</f>
        <v>1113.72</v>
      </c>
      <c r="H372" s="94">
        <f>TRUNC(F372*G372,2)</f>
        <v>1113.72</v>
      </c>
    </row>
    <row r="373" spans="1:8" ht="15" thickTop="1">
      <c r="A373" s="4"/>
      <c r="B373" s="4"/>
      <c r="C373" s="4"/>
      <c r="D373" s="4"/>
      <c r="E373" s="4"/>
      <c r="F373" s="4"/>
      <c r="G373" s="4"/>
      <c r="H373" s="4"/>
    </row>
    <row r="374" spans="1:8" ht="22.5">
      <c r="A374" s="84" t="s">
        <v>120</v>
      </c>
      <c r="B374" s="85" t="str">
        <f ca="1">VLOOKUP(A374,'Orçamento Sintético'!$A:$H,2,0)</f>
        <v xml:space="preserve"> MPDFT0979 </v>
      </c>
      <c r="C374" s="85" t="str">
        <f ca="1">VLOOKUP(A374,'Orçamento Sintético'!$A:$H,3,0)</f>
        <v>Próprio</v>
      </c>
      <c r="D374" s="86" t="str">
        <f ca="1">VLOOKUP(A374,'Orçamento Sintético'!$A:$H,4,0)</f>
        <v>Cópia da FDE (09.05.095) - Chave de pressão de ar diferencial, com invólucro em plástico (IP54), 0 - 300Pa, PAS-01 - Veris Industrie</v>
      </c>
      <c r="E374" s="85" t="str">
        <f ca="1">VLOOKUP(A374,'Orçamento Sintético'!$A:$H,5,0)</f>
        <v>un</v>
      </c>
      <c r="F374" s="87"/>
      <c r="G374" s="88"/>
      <c r="H374" s="89">
        <f>SUM(H375:H377)</f>
        <v>527</v>
      </c>
    </row>
    <row r="375" spans="1:8">
      <c r="A375" s="90" t="str">
        <f ca="1">VLOOKUP(B375,'Insumos e Serviços'!$A:$F,3,0)</f>
        <v>Composição</v>
      </c>
      <c r="B375" s="91" t="s">
        <v>489</v>
      </c>
      <c r="C375" s="92" t="str">
        <f ca="1">VLOOKUP(B375,'Insumos e Serviços'!$A:$F,2,0)</f>
        <v>SINAPI</v>
      </c>
      <c r="D375" s="90" t="str">
        <f ca="1">VLOOKUP(B375,'Insumos e Serviços'!$A:$F,4,0)</f>
        <v>AUXILIAR DE ELETRICISTA COM ENCARGOS COMPLEMENTARES</v>
      </c>
      <c r="E375" s="92" t="str">
        <f ca="1">VLOOKUP(B375,'Insumos e Serviços'!$A:$F,5,0)</f>
        <v>H</v>
      </c>
      <c r="F375" s="93">
        <v>1</v>
      </c>
      <c r="G375" s="94">
        <f ca="1">VLOOKUP(B375,'Insumos e Serviços'!$A:$F,6,0)</f>
        <v>18.739999999999998</v>
      </c>
      <c r="H375" s="94">
        <f>TRUNC(F375*G375,2)</f>
        <v>18.739999999999998</v>
      </c>
    </row>
    <row r="376" spans="1:8">
      <c r="A376" s="90" t="str">
        <f ca="1">VLOOKUP(B376,'Insumos e Serviços'!$A:$F,3,0)</f>
        <v>Composição</v>
      </c>
      <c r="B376" s="91" t="s">
        <v>491</v>
      </c>
      <c r="C376" s="92" t="str">
        <f ca="1">VLOOKUP(B376,'Insumos e Serviços'!$A:$F,2,0)</f>
        <v>SINAPI</v>
      </c>
      <c r="D376" s="90" t="str">
        <f ca="1">VLOOKUP(B376,'Insumos e Serviços'!$A:$F,4,0)</f>
        <v>ELETRICISTA COM ENCARGOS COMPLEMENTARES</v>
      </c>
      <c r="E376" s="92" t="str">
        <f ca="1">VLOOKUP(B376,'Insumos e Serviços'!$A:$F,5,0)</f>
        <v>H</v>
      </c>
      <c r="F376" s="93">
        <v>1</v>
      </c>
      <c r="G376" s="94">
        <f ca="1">VLOOKUP(B376,'Insumos e Serviços'!$A:$F,6,0)</f>
        <v>24.1</v>
      </c>
      <c r="H376" s="94">
        <f>TRUNC(F376*G376,2)</f>
        <v>24.1</v>
      </c>
    </row>
    <row r="377" spans="1:8" ht="23.25" thickBot="1">
      <c r="A377" s="90" t="str">
        <f ca="1">VLOOKUP(B377,'Insumos e Serviços'!$A:$F,3,0)</f>
        <v>Insumo</v>
      </c>
      <c r="B377" s="91" t="s">
        <v>408</v>
      </c>
      <c r="C377" s="92" t="str">
        <f ca="1">VLOOKUP(B377,'Insumos e Serviços'!$A:$F,2,0)</f>
        <v>Próprio</v>
      </c>
      <c r="D377" s="90" t="str">
        <f ca="1">VLOOKUP(B377,'Insumos e Serviços'!$A:$F,4,0)</f>
        <v>Chave de pressão de ar diferencial, com invólucro em plástico (IP54), 0 - 300Pa, modelo de referência PAS-01 fabricante Veris Industries</v>
      </c>
      <c r="E377" s="92" t="str">
        <f ca="1">VLOOKUP(B377,'Insumos e Serviços'!$A:$F,5,0)</f>
        <v>un</v>
      </c>
      <c r="F377" s="93">
        <v>1</v>
      </c>
      <c r="G377" s="94">
        <f ca="1">VLOOKUP(B377,'Insumos e Serviços'!$A:$F,6,0)</f>
        <v>484.16</v>
      </c>
      <c r="H377" s="94">
        <f>TRUNC(F377*G377,2)</f>
        <v>484.16</v>
      </c>
    </row>
    <row r="378" spans="1:8" ht="15" thickTop="1">
      <c r="A378" s="4"/>
      <c r="B378" s="4"/>
      <c r="C378" s="4"/>
      <c r="D378" s="4"/>
      <c r="E378" s="4"/>
      <c r="F378" s="4"/>
      <c r="G378" s="4"/>
      <c r="H378" s="4"/>
    </row>
    <row r="379" spans="1:8">
      <c r="A379" s="84" t="s">
        <v>117</v>
      </c>
      <c r="B379" s="85" t="str">
        <f ca="1">VLOOKUP(A379,'Orçamento Sintético'!$A:$H,2,0)</f>
        <v xml:space="preserve"> MPDFT0966 </v>
      </c>
      <c r="C379" s="85" t="str">
        <f ca="1">VLOOKUP(A379,'Orçamento Sintético'!$A:$H,3,0)</f>
        <v>Próprio</v>
      </c>
      <c r="D379" s="86" t="str">
        <f ca="1">VLOOKUP(A379,'Orçamento Sintético'!$A:$H,4,0)</f>
        <v>Copia da CPOS (61.15.120) - Relé acoplador CCA 220Vca com contato reversível</v>
      </c>
      <c r="E379" s="85" t="str">
        <f ca="1">VLOOKUP(A379,'Orçamento Sintético'!$A:$H,5,0)</f>
        <v>un</v>
      </c>
      <c r="F379" s="87"/>
      <c r="G379" s="88"/>
      <c r="H379" s="89">
        <f>SUM(H380:H382)</f>
        <v>40.78</v>
      </c>
    </row>
    <row r="380" spans="1:8">
      <c r="A380" s="90" t="str">
        <f ca="1">VLOOKUP(B380,'Insumos e Serviços'!$A:$F,3,0)</f>
        <v>Composição</v>
      </c>
      <c r="B380" s="91" t="s">
        <v>491</v>
      </c>
      <c r="C380" s="92" t="str">
        <f ca="1">VLOOKUP(B380,'Insumos e Serviços'!$A:$F,2,0)</f>
        <v>SINAPI</v>
      </c>
      <c r="D380" s="90" t="str">
        <f ca="1">VLOOKUP(B380,'Insumos e Serviços'!$A:$F,4,0)</f>
        <v>ELETRICISTA COM ENCARGOS COMPLEMENTARES</v>
      </c>
      <c r="E380" s="92" t="str">
        <f ca="1">VLOOKUP(B380,'Insumos e Serviços'!$A:$F,5,0)</f>
        <v>H</v>
      </c>
      <c r="F380" s="93">
        <v>0.15</v>
      </c>
      <c r="G380" s="94">
        <f ca="1">VLOOKUP(B380,'Insumos e Serviços'!$A:$F,6,0)</f>
        <v>24.1</v>
      </c>
      <c r="H380" s="94">
        <f>TRUNC(F380*G380,2)</f>
        <v>3.61</v>
      </c>
    </row>
    <row r="381" spans="1:8">
      <c r="A381" s="90" t="str">
        <f ca="1">VLOOKUP(B381,'Insumos e Serviços'!$A:$F,3,0)</f>
        <v>Composição</v>
      </c>
      <c r="B381" s="91" t="s">
        <v>489</v>
      </c>
      <c r="C381" s="92" t="str">
        <f ca="1">VLOOKUP(B381,'Insumos e Serviços'!$A:$F,2,0)</f>
        <v>SINAPI</v>
      </c>
      <c r="D381" s="90" t="str">
        <f ca="1">VLOOKUP(B381,'Insumos e Serviços'!$A:$F,4,0)</f>
        <v>AUXILIAR DE ELETRICISTA COM ENCARGOS COMPLEMENTARES</v>
      </c>
      <c r="E381" s="92" t="str">
        <f ca="1">VLOOKUP(B381,'Insumos e Serviços'!$A:$F,5,0)</f>
        <v>H</v>
      </c>
      <c r="F381" s="93">
        <v>0.15</v>
      </c>
      <c r="G381" s="94">
        <f ca="1">VLOOKUP(B381,'Insumos e Serviços'!$A:$F,6,0)</f>
        <v>18.739999999999998</v>
      </c>
      <c r="H381" s="94">
        <f>TRUNC(F381*G381,2)</f>
        <v>2.81</v>
      </c>
    </row>
    <row r="382" spans="1:8" ht="15" thickBot="1">
      <c r="A382" s="90" t="str">
        <f ca="1">VLOOKUP(B382,'Insumos e Serviços'!$A:$F,3,0)</f>
        <v>Insumo</v>
      </c>
      <c r="B382" s="91" t="s">
        <v>359</v>
      </c>
      <c r="C382" s="92" t="str">
        <f ca="1">VLOOKUP(B382,'Insumos e Serviços'!$A:$F,2,0)</f>
        <v>Próprio</v>
      </c>
      <c r="D382" s="90" t="str">
        <f ca="1">VLOOKUP(B382,'Insumos e Serviços'!$A:$F,4,0)</f>
        <v>Relé acoplador CCA 220V com contato reversível RAC-1-220, fabricante Sibratec</v>
      </c>
      <c r="E382" s="92" t="str">
        <f ca="1">VLOOKUP(B382,'Insumos e Serviços'!$A:$F,5,0)</f>
        <v>un</v>
      </c>
      <c r="F382" s="93">
        <v>1</v>
      </c>
      <c r="G382" s="94">
        <f ca="1">VLOOKUP(B382,'Insumos e Serviços'!$A:$F,6,0)</f>
        <v>34.36</v>
      </c>
      <c r="H382" s="94">
        <f>TRUNC(F382*G382,2)</f>
        <v>34.36</v>
      </c>
    </row>
    <row r="383" spans="1:8" ht="15" thickTop="1">
      <c r="A383" s="4"/>
      <c r="B383" s="4"/>
      <c r="C383" s="4"/>
      <c r="D383" s="4"/>
      <c r="E383" s="4"/>
      <c r="F383" s="4"/>
      <c r="G383" s="4"/>
      <c r="H383" s="4"/>
    </row>
    <row r="384" spans="1:8">
      <c r="A384" s="84" t="s">
        <v>114</v>
      </c>
      <c r="B384" s="85" t="str">
        <f ca="1">VLOOKUP(A384,'Orçamento Sintético'!$A:$H,2,0)</f>
        <v xml:space="preserve"> MPDFT0981 </v>
      </c>
      <c r="C384" s="85" t="str">
        <f ca="1">VLOOKUP(A384,'Orçamento Sintético'!$A:$H,3,0)</f>
        <v>Próprio</v>
      </c>
      <c r="D384" s="86" t="str">
        <f ca="1">VLOOKUP(A384,'Orçamento Sintético'!$A:$H,4,0)</f>
        <v>Acoplador duplo óptico WEBACDUP</v>
      </c>
      <c r="E384" s="85" t="str">
        <f ca="1">VLOOKUP(A384,'Orçamento Sintético'!$A:$H,5,0)</f>
        <v>un</v>
      </c>
      <c r="F384" s="87"/>
      <c r="G384" s="88"/>
      <c r="H384" s="89">
        <f>SUM(H385:H387)</f>
        <v>292.42</v>
      </c>
    </row>
    <row r="385" spans="1:8">
      <c r="A385" s="90" t="str">
        <f ca="1">VLOOKUP(B385,'Insumos e Serviços'!$A:$F,3,0)</f>
        <v>Composição</v>
      </c>
      <c r="B385" s="91" t="s">
        <v>489</v>
      </c>
      <c r="C385" s="92" t="str">
        <f ca="1">VLOOKUP(B385,'Insumos e Serviços'!$A:$F,2,0)</f>
        <v>SINAPI</v>
      </c>
      <c r="D385" s="90" t="str">
        <f ca="1">VLOOKUP(B385,'Insumos e Serviços'!$A:$F,4,0)</f>
        <v>AUXILIAR DE ELETRICISTA COM ENCARGOS COMPLEMENTARES</v>
      </c>
      <c r="E385" s="92" t="str">
        <f ca="1">VLOOKUP(B385,'Insumos e Serviços'!$A:$F,5,0)</f>
        <v>H</v>
      </c>
      <c r="F385" s="93">
        <v>2</v>
      </c>
      <c r="G385" s="94">
        <f ca="1">VLOOKUP(B385,'Insumos e Serviços'!$A:$F,6,0)</f>
        <v>18.739999999999998</v>
      </c>
      <c r="H385" s="94">
        <f>TRUNC(F385*G385,2)</f>
        <v>37.479999999999997</v>
      </c>
    </row>
    <row r="386" spans="1:8">
      <c r="A386" s="90" t="str">
        <f ca="1">VLOOKUP(B386,'Insumos e Serviços'!$A:$F,3,0)</f>
        <v>Composição</v>
      </c>
      <c r="B386" s="91" t="s">
        <v>491</v>
      </c>
      <c r="C386" s="92" t="str">
        <f ca="1">VLOOKUP(B386,'Insumos e Serviços'!$A:$F,2,0)</f>
        <v>SINAPI</v>
      </c>
      <c r="D386" s="90" t="str">
        <f ca="1">VLOOKUP(B386,'Insumos e Serviços'!$A:$F,4,0)</f>
        <v>ELETRICISTA COM ENCARGOS COMPLEMENTARES</v>
      </c>
      <c r="E386" s="92" t="str">
        <f ca="1">VLOOKUP(B386,'Insumos e Serviços'!$A:$F,5,0)</f>
        <v>H</v>
      </c>
      <c r="F386" s="93">
        <v>2</v>
      </c>
      <c r="G386" s="94">
        <f ca="1">VLOOKUP(B386,'Insumos e Serviços'!$A:$F,6,0)</f>
        <v>24.1</v>
      </c>
      <c r="H386" s="94">
        <f>TRUNC(F386*G386,2)</f>
        <v>48.2</v>
      </c>
    </row>
    <row r="387" spans="1:8" ht="15" thickBot="1">
      <c r="A387" s="90" t="str">
        <f ca="1">VLOOKUP(B387,'Insumos e Serviços'!$A:$F,3,0)</f>
        <v>Insumo</v>
      </c>
      <c r="B387" s="91" t="s">
        <v>367</v>
      </c>
      <c r="C387" s="92" t="str">
        <f ca="1">VLOOKUP(B387,'Insumos e Serviços'!$A:$F,2,0)</f>
        <v>Próprio</v>
      </c>
      <c r="D387" s="90" t="str">
        <f ca="1">VLOOKUP(B387,'Insumos e Serviços'!$A:$F,4,0)</f>
        <v>Acoplador duplo óptico WEBACDUP</v>
      </c>
      <c r="E387" s="92" t="str">
        <f ca="1">VLOOKUP(B387,'Insumos e Serviços'!$A:$F,5,0)</f>
        <v>un</v>
      </c>
      <c r="F387" s="93">
        <v>1</v>
      </c>
      <c r="G387" s="94">
        <f ca="1">VLOOKUP(B387,'Insumos e Serviços'!$A:$F,6,0)</f>
        <v>206.74</v>
      </c>
      <c r="H387" s="94">
        <f>TRUNC(F387*G387,2)</f>
        <v>206.74</v>
      </c>
    </row>
    <row r="388" spans="1:8" ht="15" thickTop="1">
      <c r="A388" s="4"/>
      <c r="B388" s="4"/>
      <c r="C388" s="4"/>
      <c r="D388" s="4"/>
      <c r="E388" s="4"/>
      <c r="F388" s="4"/>
      <c r="G388" s="4"/>
      <c r="H388" s="4"/>
    </row>
    <row r="389" spans="1:8">
      <c r="A389" s="102" t="s">
        <v>111</v>
      </c>
      <c r="B389" s="102"/>
      <c r="C389" s="102"/>
      <c r="D389" s="103" t="s">
        <v>110</v>
      </c>
      <c r="E389" s="102"/>
      <c r="F389" s="104"/>
      <c r="G389" s="102"/>
      <c r="H389" s="105"/>
    </row>
    <row r="390" spans="1:8" ht="33.75">
      <c r="A390" s="84" t="s">
        <v>109</v>
      </c>
      <c r="B390" s="85" t="str">
        <f ca="1">VLOOKUP(A390,'Orçamento Sintético'!$A:$H,2,0)</f>
        <v xml:space="preserve"> MPDFT0354 </v>
      </c>
      <c r="C390" s="85" t="str">
        <f ca="1">VLOOKUP(A390,'Orçamento Sintético'!$A:$H,3,0)</f>
        <v>Próprio</v>
      </c>
      <c r="D390" s="86" t="str">
        <f ca="1">VLOOKUP(A390,'Orçamento Sintético'!$A:$H,4,0)</f>
        <v>Copia da SINAPI (95746) - Eletroduto rígido de aço carbono, sem costura, com revestimento protetor de zinco aplicado à quente, extremidades rosqueadas, classe pesada, Ø25 mm (3/4" BSPP), fab. Apolo - fornecimento e instalação</v>
      </c>
      <c r="E390" s="85" t="str">
        <f ca="1">VLOOKUP(A390,'Orçamento Sintético'!$A:$H,5,0)</f>
        <v>M</v>
      </c>
      <c r="F390" s="87"/>
      <c r="G390" s="88"/>
      <c r="H390" s="89">
        <f>SUM(H391:H395)</f>
        <v>29.97</v>
      </c>
    </row>
    <row r="391" spans="1:8">
      <c r="A391" s="90" t="str">
        <f ca="1">VLOOKUP(B391,'Insumos e Serviços'!$A:$F,3,0)</f>
        <v>Composição</v>
      </c>
      <c r="B391" s="91" t="s">
        <v>489</v>
      </c>
      <c r="C391" s="92" t="str">
        <f ca="1">VLOOKUP(B391,'Insumos e Serviços'!$A:$F,2,0)</f>
        <v>SINAPI</v>
      </c>
      <c r="D391" s="90" t="str">
        <f ca="1">VLOOKUP(B391,'Insumos e Serviços'!$A:$F,4,0)</f>
        <v>AUXILIAR DE ELETRICISTA COM ENCARGOS COMPLEMENTARES</v>
      </c>
      <c r="E391" s="92" t="str">
        <f ca="1">VLOOKUP(B391,'Insumos e Serviços'!$A:$F,5,0)</f>
        <v>H</v>
      </c>
      <c r="F391" s="93">
        <v>0.10440000000000001</v>
      </c>
      <c r="G391" s="94">
        <f ca="1">VLOOKUP(B391,'Insumos e Serviços'!$A:$F,6,0)</f>
        <v>18.739999999999998</v>
      </c>
      <c r="H391" s="94">
        <f>TRUNC(F391*G391,2)</f>
        <v>1.95</v>
      </c>
    </row>
    <row r="392" spans="1:8">
      <c r="A392" s="90" t="str">
        <f ca="1">VLOOKUP(B392,'Insumos e Serviços'!$A:$F,3,0)</f>
        <v>Composição</v>
      </c>
      <c r="B392" s="91" t="s">
        <v>491</v>
      </c>
      <c r="C392" s="92" t="str">
        <f ca="1">VLOOKUP(B392,'Insumos e Serviços'!$A:$F,2,0)</f>
        <v>SINAPI</v>
      </c>
      <c r="D392" s="90" t="str">
        <f ca="1">VLOOKUP(B392,'Insumos e Serviços'!$A:$F,4,0)</f>
        <v>ELETRICISTA COM ENCARGOS COMPLEMENTARES</v>
      </c>
      <c r="E392" s="92" t="str">
        <f ca="1">VLOOKUP(B392,'Insumos e Serviços'!$A:$F,5,0)</f>
        <v>H</v>
      </c>
      <c r="F392" s="93">
        <v>0.10440000000000001</v>
      </c>
      <c r="G392" s="94">
        <f ca="1">VLOOKUP(B392,'Insumos e Serviços'!$A:$F,6,0)</f>
        <v>24.1</v>
      </c>
      <c r="H392" s="94">
        <f>TRUNC(F392*G392,2)</f>
        <v>2.5099999999999998</v>
      </c>
    </row>
    <row r="393" spans="1:8" ht="33.75">
      <c r="A393" s="90" t="str">
        <f ca="1">VLOOKUP(B393,'Insumos e Serviços'!$A:$F,3,0)</f>
        <v>Composição</v>
      </c>
      <c r="B393" s="91" t="s">
        <v>100</v>
      </c>
      <c r="C393" s="92" t="str">
        <f ca="1">VLOOKUP(B393,'Insumos e Serviços'!$A:$F,2,0)</f>
        <v>SINAPI</v>
      </c>
      <c r="D393" s="90" t="str">
        <f ca="1">VLOOKUP(B393,'Insumos e Serviços'!$A:$F,4,0)</f>
        <v>FIXAÇÃO DE TUBOS HORIZONTAIS DE PVC, CPVC OU COBRE DIÂMETROS MENORES OU IGUAIS A 40 MM OU ELETROCALHAS ATÉ 150MM DE LARGURA, COM ABRAÇADEIRA METÁLICA RÍGIDA TIPO D 1/2, FIXADA EM PERFILADO EM LAJE. AF_05/2015</v>
      </c>
      <c r="E393" s="92" t="str">
        <f ca="1">VLOOKUP(B393,'Insumos e Serviços'!$A:$F,5,0)</f>
        <v>M</v>
      </c>
      <c r="F393" s="93">
        <v>1</v>
      </c>
      <c r="G393" s="94">
        <f ca="1">VLOOKUP(B393,'Insumos e Serviços'!$A:$F,6,0)</f>
        <v>2.6</v>
      </c>
      <c r="H393" s="94">
        <f>TRUNC(F393*G393,2)</f>
        <v>2.6</v>
      </c>
    </row>
    <row r="394" spans="1:8" ht="22.5">
      <c r="A394" s="90" t="str">
        <f ca="1">VLOOKUP(B394,'Insumos e Serviços'!$A:$F,3,0)</f>
        <v>Composição</v>
      </c>
      <c r="B394" s="91" t="s">
        <v>501</v>
      </c>
      <c r="C394" s="92" t="str">
        <f ca="1">VLOOKUP(B394,'Insumos e Serviços'!$A:$F,2,0)</f>
        <v>SINAPI</v>
      </c>
      <c r="D394" s="90" t="str">
        <f ca="1">VLOOKUP(B394,'Insumos e Serviços'!$A:$F,4,0)</f>
        <v>LUVA DE EMENDA PARA ELETRODUTO, AÇO GALVANIZADO, DN 25 MM (1''), APARENTE, INSTALADA EM TETO - FORNECIMENTO E INSTALAÇÃO. AF_11/2016_P</v>
      </c>
      <c r="E394" s="92" t="str">
        <f ca="1">VLOOKUP(B394,'Insumos e Serviços'!$A:$F,5,0)</f>
        <v>UN</v>
      </c>
      <c r="F394" s="93">
        <v>0.33329999999999999</v>
      </c>
      <c r="G394" s="94">
        <f ca="1">VLOOKUP(B394,'Insumos e Serviços'!$A:$F,6,0)</f>
        <v>8.07</v>
      </c>
      <c r="H394" s="94">
        <f>TRUNC(F394*G394,2)</f>
        <v>2.68</v>
      </c>
    </row>
    <row r="395" spans="1:8" ht="23.25" thickBot="1">
      <c r="A395" s="90" t="str">
        <f ca="1">VLOOKUP(B395,'Insumos e Serviços'!$A:$F,3,0)</f>
        <v>Insumo</v>
      </c>
      <c r="B395" s="91" t="s">
        <v>447</v>
      </c>
      <c r="C395" s="92" t="str">
        <f ca="1">VLOOKUP(B395,'Insumos e Serviços'!$A:$F,2,0)</f>
        <v>Próprio</v>
      </c>
      <c r="D395" s="90" t="str">
        <f ca="1">VLOOKUP(B395,'Insumos e Serviços'!$A:$F,4,0)</f>
        <v>Eletroduto rígido de aço carbono, sem costura, com revestimento protetor de zinco aplicado a quente, extremidades rosqueadas, classe pesada, Ø25mm (3/4" BSPP), fab. Apolo</v>
      </c>
      <c r="E395" s="92" t="str">
        <f ca="1">VLOOKUP(B395,'Insumos e Serviços'!$A:$F,5,0)</f>
        <v>m</v>
      </c>
      <c r="F395" s="93">
        <v>1.05</v>
      </c>
      <c r="G395" s="94">
        <f ca="1">VLOOKUP(B395,'Insumos e Serviços'!$A:$F,6,0)</f>
        <v>19.27</v>
      </c>
      <c r="H395" s="94">
        <f>TRUNC(F395*G395,2)</f>
        <v>20.23</v>
      </c>
    </row>
    <row r="396" spans="1:8" ht="15" thickTop="1">
      <c r="A396" s="4"/>
      <c r="B396" s="4"/>
      <c r="C396" s="4"/>
      <c r="D396" s="4"/>
      <c r="E396" s="4"/>
      <c r="F396" s="4"/>
      <c r="G396" s="4"/>
      <c r="H396" s="4"/>
    </row>
    <row r="397" spans="1:8" ht="33.75">
      <c r="A397" s="84" t="s">
        <v>106</v>
      </c>
      <c r="B397" s="85" t="str">
        <f ca="1">VLOOKUP(A397,'Orçamento Sintético'!$A:$H,2,0)</f>
        <v xml:space="preserve"> MPDFT0403 </v>
      </c>
      <c r="C397" s="85" t="str">
        <f ca="1">VLOOKUP(A397,'Orçamento Sintético'!$A:$H,3,0)</f>
        <v>Próprio</v>
      </c>
      <c r="D397" s="86" t="str">
        <f ca="1">VLOOKUP(A397,'Orçamento Sintético'!$A:$H,4,0)</f>
        <v>Curva para eletroduto de 25mm de aço carbono, sem costura, com revestimento protetor de zinco aplicado à quente. d. Marca de referência: Apollo, Manesmman ou equivalente técnico.</v>
      </c>
      <c r="E397" s="85" t="str">
        <f ca="1">VLOOKUP(A397,'Orçamento Sintético'!$A:$H,5,0)</f>
        <v>un</v>
      </c>
      <c r="F397" s="87"/>
      <c r="G397" s="88"/>
      <c r="H397" s="89">
        <f>SUM(H398:H400)</f>
        <v>27.91</v>
      </c>
    </row>
    <row r="398" spans="1:8">
      <c r="A398" s="90" t="str">
        <f ca="1">VLOOKUP(B398,'Insumos e Serviços'!$A:$F,3,0)</f>
        <v>Composição</v>
      </c>
      <c r="B398" s="91" t="s">
        <v>489</v>
      </c>
      <c r="C398" s="92" t="str">
        <f ca="1">VLOOKUP(B398,'Insumos e Serviços'!$A:$F,2,0)</f>
        <v>SINAPI</v>
      </c>
      <c r="D398" s="90" t="str">
        <f ca="1">VLOOKUP(B398,'Insumos e Serviços'!$A:$F,4,0)</f>
        <v>AUXILIAR DE ELETRICISTA COM ENCARGOS COMPLEMENTARES</v>
      </c>
      <c r="E398" s="92" t="str">
        <f ca="1">VLOOKUP(B398,'Insumos e Serviços'!$A:$F,5,0)</f>
        <v>H</v>
      </c>
      <c r="F398" s="93">
        <v>0.16</v>
      </c>
      <c r="G398" s="94">
        <f ca="1">VLOOKUP(B398,'Insumos e Serviços'!$A:$F,6,0)</f>
        <v>18.739999999999998</v>
      </c>
      <c r="H398" s="94">
        <f>TRUNC(F398*G398,2)</f>
        <v>2.99</v>
      </c>
    </row>
    <row r="399" spans="1:8">
      <c r="A399" s="90" t="str">
        <f ca="1">VLOOKUP(B399,'Insumos e Serviços'!$A:$F,3,0)</f>
        <v>Composição</v>
      </c>
      <c r="B399" s="91" t="s">
        <v>491</v>
      </c>
      <c r="C399" s="92" t="str">
        <f ca="1">VLOOKUP(B399,'Insumos e Serviços'!$A:$F,2,0)</f>
        <v>SINAPI</v>
      </c>
      <c r="D399" s="90" t="str">
        <f ca="1">VLOOKUP(B399,'Insumos e Serviços'!$A:$F,4,0)</f>
        <v>ELETRICISTA COM ENCARGOS COMPLEMENTARES</v>
      </c>
      <c r="E399" s="92" t="str">
        <f ca="1">VLOOKUP(B399,'Insumos e Serviços'!$A:$F,5,0)</f>
        <v>H</v>
      </c>
      <c r="F399" s="93">
        <v>0.16</v>
      </c>
      <c r="G399" s="94">
        <f ca="1">VLOOKUP(B399,'Insumos e Serviços'!$A:$F,6,0)</f>
        <v>24.1</v>
      </c>
      <c r="H399" s="94">
        <f>TRUNC(F399*G399,2)</f>
        <v>3.85</v>
      </c>
    </row>
    <row r="400" spans="1:8" ht="23.25" thickBot="1">
      <c r="A400" s="90" t="str">
        <f ca="1">VLOOKUP(B400,'Insumos e Serviços'!$A:$F,3,0)</f>
        <v>Insumo</v>
      </c>
      <c r="B400" s="91" t="s">
        <v>351</v>
      </c>
      <c r="C400" s="92" t="str">
        <f ca="1">VLOOKUP(B400,'Insumos e Serviços'!$A:$F,2,0)</f>
        <v>SINAPI</v>
      </c>
      <c r="D400" s="90" t="str">
        <f ca="1">VLOOKUP(B400,'Insumos e Serviços'!$A:$F,4,0)</f>
        <v>CURVA 90 GRAUS EM ACO CARBONO, RAIO CURTO, SOLDAVEL, PRESSAO 3.000 LBS, DN 3/4"</v>
      </c>
      <c r="E400" s="92" t="str">
        <f ca="1">VLOOKUP(B400,'Insumos e Serviços'!$A:$F,5,0)</f>
        <v>UN</v>
      </c>
      <c r="F400" s="93">
        <v>1</v>
      </c>
      <c r="G400" s="94">
        <f ca="1">VLOOKUP(B400,'Insumos e Serviços'!$A:$F,6,0)</f>
        <v>21.07</v>
      </c>
      <c r="H400" s="94">
        <f>TRUNC(F400*G400,2)</f>
        <v>21.07</v>
      </c>
    </row>
    <row r="401" spans="1:8" ht="15" thickTop="1">
      <c r="A401" s="4"/>
      <c r="B401" s="4"/>
      <c r="C401" s="4"/>
      <c r="D401" s="4"/>
      <c r="E401" s="4"/>
      <c r="F401" s="4"/>
      <c r="G401" s="4"/>
      <c r="H401" s="4"/>
    </row>
    <row r="402" spans="1:8" ht="22.5">
      <c r="A402" s="84" t="s">
        <v>98</v>
      </c>
      <c r="B402" s="85" t="str">
        <f ca="1">VLOOKUP(A402,'Orçamento Sintético'!$A:$H,2,0)</f>
        <v xml:space="preserve"> MPDFT0353 </v>
      </c>
      <c r="C402" s="85" t="str">
        <f ca="1">VLOOKUP(A402,'Orçamento Sintético'!$A:$H,3,0)</f>
        <v>Próprio</v>
      </c>
      <c r="D402" s="86" t="str">
        <f ca="1">VLOOKUP(A402,'Orçamento Sintético'!$A:$H,4,0)</f>
        <v>Copia da SUDECAP (11.12.01) - Perfilado perfurado em chapa de aço galvanizado # 22, largura 38 mm x altura 38 mm, sem tampa, inclusive conexões</v>
      </c>
      <c r="E402" s="85" t="str">
        <f ca="1">VLOOKUP(A402,'Orçamento Sintético'!$A:$H,5,0)</f>
        <v>m</v>
      </c>
      <c r="F402" s="87"/>
      <c r="G402" s="88"/>
      <c r="H402" s="89">
        <f>SUM(H403:H412)</f>
        <v>30.229999999999997</v>
      </c>
    </row>
    <row r="403" spans="1:8">
      <c r="A403" s="90" t="str">
        <f ca="1">VLOOKUP(B403,'Insumos e Serviços'!$A:$F,3,0)</f>
        <v>Composição</v>
      </c>
      <c r="B403" s="91" t="s">
        <v>489</v>
      </c>
      <c r="C403" s="92" t="str">
        <f ca="1">VLOOKUP(B403,'Insumos e Serviços'!$A:$F,2,0)</f>
        <v>SINAPI</v>
      </c>
      <c r="D403" s="90" t="str">
        <f ca="1">VLOOKUP(B403,'Insumos e Serviços'!$A:$F,4,0)</f>
        <v>AUXILIAR DE ELETRICISTA COM ENCARGOS COMPLEMENTARES</v>
      </c>
      <c r="E403" s="92" t="str">
        <f ca="1">VLOOKUP(B403,'Insumos e Serviços'!$A:$F,5,0)</f>
        <v>H</v>
      </c>
      <c r="F403" s="93">
        <v>0.23</v>
      </c>
      <c r="G403" s="94">
        <f ca="1">VLOOKUP(B403,'Insumos e Serviços'!$A:$F,6,0)</f>
        <v>18.739999999999998</v>
      </c>
      <c r="H403" s="94">
        <f t="shared" ref="H403:H412" si="17">TRUNC(F403*G403,2)</f>
        <v>4.3099999999999996</v>
      </c>
    </row>
    <row r="404" spans="1:8">
      <c r="A404" s="90" t="str">
        <f ca="1">VLOOKUP(B404,'Insumos e Serviços'!$A:$F,3,0)</f>
        <v>Composição</v>
      </c>
      <c r="B404" s="91" t="s">
        <v>491</v>
      </c>
      <c r="C404" s="92" t="str">
        <f ca="1">VLOOKUP(B404,'Insumos e Serviços'!$A:$F,2,0)</f>
        <v>SINAPI</v>
      </c>
      <c r="D404" s="90" t="str">
        <f ca="1">VLOOKUP(B404,'Insumos e Serviços'!$A:$F,4,0)</f>
        <v>ELETRICISTA COM ENCARGOS COMPLEMENTARES</v>
      </c>
      <c r="E404" s="92" t="str">
        <f ca="1">VLOOKUP(B404,'Insumos e Serviços'!$A:$F,5,0)</f>
        <v>H</v>
      </c>
      <c r="F404" s="93">
        <v>0.23</v>
      </c>
      <c r="G404" s="94">
        <f ca="1">VLOOKUP(B404,'Insumos e Serviços'!$A:$F,6,0)</f>
        <v>24.1</v>
      </c>
      <c r="H404" s="94">
        <f t="shared" si="17"/>
        <v>5.54</v>
      </c>
    </row>
    <row r="405" spans="1:8">
      <c r="A405" s="90" t="str">
        <f ca="1">VLOOKUP(B405,'Insumos e Serviços'!$A:$F,3,0)</f>
        <v>Insumo</v>
      </c>
      <c r="B405" s="91" t="s">
        <v>335</v>
      </c>
      <c r="C405" s="92" t="str">
        <f ca="1">VLOOKUP(B405,'Insumos e Serviços'!$A:$F,2,0)</f>
        <v>SINAPI</v>
      </c>
      <c r="D405" s="90" t="str">
        <f ca="1">VLOOKUP(B405,'Insumos e Serviços'!$A:$F,4,0)</f>
        <v>PERFILADO PERFURADO SIMPLES 38 X 38 MM, CHAPA 22</v>
      </c>
      <c r="E405" s="92" t="str">
        <f ca="1">VLOOKUP(B405,'Insumos e Serviços'!$A:$F,5,0)</f>
        <v>M</v>
      </c>
      <c r="F405" s="93">
        <v>1</v>
      </c>
      <c r="G405" s="94">
        <f ca="1">VLOOKUP(B405,'Insumos e Serviços'!$A:$F,6,0)</f>
        <v>9.84</v>
      </c>
      <c r="H405" s="94">
        <f t="shared" si="17"/>
        <v>9.84</v>
      </c>
    </row>
    <row r="406" spans="1:8">
      <c r="A406" s="90" t="str">
        <f ca="1">VLOOKUP(B406,'Insumos e Serviços'!$A:$F,3,0)</f>
        <v>Insumo</v>
      </c>
      <c r="B406" s="91" t="s">
        <v>325</v>
      </c>
      <c r="C406" s="92" t="str">
        <f ca="1">VLOOKUP(B406,'Insumos e Serviços'!$A:$F,2,0)</f>
        <v>Próprio</v>
      </c>
      <c r="D406" s="90" t="str">
        <f ca="1">VLOOKUP(B406,'Insumos e Serviços'!$A:$F,4,0)</f>
        <v>Suporte curto para perfilado em aço galvanizado</v>
      </c>
      <c r="E406" s="92" t="str">
        <f ca="1">VLOOKUP(B406,'Insumos e Serviços'!$A:$F,5,0)</f>
        <v>un</v>
      </c>
      <c r="F406" s="93">
        <v>0.67</v>
      </c>
      <c r="G406" s="94">
        <f ca="1">VLOOKUP(B406,'Insumos e Serviços'!$A:$F,6,0)</f>
        <v>1.28</v>
      </c>
      <c r="H406" s="94">
        <f t="shared" si="17"/>
        <v>0.85</v>
      </c>
    </row>
    <row r="407" spans="1:8">
      <c r="A407" s="90" t="str">
        <f ca="1">VLOOKUP(B407,'Insumos e Serviços'!$A:$F,3,0)</f>
        <v>Insumo</v>
      </c>
      <c r="B407" s="91" t="s">
        <v>329</v>
      </c>
      <c r="C407" s="92" t="str">
        <f ca="1">VLOOKUP(B407,'Insumos e Serviços'!$A:$F,2,0)</f>
        <v>SINAPI</v>
      </c>
      <c r="D407" s="90" t="str">
        <f ca="1">VLOOKUP(B407,'Insumos e Serviços'!$A:$F,4,0)</f>
        <v>VERGALHAO ZINCADO ROSCA TOTAL, 1/4 " (6,3 MM)</v>
      </c>
      <c r="E407" s="92" t="str">
        <f ca="1">VLOOKUP(B407,'Insumos e Serviços'!$A:$F,5,0)</f>
        <v>M</v>
      </c>
      <c r="F407" s="93">
        <v>0.8</v>
      </c>
      <c r="G407" s="94">
        <f ca="1">VLOOKUP(B407,'Insumos e Serviços'!$A:$F,6,0)</f>
        <v>3.78</v>
      </c>
      <c r="H407" s="94">
        <f t="shared" si="17"/>
        <v>3.02</v>
      </c>
    </row>
    <row r="408" spans="1:8">
      <c r="A408" s="90" t="str">
        <f ca="1">VLOOKUP(B408,'Insumos e Serviços'!$A:$F,3,0)</f>
        <v>Insumo</v>
      </c>
      <c r="B408" s="91" t="s">
        <v>323</v>
      </c>
      <c r="C408" s="92" t="str">
        <f ca="1">VLOOKUP(B408,'Insumos e Serviços'!$A:$F,2,0)</f>
        <v>SINAPI</v>
      </c>
      <c r="D408" s="90" t="str">
        <f ca="1">VLOOKUP(B408,'Insumos e Serviços'!$A:$F,4,0)</f>
        <v>PORCA ZINCADA, SEXTAVADA, DIAMETRO 1/4"</v>
      </c>
      <c r="E408" s="92" t="str">
        <f ca="1">VLOOKUP(B408,'Insumos e Serviços'!$A:$F,5,0)</f>
        <v>UN</v>
      </c>
      <c r="F408" s="93">
        <v>4.5330000000000004</v>
      </c>
      <c r="G408" s="94">
        <f ca="1">VLOOKUP(B408,'Insumos e Serviços'!$A:$F,6,0)</f>
        <v>0.18</v>
      </c>
      <c r="H408" s="94">
        <f t="shared" si="17"/>
        <v>0.81</v>
      </c>
    </row>
    <row r="409" spans="1:8" ht="22.5">
      <c r="A409" s="90" t="str">
        <f ca="1">VLOOKUP(B409,'Insumos e Serviços'!$A:$F,3,0)</f>
        <v>Insumo</v>
      </c>
      <c r="B409" s="91" t="s">
        <v>333</v>
      </c>
      <c r="C409" s="92" t="str">
        <f ca="1">VLOOKUP(B409,'Insumos e Serviços'!$A:$F,2,0)</f>
        <v>SINAPI</v>
      </c>
      <c r="D409" s="90" t="str">
        <f ca="1">VLOOKUP(B409,'Insumos e Serviços'!$A:$F,4,0)</f>
        <v>ARRUELA LISA, REDONDA, DE LATAO POLIDO, DIAMETRO NOMINAL 5/8", DIAMETRO EXTERNO = 34 MM, DIAMETRO DO FURO = 17 MM, ESPESSURA = *2,5* MM</v>
      </c>
      <c r="E409" s="92" t="str">
        <f ca="1">VLOOKUP(B409,'Insumos e Serviços'!$A:$F,5,0)</f>
        <v>UN</v>
      </c>
      <c r="F409" s="93">
        <v>4.5330000000000004</v>
      </c>
      <c r="G409" s="94">
        <f ca="1">VLOOKUP(B409,'Insumos e Serviços'!$A:$F,6,0)</f>
        <v>0.9</v>
      </c>
      <c r="H409" s="94">
        <f t="shared" si="17"/>
        <v>4.07</v>
      </c>
    </row>
    <row r="410" spans="1:8">
      <c r="A410" s="90" t="str">
        <f ca="1">VLOOKUP(B410,'Insumos e Serviços'!$A:$F,3,0)</f>
        <v>Insumo</v>
      </c>
      <c r="B410" s="91" t="s">
        <v>327</v>
      </c>
      <c r="C410" s="92" t="str">
        <f ca="1">VLOOKUP(B410,'Insumos e Serviços'!$A:$F,2,0)</f>
        <v>Próprio</v>
      </c>
      <c r="D410" s="90" t="str">
        <f ca="1">VLOOKUP(B410,'Insumos e Serviços'!$A:$F,4,0)</f>
        <v>Cantoneira ZZ alta</v>
      </c>
      <c r="E410" s="92" t="str">
        <f ca="1">VLOOKUP(B410,'Insumos e Serviços'!$A:$F,5,0)</f>
        <v>un</v>
      </c>
      <c r="F410" s="93">
        <v>0.8</v>
      </c>
      <c r="G410" s="94">
        <f ca="1">VLOOKUP(B410,'Insumos e Serviços'!$A:$F,6,0)</f>
        <v>1.4</v>
      </c>
      <c r="H410" s="94">
        <f t="shared" si="17"/>
        <v>1.1200000000000001</v>
      </c>
    </row>
    <row r="411" spans="1:8" ht="22.5">
      <c r="A411" s="90" t="str">
        <f ca="1">VLOOKUP(B411,'Insumos e Serviços'!$A:$F,3,0)</f>
        <v>Insumo</v>
      </c>
      <c r="B411" s="91" t="s">
        <v>318</v>
      </c>
      <c r="C411" s="92" t="str">
        <f ca="1">VLOOKUP(B411,'Insumos e Serviços'!$A:$F,2,0)</f>
        <v>SINAPI</v>
      </c>
      <c r="D411" s="90" t="str">
        <f ca="1">VLOOKUP(B411,'Insumos e Serviços'!$A:$F,4,0)</f>
        <v>PARAFUSO DRY WALL, EM ACO ZINCADO, CABECA LENTILHA E PONTA BROCA (LB), LARGURA 4,2 MM, COMPRIMENTO 13 MM</v>
      </c>
      <c r="E411" s="92" t="str">
        <f ca="1">VLOOKUP(B411,'Insumos e Serviços'!$A:$F,5,0)</f>
        <v>UN</v>
      </c>
      <c r="F411" s="93">
        <v>1.33</v>
      </c>
      <c r="G411" s="94">
        <f ca="1">VLOOKUP(B411,'Insumos e Serviços'!$A:$F,6,0)</f>
        <v>0.14000000000000001</v>
      </c>
      <c r="H411" s="94">
        <f t="shared" si="17"/>
        <v>0.18</v>
      </c>
    </row>
    <row r="412" spans="1:8" ht="15" thickBot="1">
      <c r="A412" s="90" t="str">
        <f ca="1">VLOOKUP(B412,'Insumos e Serviços'!$A:$F,3,0)</f>
        <v>Insumo</v>
      </c>
      <c r="B412" s="91" t="s">
        <v>321</v>
      </c>
      <c r="C412" s="92" t="str">
        <f ca="1">VLOOKUP(B412,'Insumos e Serviços'!$A:$F,2,0)</f>
        <v>SINAPI</v>
      </c>
      <c r="D412" s="90" t="str">
        <f ca="1">VLOOKUP(B412,'Insumos e Serviços'!$A:$F,4,0)</f>
        <v>BUCHA DE NYLON SEM ABA S8</v>
      </c>
      <c r="E412" s="92" t="str">
        <f ca="1">VLOOKUP(B412,'Insumos e Serviços'!$A:$F,5,0)</f>
        <v>UN</v>
      </c>
      <c r="F412" s="93">
        <v>1.6</v>
      </c>
      <c r="G412" s="94">
        <f ca="1">VLOOKUP(B412,'Insumos e Serviços'!$A:$F,6,0)</f>
        <v>0.31</v>
      </c>
      <c r="H412" s="94">
        <f t="shared" si="17"/>
        <v>0.49</v>
      </c>
    </row>
    <row r="413" spans="1:8" ht="15" thickTop="1">
      <c r="A413" s="4"/>
      <c r="B413" s="4"/>
      <c r="C413" s="4"/>
      <c r="D413" s="4"/>
      <c r="E413" s="4"/>
      <c r="F413" s="4"/>
      <c r="G413" s="4"/>
      <c r="H413" s="4"/>
    </row>
    <row r="414" spans="1:8" ht="22.5">
      <c r="A414" s="84" t="s">
        <v>92</v>
      </c>
      <c r="B414" s="85" t="str">
        <f ca="1">VLOOKUP(A414,'Orçamento Sintético'!$A:$H,2,0)</f>
        <v xml:space="preserve"> MPDFT0702 </v>
      </c>
      <c r="C414" s="85" t="str">
        <f ca="1">VLOOKUP(A414,'Orçamento Sintético'!$A:$H,3,0)</f>
        <v>Próprio</v>
      </c>
      <c r="D414" s="86" t="str">
        <f ca="1">VLOOKUP(A414,'Orçamento Sintético'!$A:$H,4,0)</f>
        <v>Cópia da Agetop Civil (071232) - Eletroduto metálico flexível tipo sealtube / copex 25mm (3/4")</v>
      </c>
      <c r="E414" s="85" t="str">
        <f ca="1">VLOOKUP(A414,'Orçamento Sintético'!$A:$H,5,0)</f>
        <v>m</v>
      </c>
      <c r="F414" s="87"/>
      <c r="G414" s="88"/>
      <c r="H414" s="89">
        <f>SUM(H415:H417)</f>
        <v>19.7</v>
      </c>
    </row>
    <row r="415" spans="1:8">
      <c r="A415" s="90" t="str">
        <f ca="1">VLOOKUP(B415,'Insumos e Serviços'!$A:$F,3,0)</f>
        <v>Composição</v>
      </c>
      <c r="B415" s="91" t="s">
        <v>489</v>
      </c>
      <c r="C415" s="92" t="str">
        <f ca="1">VLOOKUP(B415,'Insumos e Serviços'!$A:$F,2,0)</f>
        <v>SINAPI</v>
      </c>
      <c r="D415" s="90" t="str">
        <f ca="1">VLOOKUP(B415,'Insumos e Serviços'!$A:$F,4,0)</f>
        <v>AUXILIAR DE ELETRICISTA COM ENCARGOS COMPLEMENTARES</v>
      </c>
      <c r="E415" s="92" t="str">
        <f ca="1">VLOOKUP(B415,'Insumos e Serviços'!$A:$F,5,0)</f>
        <v>H</v>
      </c>
      <c r="F415" s="93">
        <v>0.17</v>
      </c>
      <c r="G415" s="94">
        <f ca="1">VLOOKUP(B415,'Insumos e Serviços'!$A:$F,6,0)</f>
        <v>18.739999999999998</v>
      </c>
      <c r="H415" s="94">
        <f>TRUNC(F415*G415,2)</f>
        <v>3.18</v>
      </c>
    </row>
    <row r="416" spans="1:8">
      <c r="A416" s="90" t="str">
        <f ca="1">VLOOKUP(B416,'Insumos e Serviços'!$A:$F,3,0)</f>
        <v>Composição</v>
      </c>
      <c r="B416" s="91" t="s">
        <v>491</v>
      </c>
      <c r="C416" s="92" t="str">
        <f ca="1">VLOOKUP(B416,'Insumos e Serviços'!$A:$F,2,0)</f>
        <v>SINAPI</v>
      </c>
      <c r="D416" s="90" t="str">
        <f ca="1">VLOOKUP(B416,'Insumos e Serviços'!$A:$F,4,0)</f>
        <v>ELETRICISTA COM ENCARGOS COMPLEMENTARES</v>
      </c>
      <c r="E416" s="92" t="str">
        <f ca="1">VLOOKUP(B416,'Insumos e Serviços'!$A:$F,5,0)</f>
        <v>H</v>
      </c>
      <c r="F416" s="93">
        <v>0.17</v>
      </c>
      <c r="G416" s="94">
        <f ca="1">VLOOKUP(B416,'Insumos e Serviços'!$A:$F,6,0)</f>
        <v>24.1</v>
      </c>
      <c r="H416" s="94">
        <f>TRUNC(F416*G416,2)</f>
        <v>4.09</v>
      </c>
    </row>
    <row r="417" spans="1:8" ht="23.25" thickBot="1">
      <c r="A417" s="90" t="str">
        <f ca="1">VLOOKUP(B417,'Insumos e Serviços'!$A:$F,3,0)</f>
        <v>Insumo</v>
      </c>
      <c r="B417" s="91" t="s">
        <v>369</v>
      </c>
      <c r="C417" s="92" t="str">
        <f ca="1">VLOOKUP(B417,'Insumos e Serviços'!$A:$F,2,0)</f>
        <v>SINAPI</v>
      </c>
      <c r="D417" s="90" t="str">
        <f ca="1">VLOOKUP(B417,'Insumos e Serviços'!$A:$F,4,0)</f>
        <v>ELETRODUTO FLEXIVEL, EM ACO GALVANIZADO, REVESTIDO EXTERNAMENTE COM PVC PRETO, DIAMETRO EXTERNO DE 25 MM (3/4"), TIPO SEALTUBO</v>
      </c>
      <c r="E417" s="92" t="str">
        <f ca="1">VLOOKUP(B417,'Insumos e Serviços'!$A:$F,5,0)</f>
        <v>M</v>
      </c>
      <c r="F417" s="93">
        <v>1.05</v>
      </c>
      <c r="G417" s="94">
        <f ca="1">VLOOKUP(B417,'Insumos e Serviços'!$A:$F,6,0)</f>
        <v>11.84</v>
      </c>
      <c r="H417" s="94">
        <f>TRUNC(F417*G417,2)</f>
        <v>12.43</v>
      </c>
    </row>
    <row r="418" spans="1:8" ht="15" thickTop="1">
      <c r="A418" s="4"/>
      <c r="B418" s="4"/>
      <c r="C418" s="4"/>
      <c r="D418" s="4"/>
      <c r="E418" s="4"/>
      <c r="F418" s="4"/>
      <c r="G418" s="4"/>
      <c r="H418" s="4"/>
    </row>
    <row r="419" spans="1:8" ht="33.75">
      <c r="A419" s="84" t="s">
        <v>85</v>
      </c>
      <c r="B419" s="85" t="str">
        <f ca="1">VLOOKUP(A419,'Orçamento Sintético'!$A:$H,2,0)</f>
        <v xml:space="preserve"> MPDFT0954 </v>
      </c>
      <c r="C419" s="85" t="str">
        <f ca="1">VLOOKUP(A419,'Orçamento Sintético'!$A:$H,3,0)</f>
        <v>Próprio</v>
      </c>
      <c r="D419" s="86" t="str">
        <f ca="1">VLOOKUP(A419,'Orçamento Sintético'!$A:$H,4,0)</f>
        <v>Copia da SBC (061071) - Eletroduto rígido de aço carbono, sem costura, com revestimento protetor de zinco aplicado a quente, extremidades rosqueadas, classe pesada, Ø100mm (4" BSPP), fab. Apolo</v>
      </c>
      <c r="E419" s="85" t="str">
        <f ca="1">VLOOKUP(A419,'Orçamento Sintético'!$A:$H,5,0)</f>
        <v>m</v>
      </c>
      <c r="F419" s="87"/>
      <c r="G419" s="88"/>
      <c r="H419" s="89">
        <f>SUM(H420:H422)</f>
        <v>190.42000000000002</v>
      </c>
    </row>
    <row r="420" spans="1:8">
      <c r="A420" s="90" t="str">
        <f ca="1">VLOOKUP(B420,'Insumos e Serviços'!$A:$F,3,0)</f>
        <v>Composição</v>
      </c>
      <c r="B420" s="91" t="s">
        <v>491</v>
      </c>
      <c r="C420" s="92" t="str">
        <f ca="1">VLOOKUP(B420,'Insumos e Serviços'!$A:$F,2,0)</f>
        <v>SINAPI</v>
      </c>
      <c r="D420" s="90" t="str">
        <f ca="1">VLOOKUP(B420,'Insumos e Serviços'!$A:$F,4,0)</f>
        <v>ELETRICISTA COM ENCARGOS COMPLEMENTARES</v>
      </c>
      <c r="E420" s="92" t="str">
        <f ca="1">VLOOKUP(B420,'Insumos e Serviços'!$A:$F,5,0)</f>
        <v>H</v>
      </c>
      <c r="F420" s="93">
        <v>0.96299999999999997</v>
      </c>
      <c r="G420" s="94">
        <f ca="1">VLOOKUP(B420,'Insumos e Serviços'!$A:$F,6,0)</f>
        <v>24.1</v>
      </c>
      <c r="H420" s="94">
        <f>TRUNC(F420*G420,2)</f>
        <v>23.2</v>
      </c>
    </row>
    <row r="421" spans="1:8">
      <c r="A421" s="90" t="str">
        <f ca="1">VLOOKUP(B421,'Insumos e Serviços'!$A:$F,3,0)</f>
        <v>Composição</v>
      </c>
      <c r="B421" s="91" t="s">
        <v>489</v>
      </c>
      <c r="C421" s="92" t="str">
        <f ca="1">VLOOKUP(B421,'Insumos e Serviços'!$A:$F,2,0)</f>
        <v>SINAPI</v>
      </c>
      <c r="D421" s="90" t="str">
        <f ca="1">VLOOKUP(B421,'Insumos e Serviços'!$A:$F,4,0)</f>
        <v>AUXILIAR DE ELETRICISTA COM ENCARGOS COMPLEMENTARES</v>
      </c>
      <c r="E421" s="92" t="str">
        <f ca="1">VLOOKUP(B421,'Insumos e Serviços'!$A:$F,5,0)</f>
        <v>H</v>
      </c>
      <c r="F421" s="93">
        <v>0.96299999999999997</v>
      </c>
      <c r="G421" s="94">
        <f ca="1">VLOOKUP(B421,'Insumos e Serviços'!$A:$F,6,0)</f>
        <v>18.739999999999998</v>
      </c>
      <c r="H421" s="94">
        <f>TRUNC(F421*G421,2)</f>
        <v>18.04</v>
      </c>
    </row>
    <row r="422" spans="1:8" ht="23.25" thickBot="1">
      <c r="A422" s="90" t="str">
        <f ca="1">VLOOKUP(B422,'Insumos e Serviços'!$A:$F,3,0)</f>
        <v>Insumo</v>
      </c>
      <c r="B422" s="91" t="s">
        <v>412</v>
      </c>
      <c r="C422" s="92" t="str">
        <f ca="1">VLOOKUP(B422,'Insumos e Serviços'!$A:$F,2,0)</f>
        <v>Próprio</v>
      </c>
      <c r="D422" s="90" t="str">
        <f ca="1">VLOOKUP(B422,'Insumos e Serviços'!$A:$F,4,0)</f>
        <v>Eletroduto rígido de aço carbono, sem costura, com revestimento protetor de zinco aplicado a quente, extremidades rosqueadas, classe pesada, Ø100mm (4" BSPP), fab. Apolo</v>
      </c>
      <c r="E422" s="92" t="str">
        <f ca="1">VLOOKUP(B422,'Insumos e Serviços'!$A:$F,5,0)</f>
        <v>m</v>
      </c>
      <c r="F422" s="93">
        <v>1.05</v>
      </c>
      <c r="G422" s="94">
        <f ca="1">VLOOKUP(B422,'Insumos e Serviços'!$A:$F,6,0)</f>
        <v>142.08000000000001</v>
      </c>
      <c r="H422" s="94">
        <f>TRUNC(F422*G422,2)</f>
        <v>149.18</v>
      </c>
    </row>
    <row r="423" spans="1:8" ht="15" thickTop="1">
      <c r="A423" s="4"/>
      <c r="B423" s="4"/>
      <c r="C423" s="4"/>
      <c r="D423" s="4"/>
      <c r="E423" s="4"/>
      <c r="F423" s="4"/>
      <c r="G423" s="4"/>
      <c r="H423" s="4"/>
    </row>
    <row r="424" spans="1:8">
      <c r="A424" s="102" t="s">
        <v>82</v>
      </c>
      <c r="B424" s="102"/>
      <c r="C424" s="102"/>
      <c r="D424" s="103" t="s">
        <v>81</v>
      </c>
      <c r="E424" s="102"/>
      <c r="F424" s="104"/>
      <c r="G424" s="102"/>
      <c r="H424" s="105"/>
    </row>
    <row r="425" spans="1:8" ht="22.5">
      <c r="A425" s="84" t="s">
        <v>80</v>
      </c>
      <c r="B425" s="85" t="str">
        <f ca="1">VLOOKUP(A425,'Orçamento Sintético'!$A:$H,2,0)</f>
        <v xml:space="preserve"> MPDFT0406 </v>
      </c>
      <c r="C425" s="85" t="str">
        <f ca="1">VLOOKUP(A425,'Orçamento Sintético'!$A:$H,3,0)</f>
        <v>Próprio</v>
      </c>
      <c r="D425" s="86" t="str">
        <f ca="1">VLOOKUP(A425,'Orçamento Sintético'!$A:$H,4,0)</f>
        <v>Copia da SBC (063512) - Cabo KNX para automação, em cobre rígido (4 vias) 2x2x0,80mm</v>
      </c>
      <c r="E425" s="85" t="str">
        <f ca="1">VLOOKUP(A425,'Orçamento Sintético'!$A:$H,5,0)</f>
        <v>M</v>
      </c>
      <c r="F425" s="87"/>
      <c r="G425" s="88"/>
      <c r="H425" s="89">
        <f>SUM(H426:H428)</f>
        <v>26.93</v>
      </c>
    </row>
    <row r="426" spans="1:8">
      <c r="A426" s="90" t="str">
        <f ca="1">VLOOKUP(B426,'Insumos e Serviços'!$A:$F,3,0)</f>
        <v>Composição</v>
      </c>
      <c r="B426" s="91" t="s">
        <v>495</v>
      </c>
      <c r="C426" s="92" t="str">
        <f ca="1">VLOOKUP(B426,'Insumos e Serviços'!$A:$F,2,0)</f>
        <v>SINAPI</v>
      </c>
      <c r="D426" s="90" t="str">
        <f ca="1">VLOOKUP(B426,'Insumos e Serviços'!$A:$F,4,0)</f>
        <v>MONTADOR ELETROMECÃNICO COM ENCARGOS COMPLEMENTARES</v>
      </c>
      <c r="E426" s="92" t="str">
        <f ca="1">VLOOKUP(B426,'Insumos e Serviços'!$A:$F,5,0)</f>
        <v>H</v>
      </c>
      <c r="F426" s="93">
        <v>0.41399999999999998</v>
      </c>
      <c r="G426" s="94">
        <f ca="1">VLOOKUP(B426,'Insumos e Serviços'!$A:$F,6,0)</f>
        <v>24.98</v>
      </c>
      <c r="H426" s="94">
        <f>TRUNC(F426*G426,2)</f>
        <v>10.34</v>
      </c>
    </row>
    <row r="427" spans="1:8">
      <c r="A427" s="90" t="str">
        <f ca="1">VLOOKUP(B427,'Insumos e Serviços'!$A:$F,3,0)</f>
        <v>Composição</v>
      </c>
      <c r="B427" s="91" t="s">
        <v>493</v>
      </c>
      <c r="C427" s="92" t="str">
        <f ca="1">VLOOKUP(B427,'Insumos e Serviços'!$A:$F,2,0)</f>
        <v>SINAPI</v>
      </c>
      <c r="D427" s="90" t="str">
        <f ca="1">VLOOKUP(B427,'Insumos e Serviços'!$A:$F,4,0)</f>
        <v>AJUDANTE ESPECIALIZADO COM ENCARGOS COMPLEMENTARES</v>
      </c>
      <c r="E427" s="92" t="str">
        <f ca="1">VLOOKUP(B427,'Insumos e Serviços'!$A:$F,5,0)</f>
        <v>H</v>
      </c>
      <c r="F427" s="93">
        <v>0.41399999999999998</v>
      </c>
      <c r="G427" s="94">
        <f ca="1">VLOOKUP(B427,'Insumos e Serviços'!$A:$F,6,0)</f>
        <v>20.96</v>
      </c>
      <c r="H427" s="94">
        <f>TRUNC(F427*G427,2)</f>
        <v>8.67</v>
      </c>
    </row>
    <row r="428" spans="1:8" ht="15" thickBot="1">
      <c r="A428" s="90" t="str">
        <f ca="1">VLOOKUP(B428,'Insumos e Serviços'!$A:$F,3,0)</f>
        <v>Insumo</v>
      </c>
      <c r="B428" s="91" t="s">
        <v>398</v>
      </c>
      <c r="C428" s="92" t="str">
        <f ca="1">VLOOKUP(B428,'Insumos e Serviços'!$A:$F,2,0)</f>
        <v>Próprio</v>
      </c>
      <c r="D428" s="90" t="str">
        <f ca="1">VLOOKUP(B428,'Insumos e Serviços'!$A:$F,4,0)</f>
        <v>Cabo KNX para automação, em cobre rígido (4 vias) 2x2x0,80mm</v>
      </c>
      <c r="E428" s="92" t="str">
        <f ca="1">VLOOKUP(B428,'Insumos e Serviços'!$A:$F,5,0)</f>
        <v>m</v>
      </c>
      <c r="F428" s="93">
        <v>1.02</v>
      </c>
      <c r="G428" s="94">
        <f ca="1">VLOOKUP(B428,'Insumos e Serviços'!$A:$F,6,0)</f>
        <v>7.77</v>
      </c>
      <c r="H428" s="94">
        <f>TRUNC(F428*G428,2)</f>
        <v>7.92</v>
      </c>
    </row>
    <row r="429" spans="1:8" ht="15" thickTop="1">
      <c r="A429" s="4"/>
      <c r="B429" s="4"/>
      <c r="C429" s="4"/>
      <c r="D429" s="4"/>
      <c r="E429" s="4"/>
      <c r="F429" s="4"/>
      <c r="G429" s="4"/>
      <c r="H429" s="4"/>
    </row>
    <row r="430" spans="1:8" ht="33.75">
      <c r="A430" s="84" t="s">
        <v>77</v>
      </c>
      <c r="B430" s="85" t="str">
        <f ca="1">VLOOKUP(A430,'Orçamento Sintético'!$A:$H,2,0)</f>
        <v xml:space="preserve"> MPDFT0404 </v>
      </c>
      <c r="C430" s="85" t="str">
        <f ca="1">VLOOKUP(A430,'Orçamento Sintético'!$A:$H,3,0)</f>
        <v>Próprio</v>
      </c>
      <c r="D430" s="86" t="str">
        <f ca="1">VLOOKUP(A430,'Orçamento Sintético'!$A:$H,4,0)</f>
        <v>Cabo 2x#0,75mm, Par(es) trançado(s) com blindagem de alumínio, resistência máxima de 150 Ωpor km, resistência de isolamento em 220 V maior que 5000 MΩ.km, rigidez dielétrica entre condutores de 1500 V. ref. Schneider Eletric</v>
      </c>
      <c r="E430" s="85" t="str">
        <f ca="1">VLOOKUP(A430,'Orçamento Sintético'!$A:$H,5,0)</f>
        <v>m</v>
      </c>
      <c r="F430" s="87"/>
      <c r="G430" s="88"/>
      <c r="H430" s="89">
        <f>SUM(H431:H434)</f>
        <v>7.39</v>
      </c>
    </row>
    <row r="431" spans="1:8">
      <c r="A431" s="90" t="str">
        <f ca="1">VLOOKUP(B431,'Insumos e Serviços'!$A:$F,3,0)</f>
        <v>Composição</v>
      </c>
      <c r="B431" s="91" t="s">
        <v>489</v>
      </c>
      <c r="C431" s="92" t="str">
        <f ca="1">VLOOKUP(B431,'Insumos e Serviços'!$A:$F,2,0)</f>
        <v>SINAPI</v>
      </c>
      <c r="D431" s="90" t="str">
        <f ca="1">VLOOKUP(B431,'Insumos e Serviços'!$A:$F,4,0)</f>
        <v>AUXILIAR DE ELETRICISTA COM ENCARGOS COMPLEMENTARES</v>
      </c>
      <c r="E431" s="92" t="str">
        <f ca="1">VLOOKUP(B431,'Insumos e Serviços'!$A:$F,5,0)</f>
        <v>H</v>
      </c>
      <c r="F431" s="93">
        <v>2.4E-2</v>
      </c>
      <c r="G431" s="94">
        <f ca="1">VLOOKUP(B431,'Insumos e Serviços'!$A:$F,6,0)</f>
        <v>18.739999999999998</v>
      </c>
      <c r="H431" s="94">
        <f>TRUNC(F431*G431,2)</f>
        <v>0.44</v>
      </c>
    </row>
    <row r="432" spans="1:8">
      <c r="A432" s="90" t="str">
        <f ca="1">VLOOKUP(B432,'Insumos e Serviços'!$A:$F,3,0)</f>
        <v>Composição</v>
      </c>
      <c r="B432" s="91" t="s">
        <v>491</v>
      </c>
      <c r="C432" s="92" t="str">
        <f ca="1">VLOOKUP(B432,'Insumos e Serviços'!$A:$F,2,0)</f>
        <v>SINAPI</v>
      </c>
      <c r="D432" s="90" t="str">
        <f ca="1">VLOOKUP(B432,'Insumos e Serviços'!$A:$F,4,0)</f>
        <v>ELETRICISTA COM ENCARGOS COMPLEMENTARES</v>
      </c>
      <c r="E432" s="92" t="str">
        <f ca="1">VLOOKUP(B432,'Insumos e Serviços'!$A:$F,5,0)</f>
        <v>H</v>
      </c>
      <c r="F432" s="93">
        <v>2.4E-2</v>
      </c>
      <c r="G432" s="94">
        <f ca="1">VLOOKUP(B432,'Insumos e Serviços'!$A:$F,6,0)</f>
        <v>24.1</v>
      </c>
      <c r="H432" s="94">
        <f>TRUNC(F432*G432,2)</f>
        <v>0.56999999999999995</v>
      </c>
    </row>
    <row r="433" spans="1:8">
      <c r="A433" s="90" t="str">
        <f ca="1">VLOOKUP(B433,'Insumos e Serviços'!$A:$F,3,0)</f>
        <v>Insumo</v>
      </c>
      <c r="B433" s="91" t="s">
        <v>345</v>
      </c>
      <c r="C433" s="92" t="str">
        <f ca="1">VLOOKUP(B433,'Insumos e Serviços'!$A:$F,2,0)</f>
        <v>SINAPI</v>
      </c>
      <c r="D433" s="90" t="str">
        <f ca="1">VLOOKUP(B433,'Insumos e Serviços'!$A:$F,4,0)</f>
        <v>FITA ISOLANTE ADESIVA ANTICHAMA, USO ATE 750 V, EM ROLO DE 19 MM X 5 M</v>
      </c>
      <c r="E433" s="92" t="str">
        <f ca="1">VLOOKUP(B433,'Insumos e Serviços'!$A:$F,5,0)</f>
        <v>UN</v>
      </c>
      <c r="F433" s="93">
        <v>8.9999999999999993E-3</v>
      </c>
      <c r="G433" s="94">
        <f ca="1">VLOOKUP(B433,'Insumos e Serviços'!$A:$F,6,0)</f>
        <v>3.6</v>
      </c>
      <c r="H433" s="94">
        <f>TRUNC(F433*G433,2)</f>
        <v>0.03</v>
      </c>
    </row>
    <row r="434" spans="1:8" ht="34.5" thickBot="1">
      <c r="A434" s="90" t="str">
        <f ca="1">VLOOKUP(B434,'Insumos e Serviços'!$A:$F,3,0)</f>
        <v>Insumo</v>
      </c>
      <c r="B434" s="91" t="s">
        <v>439</v>
      </c>
      <c r="C434" s="92" t="str">
        <f ca="1">VLOOKUP(B434,'Insumos e Serviços'!$A:$F,2,0)</f>
        <v>Próprio</v>
      </c>
      <c r="D434" s="90" t="str">
        <f ca="1">VLOOKUP(B434,'Insumos e Serviços'!$A:$F,4,0)</f>
        <v>Cabo 2x#0,75mm, Par(es) trançado(s) com blindagem de alumínio, resistência máxima de 150 Ωpor km, resistência de isolamento em 220 V maior que 5000 MΩ.km, rigidez dielétrica entre condutores de 1500 V. Marca de referência: Schneider Eletric</v>
      </c>
      <c r="E434" s="92" t="str">
        <f ca="1">VLOOKUP(B434,'Insumos e Serviços'!$A:$F,5,0)</f>
        <v>m</v>
      </c>
      <c r="F434" s="93">
        <v>1.19</v>
      </c>
      <c r="G434" s="94">
        <f ca="1">VLOOKUP(B434,'Insumos e Serviços'!$A:$F,6,0)</f>
        <v>5.34</v>
      </c>
      <c r="H434" s="94">
        <f>TRUNC(F434*G434,2)</f>
        <v>6.35</v>
      </c>
    </row>
    <row r="435" spans="1:8" ht="15" thickTop="1">
      <c r="A435" s="4"/>
      <c r="B435" s="4"/>
      <c r="C435" s="4"/>
      <c r="D435" s="4"/>
      <c r="E435" s="4"/>
      <c r="F435" s="4"/>
      <c r="G435" s="4"/>
      <c r="H435" s="4"/>
    </row>
    <row r="436" spans="1:8">
      <c r="A436" s="95" t="s">
        <v>13</v>
      </c>
      <c r="B436" s="95"/>
      <c r="C436" s="95"/>
      <c r="D436" s="96" t="s">
        <v>14</v>
      </c>
      <c r="E436" s="95"/>
      <c r="F436" s="97"/>
      <c r="G436" s="95"/>
      <c r="H436" s="98"/>
    </row>
    <row r="437" spans="1:8">
      <c r="A437" s="99" t="s">
        <v>57</v>
      </c>
      <c r="B437" s="99"/>
      <c r="C437" s="99"/>
      <c r="D437" s="100" t="s">
        <v>56</v>
      </c>
      <c r="E437" s="99"/>
      <c r="F437" s="101"/>
      <c r="G437" s="101"/>
      <c r="H437" s="101"/>
    </row>
    <row r="438" spans="1:8">
      <c r="A438" s="102" t="s">
        <v>55</v>
      </c>
      <c r="B438" s="102"/>
      <c r="C438" s="102"/>
      <c r="D438" s="103" t="s">
        <v>54</v>
      </c>
      <c r="E438" s="102"/>
      <c r="F438" s="104"/>
      <c r="G438" s="102"/>
      <c r="H438" s="105"/>
    </row>
    <row r="439" spans="1:8" ht="33.75">
      <c r="A439" s="84" t="s">
        <v>53</v>
      </c>
      <c r="B439" s="85" t="str">
        <f ca="1">VLOOKUP(A439,'Orçamento Sintético'!$A:$H,2,0)</f>
        <v xml:space="preserve"> MPDFT0984 </v>
      </c>
      <c r="C439" s="85" t="str">
        <f ca="1">VLOOKUP(A439,'Orçamento Sintético'!$A:$H,3,0)</f>
        <v>Próprio</v>
      </c>
      <c r="D439" s="86" t="str">
        <f ca="1">VLOOKUP(A439,'Orçamento Sintético'!$A:$H,4,0)</f>
        <v>AUT_PJDIJ - Elaboração de projeto lógico para a instalação do sistema de automação e controle, diagramas de causa e efeito (bem como os demais diagramas lógicos e de conexão) e revisão das planilhas de pontos</v>
      </c>
      <c r="E439" s="85" t="str">
        <f ca="1">VLOOKUP(A439,'Orçamento Sintético'!$A:$H,5,0)</f>
        <v>sv</v>
      </c>
      <c r="F439" s="87"/>
      <c r="G439" s="88"/>
      <c r="H439" s="89">
        <f>SUM(H440)</f>
        <v>13047.5</v>
      </c>
    </row>
    <row r="440" spans="1:8" ht="34.5" thickBot="1">
      <c r="A440" s="90" t="str">
        <f ca="1">VLOOKUP(B440,'Insumos e Serviços'!$A:$F,3,0)</f>
        <v>Insumo</v>
      </c>
      <c r="B440" s="91" t="s">
        <v>445</v>
      </c>
      <c r="C440" s="92" t="str">
        <f ca="1">VLOOKUP(B440,'Insumos e Serviços'!$A:$F,2,0)</f>
        <v>Próprio</v>
      </c>
      <c r="D440" s="90" t="str">
        <f ca="1">VLOOKUP(B440,'Insumos e Serviços'!$A:$F,4,0)</f>
        <v>AUT_PJDIJ - Elaborção de projeto lógico para a instalação do sistema de automação e controle, diagramas de causa e efeito (bem como os demais diagramas lógicos e de conexão) e revisão das planilhas de pontos</v>
      </c>
      <c r="E440" s="92" t="str">
        <f ca="1">VLOOKUP(B440,'Insumos e Serviços'!$A:$F,5,0)</f>
        <v>sv</v>
      </c>
      <c r="F440" s="93">
        <v>1</v>
      </c>
      <c r="G440" s="94">
        <f ca="1">VLOOKUP(B440,'Insumos e Serviços'!$A:$F,6,0)</f>
        <v>13047.5</v>
      </c>
      <c r="H440" s="94">
        <f>TRUNC(F440*G440,2)</f>
        <v>13047.5</v>
      </c>
    </row>
    <row r="441" spans="1:8" ht="15" thickTop="1">
      <c r="A441" s="4"/>
      <c r="B441" s="4"/>
      <c r="C441" s="4"/>
      <c r="D441" s="4"/>
      <c r="E441" s="4"/>
      <c r="F441" s="4"/>
      <c r="G441" s="4"/>
      <c r="H441" s="4"/>
    </row>
    <row r="442" spans="1:8" ht="45">
      <c r="A442" s="84" t="s">
        <v>50</v>
      </c>
      <c r="B442" s="85" t="str">
        <f ca="1">VLOOKUP(A442,'Orçamento Sintético'!$A:$H,2,0)</f>
        <v xml:space="preserve"> MPDFT0985 </v>
      </c>
      <c r="C442" s="85" t="str">
        <f ca="1">VLOOKUP(A442,'Orçamento Sintético'!$A:$H,3,0)</f>
        <v>Próprio</v>
      </c>
      <c r="D442" s="86" t="str">
        <f ca="1">VLOOKUP(A442,'Orçamento Sintético'!$A:$H,4,0)</f>
        <v>AUT_PJDIJ - Realizar a programação e configuração de todos os equipamentos, bem como executar todas as operações necessárias para implantar o Sistema de Supervisão e Controle, de acordo com o memorial descritivo, desenhos e documentos técnicos do fabricante</v>
      </c>
      <c r="E442" s="85" t="str">
        <f ca="1">VLOOKUP(A442,'Orçamento Sintético'!$A:$H,5,0)</f>
        <v>sv</v>
      </c>
      <c r="F442" s="87"/>
      <c r="G442" s="88"/>
      <c r="H442" s="89">
        <f>SUM(H443)</f>
        <v>53025.04</v>
      </c>
    </row>
    <row r="443" spans="1:8" ht="34.5" thickBot="1">
      <c r="A443" s="90" t="str">
        <f ca="1">VLOOKUP(B443,'Insumos e Serviços'!$A:$F,3,0)</f>
        <v>Insumo</v>
      </c>
      <c r="B443" s="91" t="s">
        <v>470</v>
      </c>
      <c r="C443" s="92" t="str">
        <f ca="1">VLOOKUP(B443,'Insumos e Serviços'!$A:$F,2,0)</f>
        <v>Próprio</v>
      </c>
      <c r="D443" s="90" t="str">
        <f ca="1">VLOOKUP(B443,'Insumos e Serviços'!$A:$F,4,0)</f>
        <v>AUT_PJDIJ - Elaborção de projeto lógico para a instalação do sistema de automação e controle, diagramas de causa e efeito (bem como os demais diagramas lógicos e de conexão) e revisão das planilhas de pontos</v>
      </c>
      <c r="E443" s="92" t="str">
        <f ca="1">VLOOKUP(B443,'Insumos e Serviços'!$A:$F,5,0)</f>
        <v>sv</v>
      </c>
      <c r="F443" s="93">
        <v>1</v>
      </c>
      <c r="G443" s="94">
        <f ca="1">VLOOKUP(B443,'Insumos e Serviços'!$A:$F,6,0)</f>
        <v>53025.04</v>
      </c>
      <c r="H443" s="94">
        <f>TRUNC(F443*G443,2)</f>
        <v>53025.04</v>
      </c>
    </row>
    <row r="444" spans="1:8" ht="15" thickTop="1">
      <c r="A444" s="4"/>
      <c r="B444" s="4"/>
      <c r="C444" s="4"/>
      <c r="D444" s="4"/>
      <c r="E444" s="4"/>
      <c r="F444" s="4"/>
      <c r="G444" s="4"/>
      <c r="H444" s="4"/>
    </row>
    <row r="445" spans="1:8" ht="45">
      <c r="A445" s="84" t="s">
        <v>47</v>
      </c>
      <c r="B445" s="85" t="str">
        <f ca="1">VLOOKUP(A445,'Orçamento Sintético'!$A:$H,2,0)</f>
        <v xml:space="preserve"> MPDFT0986 </v>
      </c>
      <c r="C445" s="85" t="str">
        <f ca="1">VLOOKUP(A445,'Orçamento Sintético'!$A:$H,3,0)</f>
        <v>Próprio</v>
      </c>
      <c r="D445" s="86" t="str">
        <f ca="1">VLOOKUP(A445,'Orçamento Sintético'!$A:$H,4,0)</f>
        <v>AUT_PJDIJ - Desenvolver as telas de monitoramento, procedimentos de controle e demais questões relacionadas ao software do sistema de supervisão predial desenvolver telas e parametrizar o software StruxureWare Building Operation para supervisionar o sistema de controle</v>
      </c>
      <c r="E445" s="85" t="str">
        <f ca="1">VLOOKUP(A445,'Orçamento Sintético'!$A:$H,5,0)</f>
        <v>un</v>
      </c>
      <c r="F445" s="87"/>
      <c r="G445" s="88"/>
      <c r="H445" s="89">
        <f>SUM(H446)</f>
        <v>75289.259999999995</v>
      </c>
    </row>
    <row r="446" spans="1:8" ht="45.75" thickBot="1">
      <c r="A446" s="90" t="str">
        <f ca="1">VLOOKUP(B446,'Insumos e Serviços'!$A:$F,3,0)</f>
        <v>Insumo</v>
      </c>
      <c r="B446" s="91" t="s">
        <v>471</v>
      </c>
      <c r="C446" s="92" t="str">
        <f ca="1">VLOOKUP(B446,'Insumos e Serviços'!$A:$F,2,0)</f>
        <v>Próprio</v>
      </c>
      <c r="D446" s="90" t="str">
        <f ca="1">VLOOKUP(B446,'Insumos e Serviços'!$A:$F,4,0)</f>
        <v>AUT_PJDIJ - Desenvolver as telas de monitoramento, procedimentos de controle e demais questões relacionadas ao software do sistema de supervisão predial desenvolver telas e parametrizar o software StruxureWare Building Operation para supervisionar o sistema de controle</v>
      </c>
      <c r="E446" s="92" t="str">
        <f ca="1">VLOOKUP(B446,'Insumos e Serviços'!$A:$F,5,0)</f>
        <v>sv</v>
      </c>
      <c r="F446" s="93">
        <v>1</v>
      </c>
      <c r="G446" s="94">
        <f ca="1">VLOOKUP(B446,'Insumos e Serviços'!$A:$F,6,0)</f>
        <v>75289.259999999995</v>
      </c>
      <c r="H446" s="94">
        <f>TRUNC(F446*G446,2)</f>
        <v>75289.259999999995</v>
      </c>
    </row>
    <row r="447" spans="1:8" ht="15" thickTop="1">
      <c r="A447" s="4"/>
      <c r="B447" s="4"/>
      <c r="C447" s="4"/>
      <c r="D447" s="4"/>
      <c r="E447" s="4"/>
      <c r="F447" s="4"/>
      <c r="G447" s="4"/>
      <c r="H447" s="4"/>
    </row>
    <row r="448" spans="1:8">
      <c r="A448" s="84" t="s">
        <v>43</v>
      </c>
      <c r="B448" s="85" t="str">
        <f ca="1">VLOOKUP(A448,'Orçamento Sintético'!$A:$H,2,0)</f>
        <v xml:space="preserve"> MPDFT0987 </v>
      </c>
      <c r="C448" s="85" t="str">
        <f ca="1">VLOOKUP(A448,'Orçamento Sintético'!$A:$H,3,0)</f>
        <v>Próprio</v>
      </c>
      <c r="D448" s="86" t="str">
        <f ca="1">VLOOKUP(A448,'Orçamento Sintético'!$A:$H,4,0)</f>
        <v>AUT_PJDIJ - Projeto de AS BUILT</v>
      </c>
      <c r="E448" s="85" t="str">
        <f ca="1">VLOOKUP(A448,'Orçamento Sintético'!$A:$H,5,0)</f>
        <v>sv</v>
      </c>
      <c r="F448" s="87"/>
      <c r="G448" s="88"/>
      <c r="H448" s="89">
        <f>SUM(H449)</f>
        <v>11377.42</v>
      </c>
    </row>
    <row r="449" spans="1:8">
      <c r="A449" s="90" t="str">
        <f ca="1">VLOOKUP(B449,'Insumos e Serviços'!$A:$F,3,0)</f>
        <v>Insumo</v>
      </c>
      <c r="B449" s="91" t="s">
        <v>442</v>
      </c>
      <c r="C449" s="92" t="str">
        <f ca="1">VLOOKUP(B449,'Insumos e Serviços'!$A:$F,2,0)</f>
        <v>Próprio</v>
      </c>
      <c r="D449" s="90" t="str">
        <f ca="1">VLOOKUP(B449,'Insumos e Serviços'!$A:$F,4,0)</f>
        <v>AUT_PJDIJ - Projeto de AS BUILT</v>
      </c>
      <c r="E449" s="92" t="str">
        <f ca="1">VLOOKUP(B449,'Insumos e Serviços'!$A:$F,5,0)</f>
        <v>sv</v>
      </c>
      <c r="F449" s="93">
        <v>1</v>
      </c>
      <c r="G449" s="94">
        <f ca="1">VLOOKUP(B449,'Insumos e Serviços'!$A:$F,6,0)</f>
        <v>11377.42</v>
      </c>
      <c r="H449" s="94">
        <f>TRUNC(F449*G449,2)</f>
        <v>11377.42</v>
      </c>
    </row>
  </sheetData>
  <sheetCalcPr fullCalcOnLoad="1"/>
  <mergeCells count="13">
    <mergeCell ref="A6:B6"/>
    <mergeCell ref="A2:B2"/>
    <mergeCell ref="E2:F2"/>
    <mergeCell ref="A4:B4"/>
    <mergeCell ref="C4:D4"/>
    <mergeCell ref="E4:F4"/>
    <mergeCell ref="A7:H7"/>
    <mergeCell ref="G1:H1"/>
    <mergeCell ref="G2:H2"/>
    <mergeCell ref="G4:H4"/>
    <mergeCell ref="G6:H6"/>
    <mergeCell ref="C6:D6"/>
    <mergeCell ref="E6:F6"/>
  </mergeCells>
  <phoneticPr fontId="13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58" fitToHeight="0" orientation="portrait" r:id="rId1"/>
  <headerFooter>
    <oddHeader>&amp;L &amp;C &amp;R</oddHeader>
    <oddFooter>&amp;L &amp;C 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4"/>
  <sheetViews>
    <sheetView showGridLines="0" showOutlineSymbols="0" showWhiteSpace="0" zoomScaleNormal="100" workbookViewId="0"/>
  </sheetViews>
  <sheetFormatPr defaultRowHeight="14.25"/>
  <cols>
    <col min="1" max="1" width="9.625" style="78" customWidth="1"/>
    <col min="2" max="3" width="8.625" style="78" customWidth="1"/>
    <col min="4" max="4" width="45.625" style="78" customWidth="1"/>
    <col min="5" max="5" width="8.625" style="78" customWidth="1"/>
    <col min="6" max="8" width="12.625" style="78" customWidth="1"/>
    <col min="9" max="16384" width="9" style="78"/>
  </cols>
  <sheetData>
    <row r="1" spans="1:8">
      <c r="A1" s="54" t="str">
        <f ca="1">'Orçamento Sintético'!A1</f>
        <v>P. Execução:</v>
      </c>
      <c r="B1" s="71"/>
      <c r="C1" s="54" t="str">
        <f ca="1">'Orçamento Sintético'!C1</f>
        <v>Licitação:</v>
      </c>
      <c r="D1" s="55" t="str">
        <f ca="1">'Orçamento Sintético'!D1</f>
        <v>Objeto: Sistema de Supervisão e Controle Predial do Edifício das PJDIJ</v>
      </c>
      <c r="E1" s="54" t="str">
        <f ca="1">'Orçamento Sintético'!E1</f>
        <v>Data:</v>
      </c>
      <c r="F1" s="71"/>
      <c r="G1" s="194"/>
      <c r="H1" s="189"/>
    </row>
    <row r="2" spans="1:8">
      <c r="A2" s="176" t="str">
        <f ca="1">'Orçamento Sintético'!A2:B2</f>
        <v>A</v>
      </c>
      <c r="B2" s="187"/>
      <c r="C2" s="59" t="str">
        <f ca="1">'Orçamento Sintético'!C2</f>
        <v>B</v>
      </c>
      <c r="D2" s="58" t="str">
        <f ca="1">'Orçamento Sintético'!D2</f>
        <v>Local: SEPN 711/911 Bloco B - Asa Norte - Brasília / DF</v>
      </c>
      <c r="E2" s="195">
        <f ca="1">'Orçamento Sintético'!E2:F2</f>
        <v>1</v>
      </c>
      <c r="F2" s="196"/>
      <c r="G2" s="192"/>
      <c r="H2" s="193"/>
    </row>
    <row r="3" spans="1:8">
      <c r="A3" s="60" t="str">
        <f ca="1">'Orçamento Sintético'!A3</f>
        <v>P. Validade:</v>
      </c>
      <c r="B3" s="71"/>
      <c r="C3" s="60" t="str">
        <f ca="1">'Orçamento Sintético'!C3</f>
        <v>Razão Social:</v>
      </c>
      <c r="D3" s="71"/>
      <c r="E3" s="54" t="str">
        <f ca="1">'Orçamento Sintético'!E3</f>
        <v>Telefone:</v>
      </c>
      <c r="F3" s="71"/>
      <c r="G3" s="72"/>
      <c r="H3" s="73"/>
    </row>
    <row r="4" spans="1:8">
      <c r="A4" s="176" t="str">
        <f ca="1">'Orçamento Sintético'!A4:B4</f>
        <v>C</v>
      </c>
      <c r="B4" s="187"/>
      <c r="C4" s="176" t="str">
        <f ca="1">'Orçamento Sintético'!C4:D4</f>
        <v>D</v>
      </c>
      <c r="D4" s="187"/>
      <c r="E4" s="176" t="str">
        <f ca="1">'Orçamento Sintético'!E4:F4</f>
        <v>E</v>
      </c>
      <c r="F4" s="187"/>
      <c r="G4" s="192"/>
      <c r="H4" s="193"/>
    </row>
    <row r="5" spans="1:8">
      <c r="A5" s="54" t="str">
        <f ca="1">'Orçamento Sintético'!A5</f>
        <v>P. Garantia:</v>
      </c>
      <c r="B5" s="71"/>
      <c r="C5" s="54" t="str">
        <f ca="1">'Orçamento Sintético'!C5</f>
        <v>CNPJ:</v>
      </c>
      <c r="D5" s="71"/>
      <c r="E5" s="54" t="str">
        <f ca="1">'Orçamento Sintético'!E5</f>
        <v>E-mail:</v>
      </c>
      <c r="F5" s="71"/>
      <c r="G5" s="72"/>
      <c r="H5" s="73"/>
    </row>
    <row r="6" spans="1:8">
      <c r="A6" s="176" t="str">
        <f ca="1">'Orçamento Sintético'!A6:B6</f>
        <v>F</v>
      </c>
      <c r="B6" s="187"/>
      <c r="C6" s="176" t="str">
        <f ca="1">'Orçamento Sintético'!C6:D6</f>
        <v>G</v>
      </c>
      <c r="D6" s="187"/>
      <c r="E6" s="176" t="str">
        <f ca="1">'Orçamento Sintético'!E6:F6</f>
        <v>H</v>
      </c>
      <c r="F6" s="187"/>
      <c r="G6" s="185"/>
      <c r="H6" s="186"/>
    </row>
    <row r="7" spans="1:8">
      <c r="A7" s="175"/>
      <c r="B7" s="175"/>
      <c r="C7" s="175"/>
      <c r="D7" s="175"/>
      <c r="E7" s="175"/>
      <c r="F7" s="175"/>
      <c r="G7" s="175"/>
      <c r="H7" s="175"/>
    </row>
    <row r="8" spans="1:8" ht="25.5">
      <c r="A8" s="6" t="s">
        <v>311</v>
      </c>
      <c r="B8" s="6" t="s">
        <v>310</v>
      </c>
      <c r="C8" s="6" t="s">
        <v>656</v>
      </c>
      <c r="D8" s="6" t="s">
        <v>2</v>
      </c>
      <c r="E8" s="6" t="s">
        <v>309</v>
      </c>
      <c r="F8" s="6" t="s">
        <v>307</v>
      </c>
      <c r="G8" s="6" t="s">
        <v>657</v>
      </c>
      <c r="H8" s="6" t="s">
        <v>658</v>
      </c>
    </row>
    <row r="9" spans="1:8" ht="33.75">
      <c r="A9" s="79" t="s">
        <v>369</v>
      </c>
      <c r="B9" s="79" t="s">
        <v>22</v>
      </c>
      <c r="C9" s="79" t="s">
        <v>482</v>
      </c>
      <c r="D9" s="80" t="s">
        <v>368</v>
      </c>
      <c r="E9" s="79" t="s">
        <v>62</v>
      </c>
      <c r="F9" s="81">
        <v>11.84</v>
      </c>
      <c r="G9" s="82"/>
      <c r="H9" s="82"/>
    </row>
    <row r="10" spans="1:8">
      <c r="A10" s="79" t="s">
        <v>316</v>
      </c>
      <c r="B10" s="79" t="s">
        <v>22</v>
      </c>
      <c r="C10" s="79" t="s">
        <v>482</v>
      </c>
      <c r="D10" s="80" t="s">
        <v>315</v>
      </c>
      <c r="E10" s="79" t="s">
        <v>86</v>
      </c>
      <c r="F10" s="81">
        <v>13.49</v>
      </c>
      <c r="G10" s="82" t="s">
        <v>659</v>
      </c>
      <c r="H10" s="82" t="s">
        <v>660</v>
      </c>
    </row>
    <row r="11" spans="1:8">
      <c r="A11" s="79" t="s">
        <v>331</v>
      </c>
      <c r="B11" s="79" t="s">
        <v>22</v>
      </c>
      <c r="C11" s="79" t="s">
        <v>482</v>
      </c>
      <c r="D11" s="80" t="s">
        <v>330</v>
      </c>
      <c r="E11" s="79" t="s">
        <v>86</v>
      </c>
      <c r="F11" s="81">
        <v>2.93</v>
      </c>
      <c r="G11" s="82" t="s">
        <v>659</v>
      </c>
      <c r="H11" s="82" t="s">
        <v>660</v>
      </c>
    </row>
    <row r="12" spans="1:8">
      <c r="A12" s="79" t="s">
        <v>321</v>
      </c>
      <c r="B12" s="79" t="s">
        <v>22</v>
      </c>
      <c r="C12" s="79" t="s">
        <v>482</v>
      </c>
      <c r="D12" s="80" t="s">
        <v>320</v>
      </c>
      <c r="E12" s="79" t="s">
        <v>86</v>
      </c>
      <c r="F12" s="81">
        <v>0.31</v>
      </c>
      <c r="G12" s="82" t="s">
        <v>659</v>
      </c>
      <c r="H12" s="82" t="s">
        <v>660</v>
      </c>
    </row>
    <row r="13" spans="1:8">
      <c r="A13" s="79" t="s">
        <v>353</v>
      </c>
      <c r="B13" s="79" t="s">
        <v>22</v>
      </c>
      <c r="C13" s="79" t="s">
        <v>482</v>
      </c>
      <c r="D13" s="80" t="s">
        <v>352</v>
      </c>
      <c r="E13" s="79" t="s">
        <v>319</v>
      </c>
      <c r="F13" s="81">
        <v>25.95</v>
      </c>
      <c r="G13" s="82" t="s">
        <v>659</v>
      </c>
      <c r="H13" s="82" t="s">
        <v>660</v>
      </c>
    </row>
    <row r="14" spans="1:8" ht="33.75">
      <c r="A14" s="79" t="s">
        <v>333</v>
      </c>
      <c r="B14" s="79" t="s">
        <v>22</v>
      </c>
      <c r="C14" s="79" t="s">
        <v>482</v>
      </c>
      <c r="D14" s="80" t="s">
        <v>332</v>
      </c>
      <c r="E14" s="79" t="s">
        <v>86</v>
      </c>
      <c r="F14" s="81">
        <v>0.9</v>
      </c>
      <c r="G14" s="82" t="s">
        <v>659</v>
      </c>
      <c r="H14" s="82" t="s">
        <v>660</v>
      </c>
    </row>
    <row r="15" spans="1:8" ht="22.5">
      <c r="A15" s="79" t="s">
        <v>345</v>
      </c>
      <c r="B15" s="79" t="s">
        <v>22</v>
      </c>
      <c r="C15" s="79" t="s">
        <v>482</v>
      </c>
      <c r="D15" s="80" t="s">
        <v>344</v>
      </c>
      <c r="E15" s="79" t="s">
        <v>86</v>
      </c>
      <c r="F15" s="81">
        <v>3.6</v>
      </c>
      <c r="G15" s="82" t="s">
        <v>659</v>
      </c>
      <c r="H15" s="82" t="s">
        <v>660</v>
      </c>
    </row>
    <row r="16" spans="1:8">
      <c r="A16" s="79" t="s">
        <v>335</v>
      </c>
      <c r="B16" s="79" t="s">
        <v>22</v>
      </c>
      <c r="C16" s="79" t="s">
        <v>482</v>
      </c>
      <c r="D16" s="80" t="s">
        <v>334</v>
      </c>
      <c r="E16" s="79" t="s">
        <v>62</v>
      </c>
      <c r="F16" s="81">
        <v>9.84</v>
      </c>
      <c r="G16" s="82"/>
      <c r="H16" s="82"/>
    </row>
    <row r="17" spans="1:8" ht="22.5">
      <c r="A17" s="79" t="s">
        <v>318</v>
      </c>
      <c r="B17" s="79" t="s">
        <v>22</v>
      </c>
      <c r="C17" s="79" t="s">
        <v>482</v>
      </c>
      <c r="D17" s="80" t="s">
        <v>317</v>
      </c>
      <c r="E17" s="79" t="s">
        <v>86</v>
      </c>
      <c r="F17" s="81">
        <v>0.14000000000000001</v>
      </c>
      <c r="G17" s="82" t="s">
        <v>659</v>
      </c>
      <c r="H17" s="82" t="s">
        <v>660</v>
      </c>
    </row>
    <row r="18" spans="1:8">
      <c r="A18" s="79" t="s">
        <v>329</v>
      </c>
      <c r="B18" s="79" t="s">
        <v>22</v>
      </c>
      <c r="C18" s="79" t="s">
        <v>482</v>
      </c>
      <c r="D18" s="80" t="s">
        <v>328</v>
      </c>
      <c r="E18" s="79" t="s">
        <v>62</v>
      </c>
      <c r="F18" s="81">
        <v>3.78</v>
      </c>
      <c r="G18" s="82" t="s">
        <v>659</v>
      </c>
      <c r="H18" s="82" t="s">
        <v>660</v>
      </c>
    </row>
    <row r="19" spans="1:8">
      <c r="A19" s="79" t="s">
        <v>323</v>
      </c>
      <c r="B19" s="79" t="s">
        <v>22</v>
      </c>
      <c r="C19" s="79" t="s">
        <v>482</v>
      </c>
      <c r="D19" s="80" t="s">
        <v>322</v>
      </c>
      <c r="E19" s="79" t="s">
        <v>86</v>
      </c>
      <c r="F19" s="81">
        <v>0.18</v>
      </c>
      <c r="G19" s="82" t="s">
        <v>659</v>
      </c>
      <c r="H19" s="82" t="s">
        <v>660</v>
      </c>
    </row>
    <row r="20" spans="1:8" ht="22.5">
      <c r="A20" s="79" t="s">
        <v>351</v>
      </c>
      <c r="B20" s="79" t="s">
        <v>22</v>
      </c>
      <c r="C20" s="79" t="s">
        <v>482</v>
      </c>
      <c r="D20" s="80" t="s">
        <v>350</v>
      </c>
      <c r="E20" s="79" t="s">
        <v>86</v>
      </c>
      <c r="F20" s="81">
        <v>21.07</v>
      </c>
      <c r="G20" s="82"/>
      <c r="H20" s="82"/>
    </row>
    <row r="21" spans="1:8" ht="33.75">
      <c r="A21" s="79" t="s">
        <v>60</v>
      </c>
      <c r="B21" s="79" t="s">
        <v>22</v>
      </c>
      <c r="C21" s="79" t="s">
        <v>483</v>
      </c>
      <c r="D21" s="80" t="s">
        <v>59</v>
      </c>
      <c r="E21" s="79" t="s">
        <v>58</v>
      </c>
      <c r="F21" s="81">
        <v>13.5</v>
      </c>
      <c r="G21" s="82" t="s">
        <v>659</v>
      </c>
      <c r="H21" s="82" t="s">
        <v>660</v>
      </c>
    </row>
    <row r="22" spans="1:8">
      <c r="A22" s="79" t="s">
        <v>513</v>
      </c>
      <c r="B22" s="79" t="s">
        <v>22</v>
      </c>
      <c r="C22" s="79" t="s">
        <v>483</v>
      </c>
      <c r="D22" s="80" t="s">
        <v>512</v>
      </c>
      <c r="E22" s="79" t="s">
        <v>25</v>
      </c>
      <c r="F22" s="81">
        <v>19.96</v>
      </c>
      <c r="G22" s="82" t="s">
        <v>659</v>
      </c>
      <c r="H22" s="82" t="s">
        <v>660</v>
      </c>
    </row>
    <row r="23" spans="1:8">
      <c r="A23" s="79" t="s">
        <v>493</v>
      </c>
      <c r="B23" s="79" t="s">
        <v>22</v>
      </c>
      <c r="C23" s="79" t="s">
        <v>483</v>
      </c>
      <c r="D23" s="80" t="s">
        <v>492</v>
      </c>
      <c r="E23" s="79" t="s">
        <v>25</v>
      </c>
      <c r="F23" s="81">
        <v>20.96</v>
      </c>
      <c r="G23" s="82" t="s">
        <v>659</v>
      </c>
      <c r="H23" s="82" t="s">
        <v>660</v>
      </c>
    </row>
    <row r="24" spans="1:8">
      <c r="A24" s="79" t="s">
        <v>489</v>
      </c>
      <c r="B24" s="79" t="s">
        <v>22</v>
      </c>
      <c r="C24" s="79" t="s">
        <v>483</v>
      </c>
      <c r="D24" s="80" t="s">
        <v>488</v>
      </c>
      <c r="E24" s="79" t="s">
        <v>25</v>
      </c>
      <c r="F24" s="81">
        <v>18.739999999999998</v>
      </c>
      <c r="G24" s="82" t="s">
        <v>659</v>
      </c>
      <c r="H24" s="82" t="s">
        <v>660</v>
      </c>
    </row>
    <row r="25" spans="1:8" ht="22.5">
      <c r="A25" s="79" t="s">
        <v>499</v>
      </c>
      <c r="B25" s="79" t="s">
        <v>22</v>
      </c>
      <c r="C25" s="79" t="s">
        <v>483</v>
      </c>
      <c r="D25" s="80" t="s">
        <v>498</v>
      </c>
      <c r="E25" s="79" t="s">
        <v>25</v>
      </c>
      <c r="F25" s="81">
        <v>18.23</v>
      </c>
      <c r="G25" s="82" t="s">
        <v>659</v>
      </c>
      <c r="H25" s="82" t="s">
        <v>660</v>
      </c>
    </row>
    <row r="26" spans="1:8">
      <c r="A26" s="79" t="s">
        <v>511</v>
      </c>
      <c r="B26" s="79" t="s">
        <v>22</v>
      </c>
      <c r="C26" s="79" t="s">
        <v>483</v>
      </c>
      <c r="D26" s="80" t="s">
        <v>510</v>
      </c>
      <c r="E26" s="79" t="s">
        <v>25</v>
      </c>
      <c r="F26" s="81">
        <v>23.72</v>
      </c>
      <c r="G26" s="82" t="s">
        <v>659</v>
      </c>
      <c r="H26" s="82" t="s">
        <v>660</v>
      </c>
    </row>
    <row r="27" spans="1:8">
      <c r="A27" s="79" t="s">
        <v>491</v>
      </c>
      <c r="B27" s="79" t="s">
        <v>22</v>
      </c>
      <c r="C27" s="79" t="s">
        <v>483</v>
      </c>
      <c r="D27" s="80" t="s">
        <v>490</v>
      </c>
      <c r="E27" s="79" t="s">
        <v>25</v>
      </c>
      <c r="F27" s="81">
        <v>24.1</v>
      </c>
      <c r="G27" s="82" t="s">
        <v>659</v>
      </c>
      <c r="H27" s="82" t="s">
        <v>660</v>
      </c>
    </row>
    <row r="28" spans="1:8" ht="22.5">
      <c r="A28" s="79" t="s">
        <v>497</v>
      </c>
      <c r="B28" s="79" t="s">
        <v>22</v>
      </c>
      <c r="C28" s="79" t="s">
        <v>483</v>
      </c>
      <c r="D28" s="80" t="s">
        <v>496</v>
      </c>
      <c r="E28" s="79" t="s">
        <v>25</v>
      </c>
      <c r="F28" s="81">
        <v>23.41</v>
      </c>
      <c r="G28" s="82" t="s">
        <v>659</v>
      </c>
      <c r="H28" s="82" t="s">
        <v>660</v>
      </c>
    </row>
    <row r="29" spans="1:8" ht="22.5">
      <c r="A29" s="79" t="s">
        <v>487</v>
      </c>
      <c r="B29" s="79" t="s">
        <v>22</v>
      </c>
      <c r="C29" s="79" t="s">
        <v>483</v>
      </c>
      <c r="D29" s="80" t="s">
        <v>486</v>
      </c>
      <c r="E29" s="79" t="s">
        <v>25</v>
      </c>
      <c r="F29" s="81">
        <v>18.21</v>
      </c>
      <c r="G29" s="82" t="s">
        <v>659</v>
      </c>
      <c r="H29" s="82" t="s">
        <v>660</v>
      </c>
    </row>
    <row r="30" spans="1:8">
      <c r="A30" s="79" t="s">
        <v>495</v>
      </c>
      <c r="B30" s="79" t="s">
        <v>22</v>
      </c>
      <c r="C30" s="79" t="s">
        <v>483</v>
      </c>
      <c r="D30" s="80" t="s">
        <v>494</v>
      </c>
      <c r="E30" s="79" t="s">
        <v>25</v>
      </c>
      <c r="F30" s="81">
        <v>24.98</v>
      </c>
      <c r="G30" s="82" t="s">
        <v>659</v>
      </c>
      <c r="H30" s="82" t="s">
        <v>660</v>
      </c>
    </row>
    <row r="31" spans="1:8">
      <c r="A31" s="79" t="s">
        <v>509</v>
      </c>
      <c r="B31" s="79" t="s">
        <v>22</v>
      </c>
      <c r="C31" s="79" t="s">
        <v>483</v>
      </c>
      <c r="D31" s="80" t="s">
        <v>508</v>
      </c>
      <c r="E31" s="79" t="s">
        <v>25</v>
      </c>
      <c r="F31" s="81">
        <v>24.89</v>
      </c>
      <c r="G31" s="82" t="s">
        <v>659</v>
      </c>
      <c r="H31" s="82" t="s">
        <v>660</v>
      </c>
    </row>
    <row r="32" spans="1:8">
      <c r="A32" s="79" t="s">
        <v>485</v>
      </c>
      <c r="B32" s="79" t="s">
        <v>22</v>
      </c>
      <c r="C32" s="79" t="s">
        <v>483</v>
      </c>
      <c r="D32" s="80" t="s">
        <v>484</v>
      </c>
      <c r="E32" s="79" t="s">
        <v>25</v>
      </c>
      <c r="F32" s="81">
        <v>17.61</v>
      </c>
      <c r="G32" s="82" t="s">
        <v>659</v>
      </c>
      <c r="H32" s="82" t="s">
        <v>660</v>
      </c>
    </row>
    <row r="33" spans="1:8" ht="22.5">
      <c r="A33" s="79" t="s">
        <v>263</v>
      </c>
      <c r="B33" s="79" t="s">
        <v>22</v>
      </c>
      <c r="C33" s="79" t="s">
        <v>483</v>
      </c>
      <c r="D33" s="80" t="s">
        <v>262</v>
      </c>
      <c r="E33" s="79" t="s">
        <v>33</v>
      </c>
      <c r="F33" s="81">
        <v>18.190000000000001</v>
      </c>
      <c r="G33" s="82"/>
      <c r="H33" s="82"/>
    </row>
    <row r="34" spans="1:8" ht="22.5">
      <c r="A34" s="79" t="s">
        <v>269</v>
      </c>
      <c r="B34" s="79" t="s">
        <v>22</v>
      </c>
      <c r="C34" s="79" t="s">
        <v>483</v>
      </c>
      <c r="D34" s="80" t="s">
        <v>268</v>
      </c>
      <c r="E34" s="79" t="s">
        <v>33</v>
      </c>
      <c r="F34" s="81">
        <v>14.83</v>
      </c>
      <c r="G34" s="82"/>
      <c r="H34" s="82"/>
    </row>
    <row r="35" spans="1:8" ht="22.5">
      <c r="A35" s="79" t="s">
        <v>266</v>
      </c>
      <c r="B35" s="79" t="s">
        <v>22</v>
      </c>
      <c r="C35" s="79" t="s">
        <v>483</v>
      </c>
      <c r="D35" s="80" t="s">
        <v>265</v>
      </c>
      <c r="E35" s="79" t="s">
        <v>33</v>
      </c>
      <c r="F35" s="81">
        <v>18.45</v>
      </c>
      <c r="G35" s="82"/>
      <c r="H35" s="82"/>
    </row>
    <row r="36" spans="1:8" ht="22.5">
      <c r="A36" s="79" t="s">
        <v>289</v>
      </c>
      <c r="B36" s="79" t="s">
        <v>22</v>
      </c>
      <c r="C36" s="79" t="s">
        <v>483</v>
      </c>
      <c r="D36" s="80" t="s">
        <v>288</v>
      </c>
      <c r="E36" s="79" t="s">
        <v>86</v>
      </c>
      <c r="F36" s="81">
        <v>55.3</v>
      </c>
      <c r="G36" s="82" t="s">
        <v>659</v>
      </c>
      <c r="H36" s="82" t="s">
        <v>660</v>
      </c>
    </row>
    <row r="37" spans="1:8" ht="22.5">
      <c r="A37" s="79" t="s">
        <v>286</v>
      </c>
      <c r="B37" s="79" t="s">
        <v>22</v>
      </c>
      <c r="C37" s="79" t="s">
        <v>483</v>
      </c>
      <c r="D37" s="80" t="s">
        <v>285</v>
      </c>
      <c r="E37" s="79" t="s">
        <v>62</v>
      </c>
      <c r="F37" s="81">
        <v>5.83</v>
      </c>
      <c r="G37" s="82" t="s">
        <v>659</v>
      </c>
      <c r="H37" s="82" t="s">
        <v>660</v>
      </c>
    </row>
    <row r="38" spans="1:8" ht="22.5">
      <c r="A38" s="79" t="s">
        <v>219</v>
      </c>
      <c r="B38" s="79" t="s">
        <v>22</v>
      </c>
      <c r="C38" s="79" t="s">
        <v>483</v>
      </c>
      <c r="D38" s="80" t="s">
        <v>218</v>
      </c>
      <c r="E38" s="79" t="s">
        <v>62</v>
      </c>
      <c r="F38" s="81">
        <v>11.66</v>
      </c>
      <c r="G38" s="82" t="s">
        <v>659</v>
      </c>
      <c r="H38" s="82" t="s">
        <v>660</v>
      </c>
    </row>
    <row r="39" spans="1:8" ht="45">
      <c r="A39" s="79" t="s">
        <v>100</v>
      </c>
      <c r="B39" s="79" t="s">
        <v>22</v>
      </c>
      <c r="C39" s="79" t="s">
        <v>483</v>
      </c>
      <c r="D39" s="80" t="s">
        <v>99</v>
      </c>
      <c r="E39" s="79" t="s">
        <v>62</v>
      </c>
      <c r="F39" s="81">
        <v>2.6</v>
      </c>
      <c r="G39" s="82" t="s">
        <v>659</v>
      </c>
      <c r="H39" s="82" t="s">
        <v>660</v>
      </c>
    </row>
    <row r="40" spans="1:8">
      <c r="A40" s="79" t="s">
        <v>27</v>
      </c>
      <c r="B40" s="79" t="s">
        <v>22</v>
      </c>
      <c r="C40" s="79" t="s">
        <v>483</v>
      </c>
      <c r="D40" s="80" t="s">
        <v>26</v>
      </c>
      <c r="E40" s="79" t="s">
        <v>25</v>
      </c>
      <c r="F40" s="81">
        <v>110.31</v>
      </c>
      <c r="G40" s="82" t="s">
        <v>659</v>
      </c>
      <c r="H40" s="82" t="s">
        <v>660</v>
      </c>
    </row>
    <row r="41" spans="1:8" ht="33.75">
      <c r="A41" s="79" t="s">
        <v>72</v>
      </c>
      <c r="B41" s="79" t="s">
        <v>22</v>
      </c>
      <c r="C41" s="79" t="s">
        <v>483</v>
      </c>
      <c r="D41" s="80" t="s">
        <v>71</v>
      </c>
      <c r="E41" s="79" t="s">
        <v>62</v>
      </c>
      <c r="F41" s="81">
        <v>5.47</v>
      </c>
      <c r="G41" s="82"/>
      <c r="H41" s="82"/>
    </row>
    <row r="42" spans="1:8" ht="22.5">
      <c r="A42" s="79" t="s">
        <v>216</v>
      </c>
      <c r="B42" s="79" t="s">
        <v>22</v>
      </c>
      <c r="C42" s="79" t="s">
        <v>483</v>
      </c>
      <c r="D42" s="80" t="s">
        <v>215</v>
      </c>
      <c r="E42" s="79" t="s">
        <v>86</v>
      </c>
      <c r="F42" s="81">
        <v>36.53</v>
      </c>
      <c r="G42" s="82"/>
      <c r="H42" s="82"/>
    </row>
    <row r="43" spans="1:8" ht="22.5">
      <c r="A43" s="79" t="s">
        <v>505</v>
      </c>
      <c r="B43" s="79" t="s">
        <v>22</v>
      </c>
      <c r="C43" s="79" t="s">
        <v>483</v>
      </c>
      <c r="D43" s="80" t="s">
        <v>504</v>
      </c>
      <c r="E43" s="79" t="s">
        <v>86</v>
      </c>
      <c r="F43" s="81">
        <v>27.53</v>
      </c>
      <c r="G43" s="82"/>
      <c r="H43" s="82"/>
    </row>
    <row r="44" spans="1:8" ht="33.75">
      <c r="A44" s="79" t="s">
        <v>88</v>
      </c>
      <c r="B44" s="79" t="s">
        <v>22</v>
      </c>
      <c r="C44" s="79" t="s">
        <v>483</v>
      </c>
      <c r="D44" s="80" t="s">
        <v>87</v>
      </c>
      <c r="E44" s="79" t="s">
        <v>86</v>
      </c>
      <c r="F44" s="81">
        <v>30.18</v>
      </c>
      <c r="G44" s="82"/>
      <c r="H44" s="82"/>
    </row>
    <row r="45" spans="1:8" ht="22.5">
      <c r="A45" s="79" t="s">
        <v>23</v>
      </c>
      <c r="B45" s="79" t="s">
        <v>22</v>
      </c>
      <c r="C45" s="79" t="s">
        <v>483</v>
      </c>
      <c r="D45" s="80" t="s">
        <v>21</v>
      </c>
      <c r="E45" s="79" t="s">
        <v>20</v>
      </c>
      <c r="F45" s="81">
        <v>3465.25</v>
      </c>
      <c r="G45" s="82" t="s">
        <v>659</v>
      </c>
      <c r="H45" s="82" t="s">
        <v>660</v>
      </c>
    </row>
    <row r="46" spans="1:8" ht="33.75">
      <c r="A46" s="79" t="s">
        <v>501</v>
      </c>
      <c r="B46" s="79" t="s">
        <v>22</v>
      </c>
      <c r="C46" s="79" t="s">
        <v>483</v>
      </c>
      <c r="D46" s="80" t="s">
        <v>500</v>
      </c>
      <c r="E46" s="79" t="s">
        <v>86</v>
      </c>
      <c r="F46" s="81">
        <v>8.07</v>
      </c>
      <c r="G46" s="82"/>
      <c r="H46" s="82"/>
    </row>
    <row r="47" spans="1:8" ht="33.75">
      <c r="A47" s="79" t="s">
        <v>102</v>
      </c>
      <c r="B47" s="79" t="s">
        <v>22</v>
      </c>
      <c r="C47" s="79" t="s">
        <v>483</v>
      </c>
      <c r="D47" s="80" t="s">
        <v>221</v>
      </c>
      <c r="E47" s="79" t="s">
        <v>86</v>
      </c>
      <c r="F47" s="81">
        <v>24.71</v>
      </c>
      <c r="G47" s="82" t="s">
        <v>659</v>
      </c>
      <c r="H47" s="82" t="s">
        <v>660</v>
      </c>
    </row>
    <row r="48" spans="1:8" ht="22.5">
      <c r="A48" s="79" t="s">
        <v>64</v>
      </c>
      <c r="B48" s="79" t="s">
        <v>22</v>
      </c>
      <c r="C48" s="79" t="s">
        <v>483</v>
      </c>
      <c r="D48" s="80" t="s">
        <v>63</v>
      </c>
      <c r="E48" s="79" t="s">
        <v>62</v>
      </c>
      <c r="F48" s="81">
        <v>15.18</v>
      </c>
      <c r="G48" s="82" t="s">
        <v>659</v>
      </c>
      <c r="H48" s="82" t="s">
        <v>660</v>
      </c>
    </row>
    <row r="49" spans="1:8" ht="22.5">
      <c r="A49" s="79" t="s">
        <v>292</v>
      </c>
      <c r="B49" s="79" t="s">
        <v>22</v>
      </c>
      <c r="C49" s="79" t="s">
        <v>483</v>
      </c>
      <c r="D49" s="80" t="s">
        <v>291</v>
      </c>
      <c r="E49" s="79" t="s">
        <v>33</v>
      </c>
      <c r="F49" s="81">
        <v>4.1500000000000004</v>
      </c>
      <c r="G49" s="82" t="s">
        <v>659</v>
      </c>
      <c r="H49" s="82" t="s">
        <v>660</v>
      </c>
    </row>
    <row r="50" spans="1:8" ht="33.75">
      <c r="A50" s="79" t="s">
        <v>94</v>
      </c>
      <c r="B50" s="79" t="s">
        <v>22</v>
      </c>
      <c r="C50" s="79" t="s">
        <v>483</v>
      </c>
      <c r="D50" s="80" t="s">
        <v>93</v>
      </c>
      <c r="E50" s="79" t="s">
        <v>86</v>
      </c>
      <c r="F50" s="81">
        <v>184.33</v>
      </c>
      <c r="G50" s="82" t="s">
        <v>659</v>
      </c>
      <c r="H50" s="82" t="s">
        <v>660</v>
      </c>
    </row>
    <row r="51" spans="1:8" ht="22.5">
      <c r="A51" s="79" t="s">
        <v>69</v>
      </c>
      <c r="B51" s="79" t="s">
        <v>22</v>
      </c>
      <c r="C51" s="79" t="s">
        <v>483</v>
      </c>
      <c r="D51" s="80" t="s">
        <v>68</v>
      </c>
      <c r="E51" s="79" t="s">
        <v>62</v>
      </c>
      <c r="F51" s="81">
        <v>2.0299999999999998</v>
      </c>
      <c r="G51" s="82"/>
      <c r="H51" s="82"/>
    </row>
    <row r="52" spans="1:8">
      <c r="A52" s="79" t="s">
        <v>35</v>
      </c>
      <c r="B52" s="79" t="s">
        <v>22</v>
      </c>
      <c r="C52" s="79" t="s">
        <v>483</v>
      </c>
      <c r="D52" s="80" t="s">
        <v>34</v>
      </c>
      <c r="E52" s="79" t="s">
        <v>33</v>
      </c>
      <c r="F52" s="81">
        <v>2.9</v>
      </c>
      <c r="G52" s="82" t="s">
        <v>659</v>
      </c>
      <c r="H52" s="82" t="s">
        <v>660</v>
      </c>
    </row>
    <row r="53" spans="1:8" ht="22.5">
      <c r="A53" s="79" t="s">
        <v>503</v>
      </c>
      <c r="B53" s="79" t="s">
        <v>22</v>
      </c>
      <c r="C53" s="79" t="s">
        <v>483</v>
      </c>
      <c r="D53" s="80" t="s">
        <v>502</v>
      </c>
      <c r="E53" s="79" t="s">
        <v>25</v>
      </c>
      <c r="F53" s="81">
        <v>23.04</v>
      </c>
      <c r="G53" s="82" t="s">
        <v>659</v>
      </c>
      <c r="H53" s="82" t="s">
        <v>660</v>
      </c>
    </row>
    <row r="54" spans="1:8" ht="22.5">
      <c r="A54" s="79" t="s">
        <v>507</v>
      </c>
      <c r="B54" s="79" t="s">
        <v>22</v>
      </c>
      <c r="C54" s="79" t="s">
        <v>483</v>
      </c>
      <c r="D54" s="80" t="s">
        <v>506</v>
      </c>
      <c r="E54" s="79" t="s">
        <v>86</v>
      </c>
      <c r="F54" s="81">
        <v>15.91</v>
      </c>
      <c r="G54" s="82"/>
      <c r="H54" s="82"/>
    </row>
    <row r="55" spans="1:8" ht="33.75">
      <c r="A55" s="79" t="s">
        <v>447</v>
      </c>
      <c r="B55" s="79" t="s">
        <v>41</v>
      </c>
      <c r="C55" s="79" t="s">
        <v>482</v>
      </c>
      <c r="D55" s="80" t="s">
        <v>446</v>
      </c>
      <c r="E55" s="79" t="s">
        <v>74</v>
      </c>
      <c r="F55" s="81">
        <v>19.27</v>
      </c>
      <c r="G55" s="82"/>
      <c r="H55" s="82"/>
    </row>
    <row r="56" spans="1:8" ht="33.75">
      <c r="A56" s="79" t="s">
        <v>412</v>
      </c>
      <c r="B56" s="79" t="s">
        <v>41</v>
      </c>
      <c r="C56" s="79" t="s">
        <v>482</v>
      </c>
      <c r="D56" s="80" t="s">
        <v>411</v>
      </c>
      <c r="E56" s="79" t="s">
        <v>74</v>
      </c>
      <c r="F56" s="81">
        <v>142.08000000000001</v>
      </c>
      <c r="G56" s="82"/>
      <c r="H56" s="82"/>
    </row>
    <row r="57" spans="1:8" ht="22.5">
      <c r="A57" s="79" t="s">
        <v>375</v>
      </c>
      <c r="B57" s="79" t="s">
        <v>41</v>
      </c>
      <c r="C57" s="79" t="s">
        <v>482</v>
      </c>
      <c r="D57" s="80" t="s">
        <v>374</v>
      </c>
      <c r="E57" s="79" t="s">
        <v>33</v>
      </c>
      <c r="F57" s="81">
        <v>76.540000000000006</v>
      </c>
      <c r="G57" s="82"/>
      <c r="H57" s="82"/>
    </row>
    <row r="58" spans="1:8">
      <c r="A58" s="79" t="s">
        <v>357</v>
      </c>
      <c r="B58" s="79" t="s">
        <v>41</v>
      </c>
      <c r="C58" s="79" t="s">
        <v>482</v>
      </c>
      <c r="D58" s="80" t="s">
        <v>356</v>
      </c>
      <c r="E58" s="79" t="s">
        <v>301</v>
      </c>
      <c r="F58" s="81">
        <v>233.94</v>
      </c>
      <c r="G58" s="82" t="s">
        <v>659</v>
      </c>
      <c r="H58" s="82" t="s">
        <v>660</v>
      </c>
    </row>
    <row r="59" spans="1:8" ht="22.5">
      <c r="A59" s="79" t="s">
        <v>349</v>
      </c>
      <c r="B59" s="79" t="s">
        <v>41</v>
      </c>
      <c r="C59" s="79" t="s">
        <v>482</v>
      </c>
      <c r="D59" s="80" t="s">
        <v>348</v>
      </c>
      <c r="E59" s="79" t="s">
        <v>44</v>
      </c>
      <c r="F59" s="81">
        <v>113.06</v>
      </c>
      <c r="G59" s="82" t="s">
        <v>659</v>
      </c>
      <c r="H59" s="82" t="s">
        <v>660</v>
      </c>
    </row>
    <row r="60" spans="1:8" ht="22.5">
      <c r="A60" s="79" t="s">
        <v>418</v>
      </c>
      <c r="B60" s="79" t="s">
        <v>41</v>
      </c>
      <c r="C60" s="79" t="s">
        <v>482</v>
      </c>
      <c r="D60" s="80" t="s">
        <v>417</v>
      </c>
      <c r="E60" s="79" t="s">
        <v>44</v>
      </c>
      <c r="F60" s="81">
        <v>361.56</v>
      </c>
      <c r="G60" s="82"/>
      <c r="H60" s="82"/>
    </row>
    <row r="61" spans="1:8" ht="22.5">
      <c r="A61" s="79" t="s">
        <v>406</v>
      </c>
      <c r="B61" s="79" t="s">
        <v>41</v>
      </c>
      <c r="C61" s="79" t="s">
        <v>482</v>
      </c>
      <c r="D61" s="80" t="s">
        <v>405</v>
      </c>
      <c r="E61" s="79" t="s">
        <v>44</v>
      </c>
      <c r="F61" s="81">
        <v>1190.05</v>
      </c>
      <c r="G61" s="82"/>
      <c r="H61" s="82"/>
    </row>
    <row r="62" spans="1:8" ht="45">
      <c r="A62" s="79" t="s">
        <v>439</v>
      </c>
      <c r="B62" s="79" t="s">
        <v>41</v>
      </c>
      <c r="C62" s="79" t="s">
        <v>482</v>
      </c>
      <c r="D62" s="80" t="s">
        <v>438</v>
      </c>
      <c r="E62" s="79" t="s">
        <v>74</v>
      </c>
      <c r="F62" s="81">
        <v>5.34</v>
      </c>
      <c r="G62" s="82"/>
      <c r="H62" s="82"/>
    </row>
    <row r="63" spans="1:8">
      <c r="A63" s="79" t="s">
        <v>398</v>
      </c>
      <c r="B63" s="79" t="s">
        <v>41</v>
      </c>
      <c r="C63" s="79" t="s">
        <v>482</v>
      </c>
      <c r="D63" s="80" t="s">
        <v>397</v>
      </c>
      <c r="E63" s="79" t="s">
        <v>74</v>
      </c>
      <c r="F63" s="81">
        <v>7.77</v>
      </c>
      <c r="G63" s="82"/>
      <c r="H63" s="82"/>
    </row>
    <row r="64" spans="1:8" ht="22.5">
      <c r="A64" s="79" t="s">
        <v>461</v>
      </c>
      <c r="B64" s="79" t="s">
        <v>41</v>
      </c>
      <c r="C64" s="79" t="s">
        <v>482</v>
      </c>
      <c r="D64" s="80" t="s">
        <v>460</v>
      </c>
      <c r="E64" s="79" t="s">
        <v>44</v>
      </c>
      <c r="F64" s="81">
        <v>5852.05</v>
      </c>
      <c r="G64" s="82"/>
      <c r="H64" s="82"/>
    </row>
    <row r="65" spans="1:8">
      <c r="A65" s="79" t="s">
        <v>402</v>
      </c>
      <c r="B65" s="79" t="s">
        <v>41</v>
      </c>
      <c r="C65" s="79" t="s">
        <v>482</v>
      </c>
      <c r="D65" s="80" t="s">
        <v>401</v>
      </c>
      <c r="E65" s="79" t="s">
        <v>44</v>
      </c>
      <c r="F65" s="81">
        <v>2099.5500000000002</v>
      </c>
      <c r="G65" s="82"/>
      <c r="H65" s="82"/>
    </row>
    <row r="66" spans="1:8" ht="22.5">
      <c r="A66" s="79" t="s">
        <v>363</v>
      </c>
      <c r="B66" s="79" t="s">
        <v>41</v>
      </c>
      <c r="C66" s="79" t="s">
        <v>482</v>
      </c>
      <c r="D66" s="80" t="s">
        <v>362</v>
      </c>
      <c r="E66" s="79" t="s">
        <v>44</v>
      </c>
      <c r="F66" s="81">
        <v>104.38</v>
      </c>
      <c r="G66" s="82"/>
      <c r="H66" s="82"/>
    </row>
    <row r="67" spans="1:8">
      <c r="A67" s="79" t="s">
        <v>428</v>
      </c>
      <c r="B67" s="79" t="s">
        <v>41</v>
      </c>
      <c r="C67" s="79" t="s">
        <v>482</v>
      </c>
      <c r="D67" s="80" t="s">
        <v>427</v>
      </c>
      <c r="E67" s="79" t="s">
        <v>44</v>
      </c>
      <c r="F67" s="81">
        <v>5978.4</v>
      </c>
      <c r="G67" s="82"/>
      <c r="H67" s="82"/>
    </row>
    <row r="68" spans="1:8" ht="22.5">
      <c r="A68" s="79" t="s">
        <v>453</v>
      </c>
      <c r="B68" s="79" t="s">
        <v>41</v>
      </c>
      <c r="C68" s="79" t="s">
        <v>482</v>
      </c>
      <c r="D68" s="80" t="s">
        <v>452</v>
      </c>
      <c r="E68" s="79" t="s">
        <v>44</v>
      </c>
      <c r="F68" s="81">
        <v>18487.46</v>
      </c>
      <c r="G68" s="82"/>
      <c r="H68" s="82"/>
    </row>
    <row r="69" spans="1:8" ht="22.5">
      <c r="A69" s="79" t="s">
        <v>457</v>
      </c>
      <c r="B69" s="79" t="s">
        <v>41</v>
      </c>
      <c r="C69" s="79" t="s">
        <v>482</v>
      </c>
      <c r="D69" s="80" t="s">
        <v>456</v>
      </c>
      <c r="E69" s="79" t="s">
        <v>44</v>
      </c>
      <c r="F69" s="81">
        <v>2659.08</v>
      </c>
      <c r="G69" s="82"/>
      <c r="H69" s="82"/>
    </row>
    <row r="70" spans="1:8">
      <c r="A70" s="79" t="s">
        <v>377</v>
      </c>
      <c r="B70" s="79" t="s">
        <v>41</v>
      </c>
      <c r="C70" s="79" t="s">
        <v>482</v>
      </c>
      <c r="D70" s="80" t="s">
        <v>376</v>
      </c>
      <c r="E70" s="79" t="s">
        <v>44</v>
      </c>
      <c r="F70" s="81">
        <v>729.96</v>
      </c>
      <c r="G70" s="82"/>
      <c r="H70" s="82"/>
    </row>
    <row r="71" spans="1:8" ht="22.5">
      <c r="A71" s="79" t="s">
        <v>431</v>
      </c>
      <c r="B71" s="79" t="s">
        <v>41</v>
      </c>
      <c r="C71" s="79" t="s">
        <v>482</v>
      </c>
      <c r="D71" s="80" t="s">
        <v>430</v>
      </c>
      <c r="E71" s="79" t="s">
        <v>44</v>
      </c>
      <c r="F71" s="81">
        <v>6931.18</v>
      </c>
      <c r="G71" s="82"/>
      <c r="H71" s="82"/>
    </row>
    <row r="72" spans="1:8" ht="22.5">
      <c r="A72" s="79" t="s">
        <v>373</v>
      </c>
      <c r="B72" s="79" t="s">
        <v>41</v>
      </c>
      <c r="C72" s="79" t="s">
        <v>482</v>
      </c>
      <c r="D72" s="80" t="s">
        <v>372</v>
      </c>
      <c r="E72" s="79" t="s">
        <v>44</v>
      </c>
      <c r="F72" s="81">
        <v>224.43</v>
      </c>
      <c r="G72" s="82"/>
      <c r="H72" s="82"/>
    </row>
    <row r="73" spans="1:8" ht="22.5">
      <c r="A73" s="79" t="s">
        <v>343</v>
      </c>
      <c r="B73" s="79" t="s">
        <v>41</v>
      </c>
      <c r="C73" s="79" t="s">
        <v>482</v>
      </c>
      <c r="D73" s="80" t="s">
        <v>342</v>
      </c>
      <c r="E73" s="79" t="s">
        <v>44</v>
      </c>
      <c r="F73" s="81">
        <v>46.87</v>
      </c>
      <c r="G73" s="82"/>
      <c r="H73" s="82"/>
    </row>
    <row r="74" spans="1:8" ht="45">
      <c r="A74" s="79" t="s">
        <v>396</v>
      </c>
      <c r="B74" s="79" t="s">
        <v>41</v>
      </c>
      <c r="C74" s="79" t="s">
        <v>482</v>
      </c>
      <c r="D74" s="80" t="s">
        <v>395</v>
      </c>
      <c r="E74" s="79" t="s">
        <v>44</v>
      </c>
      <c r="F74" s="81">
        <v>482.33</v>
      </c>
      <c r="G74" s="82"/>
      <c r="H74" s="82"/>
    </row>
    <row r="75" spans="1:8" ht="45">
      <c r="A75" s="79" t="s">
        <v>455</v>
      </c>
      <c r="B75" s="79" t="s">
        <v>41</v>
      </c>
      <c r="C75" s="79" t="s">
        <v>482</v>
      </c>
      <c r="D75" s="80" t="s">
        <v>454</v>
      </c>
      <c r="E75" s="79" t="s">
        <v>44</v>
      </c>
      <c r="F75" s="81">
        <v>4927.2299999999996</v>
      </c>
      <c r="G75" s="82"/>
      <c r="H75" s="82"/>
    </row>
    <row r="76" spans="1:8">
      <c r="A76" s="79" t="s">
        <v>410</v>
      </c>
      <c r="B76" s="79" t="s">
        <v>41</v>
      </c>
      <c r="C76" s="79" t="s">
        <v>482</v>
      </c>
      <c r="D76" s="80" t="s">
        <v>409</v>
      </c>
      <c r="E76" s="79" t="s">
        <v>44</v>
      </c>
      <c r="F76" s="81">
        <v>2771.3</v>
      </c>
      <c r="G76" s="82"/>
      <c r="H76" s="82"/>
    </row>
    <row r="77" spans="1:8" ht="67.5">
      <c r="A77" s="79" t="s">
        <v>467</v>
      </c>
      <c r="B77" s="79" t="s">
        <v>41</v>
      </c>
      <c r="C77" s="79" t="s">
        <v>482</v>
      </c>
      <c r="D77" s="80" t="s">
        <v>466</v>
      </c>
      <c r="E77" s="79" t="s">
        <v>44</v>
      </c>
      <c r="F77" s="81">
        <v>5317.25</v>
      </c>
      <c r="G77" s="82"/>
      <c r="H77" s="82"/>
    </row>
    <row r="78" spans="1:8" ht="22.5">
      <c r="A78" s="79" t="s">
        <v>416</v>
      </c>
      <c r="B78" s="79" t="s">
        <v>41</v>
      </c>
      <c r="C78" s="79" t="s">
        <v>482</v>
      </c>
      <c r="D78" s="80" t="s">
        <v>415</v>
      </c>
      <c r="E78" s="79" t="s">
        <v>44</v>
      </c>
      <c r="F78" s="81">
        <v>230.11</v>
      </c>
      <c r="G78" s="82"/>
      <c r="H78" s="82"/>
    </row>
    <row r="79" spans="1:8">
      <c r="A79" s="79" t="s">
        <v>327</v>
      </c>
      <c r="B79" s="79" t="s">
        <v>41</v>
      </c>
      <c r="C79" s="79" t="s">
        <v>482</v>
      </c>
      <c r="D79" s="80" t="s">
        <v>326</v>
      </c>
      <c r="E79" s="79" t="s">
        <v>44</v>
      </c>
      <c r="F79" s="81">
        <v>1.4</v>
      </c>
      <c r="G79" s="82" t="s">
        <v>659</v>
      </c>
      <c r="H79" s="82" t="s">
        <v>660</v>
      </c>
    </row>
    <row r="80" spans="1:8">
      <c r="A80" s="79" t="s">
        <v>325</v>
      </c>
      <c r="B80" s="79" t="s">
        <v>41</v>
      </c>
      <c r="C80" s="79" t="s">
        <v>482</v>
      </c>
      <c r="D80" s="80" t="s">
        <v>324</v>
      </c>
      <c r="E80" s="79" t="s">
        <v>44</v>
      </c>
      <c r="F80" s="81">
        <v>1.28</v>
      </c>
      <c r="G80" s="82" t="s">
        <v>659</v>
      </c>
      <c r="H80" s="82" t="s">
        <v>660</v>
      </c>
    </row>
    <row r="81" spans="1:8">
      <c r="A81" s="79" t="s">
        <v>367</v>
      </c>
      <c r="B81" s="79" t="s">
        <v>41</v>
      </c>
      <c r="C81" s="79" t="s">
        <v>482</v>
      </c>
      <c r="D81" s="80" t="s">
        <v>112</v>
      </c>
      <c r="E81" s="79" t="s">
        <v>44</v>
      </c>
      <c r="F81" s="81">
        <v>206.74</v>
      </c>
      <c r="G81" s="82"/>
      <c r="H81" s="82"/>
    </row>
    <row r="82" spans="1:8">
      <c r="A82" s="79" t="s">
        <v>361</v>
      </c>
      <c r="B82" s="79" t="s">
        <v>41</v>
      </c>
      <c r="C82" s="79" t="s">
        <v>482</v>
      </c>
      <c r="D82" s="80" t="s">
        <v>360</v>
      </c>
      <c r="E82" s="79" t="s">
        <v>44</v>
      </c>
      <c r="F82" s="81">
        <v>20.63</v>
      </c>
      <c r="G82" s="82"/>
      <c r="H82" s="82"/>
    </row>
    <row r="83" spans="1:8" ht="33.75">
      <c r="A83" s="79" t="s">
        <v>392</v>
      </c>
      <c r="B83" s="79" t="s">
        <v>41</v>
      </c>
      <c r="C83" s="79" t="s">
        <v>482</v>
      </c>
      <c r="D83" s="80" t="s">
        <v>127</v>
      </c>
      <c r="E83" s="79" t="s">
        <v>44</v>
      </c>
      <c r="F83" s="81">
        <v>1557.35</v>
      </c>
      <c r="G83" s="82"/>
      <c r="H83" s="82"/>
    </row>
    <row r="84" spans="1:8" ht="45">
      <c r="A84" s="79" t="s">
        <v>422</v>
      </c>
      <c r="B84" s="79" t="s">
        <v>41</v>
      </c>
      <c r="C84" s="79" t="s">
        <v>482</v>
      </c>
      <c r="D84" s="80" t="s">
        <v>421</v>
      </c>
      <c r="E84" s="79" t="s">
        <v>44</v>
      </c>
      <c r="F84" s="81">
        <v>1070.8399999999999</v>
      </c>
      <c r="G84" s="82"/>
      <c r="H84" s="82"/>
    </row>
    <row r="85" spans="1:8" ht="22.5">
      <c r="A85" s="79" t="s">
        <v>429</v>
      </c>
      <c r="B85" s="79" t="s">
        <v>41</v>
      </c>
      <c r="C85" s="79" t="s">
        <v>482</v>
      </c>
      <c r="D85" s="80" t="s">
        <v>160</v>
      </c>
      <c r="E85" s="79" t="s">
        <v>44</v>
      </c>
      <c r="F85" s="81">
        <v>1120.2</v>
      </c>
      <c r="G85" s="82"/>
      <c r="H85" s="82"/>
    </row>
    <row r="86" spans="1:8" ht="56.25">
      <c r="A86" s="79" t="s">
        <v>441</v>
      </c>
      <c r="B86" s="79" t="s">
        <v>41</v>
      </c>
      <c r="C86" s="79" t="s">
        <v>482</v>
      </c>
      <c r="D86" s="80" t="s">
        <v>440</v>
      </c>
      <c r="E86" s="79" t="s">
        <v>44</v>
      </c>
      <c r="F86" s="81">
        <v>3576.86</v>
      </c>
      <c r="G86" s="82"/>
      <c r="H86" s="82"/>
    </row>
    <row r="87" spans="1:8" ht="33.75">
      <c r="A87" s="79" t="s">
        <v>394</v>
      </c>
      <c r="B87" s="79" t="s">
        <v>41</v>
      </c>
      <c r="C87" s="79" t="s">
        <v>482</v>
      </c>
      <c r="D87" s="80" t="s">
        <v>393</v>
      </c>
      <c r="E87" s="79" t="s">
        <v>44</v>
      </c>
      <c r="F87" s="81">
        <v>828.27</v>
      </c>
      <c r="G87" s="82"/>
      <c r="H87" s="82"/>
    </row>
    <row r="88" spans="1:8">
      <c r="A88" s="79" t="s">
        <v>389</v>
      </c>
      <c r="B88" s="79" t="s">
        <v>41</v>
      </c>
      <c r="C88" s="79" t="s">
        <v>482</v>
      </c>
      <c r="D88" s="80" t="s">
        <v>388</v>
      </c>
      <c r="E88" s="79" t="s">
        <v>44</v>
      </c>
      <c r="F88" s="81">
        <v>1262.7</v>
      </c>
      <c r="G88" s="82"/>
      <c r="H88" s="82"/>
    </row>
    <row r="89" spans="1:8">
      <c r="A89" s="79" t="s">
        <v>400</v>
      </c>
      <c r="B89" s="79" t="s">
        <v>41</v>
      </c>
      <c r="C89" s="79" t="s">
        <v>482</v>
      </c>
      <c r="D89" s="80" t="s">
        <v>399</v>
      </c>
      <c r="E89" s="79" t="s">
        <v>44</v>
      </c>
      <c r="F89" s="81">
        <v>3.71</v>
      </c>
      <c r="G89" s="82" t="s">
        <v>659</v>
      </c>
      <c r="H89" s="82" t="s">
        <v>660</v>
      </c>
    </row>
    <row r="90" spans="1:8">
      <c r="A90" s="79" t="s">
        <v>339</v>
      </c>
      <c r="B90" s="79" t="s">
        <v>41</v>
      </c>
      <c r="C90" s="79" t="s">
        <v>482</v>
      </c>
      <c r="D90" s="80" t="s">
        <v>338</v>
      </c>
      <c r="E90" s="79" t="s">
        <v>44</v>
      </c>
      <c r="F90" s="81">
        <v>19.14</v>
      </c>
      <c r="G90" s="82"/>
      <c r="H90" s="82"/>
    </row>
    <row r="91" spans="1:8">
      <c r="A91" s="79" t="s">
        <v>469</v>
      </c>
      <c r="B91" s="79" t="s">
        <v>41</v>
      </c>
      <c r="C91" s="79" t="s">
        <v>482</v>
      </c>
      <c r="D91" s="80" t="s">
        <v>468</v>
      </c>
      <c r="E91" s="79" t="s">
        <v>44</v>
      </c>
      <c r="F91" s="81">
        <v>46838.3</v>
      </c>
      <c r="G91" s="82"/>
      <c r="H91" s="82"/>
    </row>
    <row r="92" spans="1:8">
      <c r="A92" s="79" t="s">
        <v>465</v>
      </c>
      <c r="B92" s="79" t="s">
        <v>41</v>
      </c>
      <c r="C92" s="79" t="s">
        <v>482</v>
      </c>
      <c r="D92" s="80" t="s">
        <v>464</v>
      </c>
      <c r="E92" s="79" t="s">
        <v>44</v>
      </c>
      <c r="F92" s="81">
        <v>9652.01</v>
      </c>
      <c r="G92" s="82"/>
      <c r="H92" s="82"/>
    </row>
    <row r="93" spans="1:8">
      <c r="A93" s="79" t="s">
        <v>366</v>
      </c>
      <c r="B93" s="79" t="s">
        <v>41</v>
      </c>
      <c r="C93" s="79" t="s">
        <v>482</v>
      </c>
      <c r="D93" s="80" t="s">
        <v>365</v>
      </c>
      <c r="E93" s="79" t="s">
        <v>44</v>
      </c>
      <c r="F93" s="81">
        <v>10.36</v>
      </c>
      <c r="G93" s="82"/>
      <c r="H93" s="82"/>
    </row>
    <row r="94" spans="1:8">
      <c r="A94" s="79" t="s">
        <v>451</v>
      </c>
      <c r="B94" s="79" t="s">
        <v>41</v>
      </c>
      <c r="C94" s="79" t="s">
        <v>482</v>
      </c>
      <c r="D94" s="80" t="s">
        <v>450</v>
      </c>
      <c r="E94" s="79" t="s">
        <v>44</v>
      </c>
      <c r="F94" s="81">
        <v>8804.36</v>
      </c>
      <c r="G94" s="82"/>
      <c r="H94" s="82"/>
    </row>
    <row r="95" spans="1:8" ht="22.5">
      <c r="A95" s="79" t="s">
        <v>424</v>
      </c>
      <c r="B95" s="79" t="s">
        <v>41</v>
      </c>
      <c r="C95" s="79" t="s">
        <v>482</v>
      </c>
      <c r="D95" s="80" t="s">
        <v>423</v>
      </c>
      <c r="E95" s="79" t="s">
        <v>44</v>
      </c>
      <c r="F95" s="81">
        <v>185.4</v>
      </c>
      <c r="G95" s="82"/>
      <c r="H95" s="82"/>
    </row>
    <row r="96" spans="1:8">
      <c r="A96" s="79" t="s">
        <v>337</v>
      </c>
      <c r="B96" s="79" t="s">
        <v>41</v>
      </c>
      <c r="C96" s="79" t="s">
        <v>482</v>
      </c>
      <c r="D96" s="80" t="s">
        <v>336</v>
      </c>
      <c r="E96" s="79" t="s">
        <v>44</v>
      </c>
      <c r="F96" s="81">
        <v>33.14</v>
      </c>
      <c r="G96" s="82"/>
      <c r="H96" s="82"/>
    </row>
    <row r="97" spans="1:8">
      <c r="A97" s="79" t="s">
        <v>347</v>
      </c>
      <c r="B97" s="79" t="s">
        <v>41</v>
      </c>
      <c r="C97" s="79" t="s">
        <v>482</v>
      </c>
      <c r="D97" s="80" t="s">
        <v>346</v>
      </c>
      <c r="E97" s="79" t="s">
        <v>44</v>
      </c>
      <c r="F97" s="81">
        <v>14.41</v>
      </c>
      <c r="G97" s="82"/>
      <c r="H97" s="82"/>
    </row>
    <row r="98" spans="1:8">
      <c r="A98" s="79" t="s">
        <v>371</v>
      </c>
      <c r="B98" s="79" t="s">
        <v>41</v>
      </c>
      <c r="C98" s="79" t="s">
        <v>482</v>
      </c>
      <c r="D98" s="80" t="s">
        <v>370</v>
      </c>
      <c r="E98" s="79" t="s">
        <v>44</v>
      </c>
      <c r="F98" s="81">
        <v>27.25</v>
      </c>
      <c r="G98" s="82"/>
      <c r="H98" s="82"/>
    </row>
    <row r="99" spans="1:8" ht="22.5">
      <c r="A99" s="79" t="s">
        <v>385</v>
      </c>
      <c r="B99" s="79" t="s">
        <v>41</v>
      </c>
      <c r="C99" s="79" t="s">
        <v>482</v>
      </c>
      <c r="D99" s="80" t="s">
        <v>384</v>
      </c>
      <c r="E99" s="79" t="s">
        <v>44</v>
      </c>
      <c r="F99" s="81">
        <v>120.04</v>
      </c>
      <c r="G99" s="82"/>
      <c r="H99" s="82"/>
    </row>
    <row r="100" spans="1:8">
      <c r="A100" s="79" t="s">
        <v>383</v>
      </c>
      <c r="B100" s="79" t="s">
        <v>41</v>
      </c>
      <c r="C100" s="79" t="s">
        <v>482</v>
      </c>
      <c r="D100" s="80" t="s">
        <v>382</v>
      </c>
      <c r="E100" s="79" t="s">
        <v>44</v>
      </c>
      <c r="F100" s="81">
        <v>113.08</v>
      </c>
      <c r="G100" s="82"/>
      <c r="H100" s="82"/>
    </row>
    <row r="101" spans="1:8" ht="22.5">
      <c r="A101" s="79" t="s">
        <v>359</v>
      </c>
      <c r="B101" s="79" t="s">
        <v>41</v>
      </c>
      <c r="C101" s="79" t="s">
        <v>482</v>
      </c>
      <c r="D101" s="80" t="s">
        <v>358</v>
      </c>
      <c r="E101" s="79" t="s">
        <v>44</v>
      </c>
      <c r="F101" s="81">
        <v>34.36</v>
      </c>
      <c r="G101" s="82"/>
      <c r="H101" s="82"/>
    </row>
    <row r="102" spans="1:8" ht="22.5">
      <c r="A102" s="79" t="s">
        <v>463</v>
      </c>
      <c r="B102" s="79" t="s">
        <v>41</v>
      </c>
      <c r="C102" s="79" t="s">
        <v>482</v>
      </c>
      <c r="D102" s="80" t="s">
        <v>462</v>
      </c>
      <c r="E102" s="79" t="s">
        <v>44</v>
      </c>
      <c r="F102" s="81">
        <v>10930.14</v>
      </c>
      <c r="G102" s="82"/>
      <c r="H102" s="82"/>
    </row>
    <row r="103" spans="1:8" ht="33.75">
      <c r="A103" s="79" t="s">
        <v>437</v>
      </c>
      <c r="B103" s="79" t="s">
        <v>41</v>
      </c>
      <c r="C103" s="79" t="s">
        <v>482</v>
      </c>
      <c r="D103" s="80" t="s">
        <v>436</v>
      </c>
      <c r="E103" s="79" t="s">
        <v>44</v>
      </c>
      <c r="F103" s="81">
        <v>9902.98</v>
      </c>
      <c r="G103" s="82"/>
      <c r="H103" s="82"/>
    </row>
    <row r="104" spans="1:8" ht="22.5">
      <c r="A104" s="79" t="s">
        <v>459</v>
      </c>
      <c r="B104" s="79" t="s">
        <v>41</v>
      </c>
      <c r="C104" s="79" t="s">
        <v>482</v>
      </c>
      <c r="D104" s="80" t="s">
        <v>458</v>
      </c>
      <c r="E104" s="79" t="s">
        <v>44</v>
      </c>
      <c r="F104" s="81">
        <v>11359.09</v>
      </c>
      <c r="G104" s="82"/>
      <c r="H104" s="82"/>
    </row>
    <row r="105" spans="1:8" ht="33.75">
      <c r="A105" s="79" t="s">
        <v>379</v>
      </c>
      <c r="B105" s="79" t="s">
        <v>41</v>
      </c>
      <c r="C105" s="79" t="s">
        <v>482</v>
      </c>
      <c r="D105" s="80" t="s">
        <v>378</v>
      </c>
      <c r="E105" s="79" t="s">
        <v>44</v>
      </c>
      <c r="F105" s="81">
        <v>897.67</v>
      </c>
      <c r="G105" s="82"/>
      <c r="H105" s="82"/>
    </row>
    <row r="106" spans="1:8" ht="33.75">
      <c r="A106" s="79" t="s">
        <v>387</v>
      </c>
      <c r="B106" s="79" t="s">
        <v>41</v>
      </c>
      <c r="C106" s="79" t="s">
        <v>482</v>
      </c>
      <c r="D106" s="80" t="s">
        <v>386</v>
      </c>
      <c r="E106" s="79" t="s">
        <v>44</v>
      </c>
      <c r="F106" s="81">
        <v>100.9</v>
      </c>
      <c r="G106" s="82"/>
      <c r="H106" s="82"/>
    </row>
    <row r="107" spans="1:8" ht="22.5">
      <c r="A107" s="79" t="s">
        <v>404</v>
      </c>
      <c r="B107" s="79" t="s">
        <v>41</v>
      </c>
      <c r="C107" s="79" t="s">
        <v>482</v>
      </c>
      <c r="D107" s="80" t="s">
        <v>403</v>
      </c>
      <c r="E107" s="79" t="s">
        <v>44</v>
      </c>
      <c r="F107" s="81">
        <v>2187.71</v>
      </c>
      <c r="G107" s="82"/>
      <c r="H107" s="82"/>
    </row>
    <row r="108" spans="1:8" ht="33.75">
      <c r="A108" s="79" t="s">
        <v>364</v>
      </c>
      <c r="B108" s="79" t="s">
        <v>41</v>
      </c>
      <c r="C108" s="79" t="s">
        <v>482</v>
      </c>
      <c r="D108" s="80" t="s">
        <v>157</v>
      </c>
      <c r="E108" s="79" t="s">
        <v>44</v>
      </c>
      <c r="F108" s="81">
        <v>80.5</v>
      </c>
      <c r="G108" s="82"/>
      <c r="H108" s="82"/>
    </row>
    <row r="109" spans="1:8" ht="33.75">
      <c r="A109" s="79" t="s">
        <v>433</v>
      </c>
      <c r="B109" s="79" t="s">
        <v>41</v>
      </c>
      <c r="C109" s="79" t="s">
        <v>482</v>
      </c>
      <c r="D109" s="80" t="s">
        <v>432</v>
      </c>
      <c r="E109" s="79" t="s">
        <v>44</v>
      </c>
      <c r="F109" s="81">
        <v>868.26</v>
      </c>
      <c r="G109" s="82"/>
      <c r="H109" s="82"/>
    </row>
    <row r="110" spans="1:8" ht="22.5">
      <c r="A110" s="79" t="s">
        <v>355</v>
      </c>
      <c r="B110" s="79" t="s">
        <v>41</v>
      </c>
      <c r="C110" s="79" t="s">
        <v>482</v>
      </c>
      <c r="D110" s="80" t="s">
        <v>354</v>
      </c>
      <c r="E110" s="79" t="s">
        <v>44</v>
      </c>
      <c r="F110" s="81">
        <v>78.290000000000006</v>
      </c>
      <c r="G110" s="82"/>
      <c r="H110" s="82"/>
    </row>
    <row r="111" spans="1:8" ht="22.5">
      <c r="A111" s="79" t="s">
        <v>408</v>
      </c>
      <c r="B111" s="79" t="s">
        <v>41</v>
      </c>
      <c r="C111" s="79" t="s">
        <v>482</v>
      </c>
      <c r="D111" s="80" t="s">
        <v>407</v>
      </c>
      <c r="E111" s="79" t="s">
        <v>44</v>
      </c>
      <c r="F111" s="81">
        <v>484.16</v>
      </c>
      <c r="G111" s="82"/>
      <c r="H111" s="82"/>
    </row>
    <row r="112" spans="1:8" ht="45">
      <c r="A112" s="79" t="s">
        <v>414</v>
      </c>
      <c r="B112" s="79" t="s">
        <v>41</v>
      </c>
      <c r="C112" s="79" t="s">
        <v>482</v>
      </c>
      <c r="D112" s="80" t="s">
        <v>413</v>
      </c>
      <c r="E112" s="79" t="s">
        <v>44</v>
      </c>
      <c r="F112" s="81">
        <v>1113.72</v>
      </c>
      <c r="G112" s="82"/>
      <c r="H112" s="82"/>
    </row>
    <row r="113" spans="1:8" ht="22.5">
      <c r="A113" s="79" t="s">
        <v>420</v>
      </c>
      <c r="B113" s="79" t="s">
        <v>41</v>
      </c>
      <c r="C113" s="79" t="s">
        <v>482</v>
      </c>
      <c r="D113" s="80" t="s">
        <v>419</v>
      </c>
      <c r="E113" s="79" t="s">
        <v>44</v>
      </c>
      <c r="F113" s="81">
        <v>793.65</v>
      </c>
      <c r="G113" s="82"/>
      <c r="H113" s="82"/>
    </row>
    <row r="114" spans="1:8" ht="22.5">
      <c r="A114" s="79" t="s">
        <v>443</v>
      </c>
      <c r="B114" s="79" t="s">
        <v>41</v>
      </c>
      <c r="C114" s="79" t="s">
        <v>482</v>
      </c>
      <c r="D114" s="80" t="s">
        <v>136</v>
      </c>
      <c r="E114" s="79" t="s">
        <v>44</v>
      </c>
      <c r="F114" s="81">
        <v>12736.92</v>
      </c>
      <c r="G114" s="82"/>
      <c r="H114" s="82"/>
    </row>
    <row r="115" spans="1:8" ht="56.25">
      <c r="A115" s="79" t="s">
        <v>449</v>
      </c>
      <c r="B115" s="79" t="s">
        <v>41</v>
      </c>
      <c r="C115" s="79" t="s">
        <v>482</v>
      </c>
      <c r="D115" s="80" t="s">
        <v>448</v>
      </c>
      <c r="E115" s="79" t="s">
        <v>44</v>
      </c>
      <c r="F115" s="81">
        <v>4736.68</v>
      </c>
      <c r="G115" s="82"/>
      <c r="H115" s="82"/>
    </row>
    <row r="116" spans="1:8">
      <c r="A116" s="79" t="s">
        <v>391</v>
      </c>
      <c r="B116" s="79" t="s">
        <v>41</v>
      </c>
      <c r="C116" s="79" t="s">
        <v>482</v>
      </c>
      <c r="D116" s="80" t="s">
        <v>390</v>
      </c>
      <c r="E116" s="79" t="s">
        <v>44</v>
      </c>
      <c r="F116" s="81">
        <v>221.44</v>
      </c>
      <c r="G116" s="82"/>
      <c r="H116" s="82"/>
    </row>
    <row r="117" spans="1:8">
      <c r="A117" s="79" t="s">
        <v>435</v>
      </c>
      <c r="B117" s="79" t="s">
        <v>41</v>
      </c>
      <c r="C117" s="79" t="s">
        <v>482</v>
      </c>
      <c r="D117" s="80" t="s">
        <v>434</v>
      </c>
      <c r="E117" s="79" t="s">
        <v>44</v>
      </c>
      <c r="F117" s="81">
        <v>1127.18</v>
      </c>
      <c r="G117" s="82"/>
      <c r="H117" s="82"/>
    </row>
    <row r="118" spans="1:8" ht="33.75">
      <c r="A118" s="79" t="s">
        <v>341</v>
      </c>
      <c r="B118" s="79" t="s">
        <v>41</v>
      </c>
      <c r="C118" s="79" t="s">
        <v>482</v>
      </c>
      <c r="D118" s="80" t="s">
        <v>340</v>
      </c>
      <c r="E118" s="79" t="s">
        <v>44</v>
      </c>
      <c r="F118" s="81">
        <v>73.349999999999994</v>
      </c>
      <c r="G118" s="82"/>
      <c r="H118" s="82"/>
    </row>
    <row r="119" spans="1:8" ht="45">
      <c r="A119" s="79" t="s">
        <v>426</v>
      </c>
      <c r="B119" s="79" t="s">
        <v>41</v>
      </c>
      <c r="C119" s="79" t="s">
        <v>482</v>
      </c>
      <c r="D119" s="80" t="s">
        <v>425</v>
      </c>
      <c r="E119" s="79" t="s">
        <v>44</v>
      </c>
      <c r="F119" s="81">
        <v>5396.79</v>
      </c>
      <c r="G119" s="82"/>
      <c r="H119" s="82"/>
    </row>
    <row r="120" spans="1:8" ht="45">
      <c r="A120" s="79" t="s">
        <v>445</v>
      </c>
      <c r="B120" s="79" t="s">
        <v>41</v>
      </c>
      <c r="C120" s="79" t="s">
        <v>482</v>
      </c>
      <c r="D120" s="80" t="s">
        <v>444</v>
      </c>
      <c r="E120" s="79" t="s">
        <v>39</v>
      </c>
      <c r="F120" s="81">
        <v>13047.5</v>
      </c>
      <c r="G120" s="82" t="s">
        <v>659</v>
      </c>
      <c r="H120" s="82" t="s">
        <v>660</v>
      </c>
    </row>
    <row r="121" spans="1:8" ht="45">
      <c r="A121" s="79" t="s">
        <v>470</v>
      </c>
      <c r="B121" s="79" t="s">
        <v>41</v>
      </c>
      <c r="C121" s="79" t="s">
        <v>482</v>
      </c>
      <c r="D121" s="80" t="s">
        <v>444</v>
      </c>
      <c r="E121" s="79" t="s">
        <v>39</v>
      </c>
      <c r="F121" s="81">
        <v>53025.04</v>
      </c>
      <c r="G121" s="82" t="s">
        <v>659</v>
      </c>
      <c r="H121" s="82" t="s">
        <v>660</v>
      </c>
    </row>
    <row r="122" spans="1:8" ht="56.25">
      <c r="A122" s="79" t="s">
        <v>471</v>
      </c>
      <c r="B122" s="79" t="s">
        <v>41</v>
      </c>
      <c r="C122" s="79" t="s">
        <v>482</v>
      </c>
      <c r="D122" s="80" t="s">
        <v>45</v>
      </c>
      <c r="E122" s="79" t="s">
        <v>39</v>
      </c>
      <c r="F122" s="81">
        <v>75289.259999999995</v>
      </c>
      <c r="G122" s="82" t="s">
        <v>659</v>
      </c>
      <c r="H122" s="82" t="s">
        <v>660</v>
      </c>
    </row>
    <row r="123" spans="1:8">
      <c r="A123" s="79" t="s">
        <v>442</v>
      </c>
      <c r="B123" s="79" t="s">
        <v>41</v>
      </c>
      <c r="C123" s="79" t="s">
        <v>482</v>
      </c>
      <c r="D123" s="80" t="s">
        <v>40</v>
      </c>
      <c r="E123" s="79" t="s">
        <v>39</v>
      </c>
      <c r="F123" s="81">
        <v>11377.42</v>
      </c>
      <c r="G123" s="82" t="s">
        <v>659</v>
      </c>
      <c r="H123" s="82" t="s">
        <v>660</v>
      </c>
    </row>
    <row r="124" spans="1:8">
      <c r="A124" s="79" t="s">
        <v>381</v>
      </c>
      <c r="B124" s="79" t="s">
        <v>41</v>
      </c>
      <c r="C124" s="79" t="s">
        <v>482</v>
      </c>
      <c r="D124" s="80" t="s">
        <v>380</v>
      </c>
      <c r="E124" s="79" t="s">
        <v>44</v>
      </c>
      <c r="F124" s="81">
        <v>991.61</v>
      </c>
      <c r="G124" s="82"/>
      <c r="H124" s="82"/>
    </row>
  </sheetData>
  <mergeCells count="13">
    <mergeCell ref="A2:B2"/>
    <mergeCell ref="A4:B4"/>
    <mergeCell ref="C4:D4"/>
    <mergeCell ref="A6:B6"/>
    <mergeCell ref="E6:F6"/>
    <mergeCell ref="C6:D6"/>
    <mergeCell ref="G6:H6"/>
    <mergeCell ref="A7:H7"/>
    <mergeCell ref="G1:H1"/>
    <mergeCell ref="E2:F2"/>
    <mergeCell ref="G2:H2"/>
    <mergeCell ref="E4:F4"/>
    <mergeCell ref="G4:H4"/>
  </mergeCells>
  <phoneticPr fontId="13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69" fitToHeight="0" orientation="portrait" r:id="rId1"/>
  <headerFooter>
    <oddHeader>&amp;L &amp;C &amp;R</oddHeader>
    <oddFooter>&amp;L &amp;C 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zoomScaleSheetLayoutView="100" workbookViewId="0"/>
  </sheetViews>
  <sheetFormatPr defaultRowHeight="11.25"/>
  <cols>
    <col min="1" max="2" width="10.625" style="2" customWidth="1"/>
    <col min="3" max="3" width="58.625" style="2" customWidth="1"/>
    <col min="4" max="4" width="18.625" style="2" customWidth="1"/>
    <col min="5" max="16384" width="9" style="2"/>
  </cols>
  <sheetData>
    <row r="1" spans="1:4" ht="15" customHeight="1">
      <c r="A1" s="54" t="str">
        <f ca="1">'Orçamento Sintético'!A1</f>
        <v>P. Execução:</v>
      </c>
      <c r="B1" s="71"/>
      <c r="C1" s="55" t="str">
        <f ca="1">'Orçamento Sintético'!D1</f>
        <v>Objeto: Sistema de Supervisão e Controle Predial do Edifício das PJDIJ</v>
      </c>
      <c r="D1" s="56" t="str">
        <f ca="1">'Orçamento Sintético'!C1</f>
        <v>Licitação:</v>
      </c>
    </row>
    <row r="2" spans="1:4" ht="15" customHeight="1">
      <c r="A2" s="176" t="str">
        <f ca="1">'Orçamento Sintético'!A2:B2</f>
        <v>A</v>
      </c>
      <c r="B2" s="187"/>
      <c r="C2" s="58" t="str">
        <f ca="1">'Orçamento Sintético'!D2</f>
        <v>Local: SEPN 711/911 Bloco B - Asa Norte - Brasília / DF</v>
      </c>
      <c r="D2" s="59" t="str">
        <f ca="1">'Orçamento Sintético'!C2</f>
        <v>B</v>
      </c>
    </row>
    <row r="3" spans="1:4" ht="15" customHeight="1">
      <c r="A3" s="60" t="str">
        <f ca="1">'Orçamento Sintético'!A3</f>
        <v>P. Validade:</v>
      </c>
      <c r="B3" s="71"/>
      <c r="C3" s="60" t="str">
        <f ca="1">'Orçamento Sintético'!C3</f>
        <v>Razão Social:</v>
      </c>
      <c r="D3" s="56" t="str">
        <f ca="1">'Orçamento Sintético'!E1</f>
        <v>Data:</v>
      </c>
    </row>
    <row r="4" spans="1:4" ht="15" customHeight="1">
      <c r="A4" s="176" t="str">
        <f ca="1">'Orçamento Sintético'!A4:B4</f>
        <v>C</v>
      </c>
      <c r="B4" s="187"/>
      <c r="C4" s="57" t="str">
        <f ca="1">'Orçamento Sintético'!C4</f>
        <v>D</v>
      </c>
      <c r="D4" s="136">
        <f ca="1">'Orçamento Sintético'!E2</f>
        <v>1</v>
      </c>
    </row>
    <row r="5" spans="1:4" ht="15" customHeight="1">
      <c r="A5" s="54" t="str">
        <f ca="1">'Orçamento Sintético'!A5</f>
        <v>P. Garantia:</v>
      </c>
      <c r="B5" s="71"/>
      <c r="C5" s="60" t="str">
        <f ca="1">'Orçamento Sintético'!C5</f>
        <v>CNPJ:</v>
      </c>
      <c r="D5" s="56" t="str">
        <f ca="1">'Orçamento Sintético'!E3</f>
        <v>Telefone:</v>
      </c>
    </row>
    <row r="6" spans="1:4" ht="15" customHeight="1">
      <c r="A6" s="176" t="str">
        <f ca="1">'Orçamento Sintético'!A6:B6</f>
        <v>F</v>
      </c>
      <c r="B6" s="187"/>
      <c r="C6" s="57" t="str">
        <f ca="1">'Orçamento Sintético'!C6</f>
        <v>G</v>
      </c>
      <c r="D6" s="136" t="str">
        <f ca="1">'Orçamento Sintético'!E4</f>
        <v>E</v>
      </c>
    </row>
    <row r="7" spans="1:4" ht="15" customHeight="1">
      <c r="A7" s="200" t="s">
        <v>515</v>
      </c>
      <c r="B7" s="200"/>
      <c r="C7" s="200"/>
      <c r="D7" s="200"/>
    </row>
    <row r="8" spans="1:4" ht="14.25" customHeight="1">
      <c r="A8" s="6" t="s">
        <v>516</v>
      </c>
      <c r="B8" s="201" t="s">
        <v>517</v>
      </c>
      <c r="C8" s="202"/>
      <c r="D8" s="6" t="s">
        <v>518</v>
      </c>
    </row>
    <row r="9" spans="1:4" ht="14.25" customHeight="1">
      <c r="A9" s="7" t="s">
        <v>519</v>
      </c>
      <c r="B9" s="198" t="s">
        <v>520</v>
      </c>
      <c r="C9" s="198"/>
      <c r="D9" s="8"/>
    </row>
    <row r="10" spans="1:4" ht="14.25" customHeight="1">
      <c r="A10" s="9" t="s">
        <v>521</v>
      </c>
      <c r="B10" s="197" t="s">
        <v>522</v>
      </c>
      <c r="C10" s="197"/>
      <c r="D10" s="10">
        <f>ROUND(SUM(D11:D15),4)</f>
        <v>0.15740000000000001</v>
      </c>
    </row>
    <row r="11" spans="1:4" ht="14.25" customHeight="1">
      <c r="A11" s="11" t="s">
        <v>523</v>
      </c>
      <c r="B11" s="12" t="s">
        <v>524</v>
      </c>
      <c r="C11" s="13"/>
      <c r="D11" s="14">
        <v>0.04</v>
      </c>
    </row>
    <row r="12" spans="1:4" ht="14.25" customHeight="1">
      <c r="A12" s="11" t="s">
        <v>525</v>
      </c>
      <c r="B12" s="12" t="s">
        <v>526</v>
      </c>
      <c r="C12" s="13"/>
      <c r="D12" s="14">
        <v>8.0000000000000002E-3</v>
      </c>
    </row>
    <row r="13" spans="1:4" ht="14.25" customHeight="1">
      <c r="A13" s="11" t="s">
        <v>527</v>
      </c>
      <c r="B13" s="12" t="s">
        <v>528</v>
      </c>
      <c r="C13" s="13"/>
      <c r="D13" s="14">
        <v>1.2699999999999999E-2</v>
      </c>
    </row>
    <row r="14" spans="1:4" ht="14.25" customHeight="1">
      <c r="A14" s="11" t="s">
        <v>529</v>
      </c>
      <c r="B14" s="12" t="s">
        <v>530</v>
      </c>
      <c r="C14" s="13"/>
      <c r="D14" s="14">
        <v>1.23E-2</v>
      </c>
    </row>
    <row r="15" spans="1:4" ht="14.25" customHeight="1">
      <c r="A15" s="11" t="s">
        <v>531</v>
      </c>
      <c r="B15" s="12" t="s">
        <v>532</v>
      </c>
      <c r="C15" s="13"/>
      <c r="D15" s="14">
        <v>8.4400000000000003E-2</v>
      </c>
    </row>
    <row r="16" spans="1:4" ht="14.25" customHeight="1">
      <c r="A16" s="15"/>
      <c r="B16" s="12"/>
      <c r="C16" s="13"/>
      <c r="D16" s="14"/>
    </row>
    <row r="17" spans="1:4" ht="14.25" customHeight="1">
      <c r="A17" s="7" t="s">
        <v>533</v>
      </c>
      <c r="B17" s="198" t="s">
        <v>534</v>
      </c>
      <c r="C17" s="198"/>
      <c r="D17" s="8"/>
    </row>
    <row r="18" spans="1:4" ht="14.25" customHeight="1">
      <c r="A18" s="9" t="s">
        <v>535</v>
      </c>
      <c r="B18" s="197" t="s">
        <v>536</v>
      </c>
      <c r="C18" s="197"/>
      <c r="D18" s="10">
        <f>D19+D20+D21</f>
        <v>4.65E-2</v>
      </c>
    </row>
    <row r="19" spans="1:4" ht="14.25" customHeight="1">
      <c r="A19" s="11"/>
      <c r="B19" s="12" t="s">
        <v>537</v>
      </c>
      <c r="C19" s="13"/>
      <c r="D19" s="14">
        <v>6.5000000000000006E-3</v>
      </c>
    </row>
    <row r="20" spans="1:4" ht="14.25" customHeight="1">
      <c r="A20" s="11"/>
      <c r="B20" s="12" t="s">
        <v>538</v>
      </c>
      <c r="C20" s="13"/>
      <c r="D20" s="14">
        <v>0.03</v>
      </c>
    </row>
    <row r="21" spans="1:4" ht="14.25" customHeight="1">
      <c r="A21" s="11"/>
      <c r="B21" s="12" t="s">
        <v>539</v>
      </c>
      <c r="C21" s="13"/>
      <c r="D21" s="14">
        <f ca="1">TRUNC(2%*'Orçamento Sintético'!B119,4)</f>
        <v>0.01</v>
      </c>
    </row>
    <row r="22" spans="1:4" ht="14.25" customHeight="1">
      <c r="A22" s="11"/>
      <c r="B22" s="12"/>
      <c r="C22" s="13"/>
      <c r="D22" s="14"/>
    </row>
    <row r="23" spans="1:4" ht="14.25" customHeight="1">
      <c r="A23" s="16" t="s">
        <v>540</v>
      </c>
      <c r="B23" s="199" t="s">
        <v>541</v>
      </c>
      <c r="C23" s="199"/>
      <c r="D23" s="17">
        <f>ROUND((((1+(D11+D12+D13))*(1+D14)*(1+D15))/(1-D18)-1),4)</f>
        <v>0.22120000000000001</v>
      </c>
    </row>
  </sheetData>
  <mergeCells count="10">
    <mergeCell ref="A2:B2"/>
    <mergeCell ref="A4:B4"/>
    <mergeCell ref="B10:C10"/>
    <mergeCell ref="B17:C17"/>
    <mergeCell ref="B23:C23"/>
    <mergeCell ref="A6:B6"/>
    <mergeCell ref="A7:D7"/>
    <mergeCell ref="B8:C8"/>
    <mergeCell ref="B9:C9"/>
    <mergeCell ref="B18:C18"/>
  </mergeCells>
  <phoneticPr fontId="13" type="noConversion"/>
  <pageMargins left="0.51181102362204722" right="0.51181102362204722" top="0.98425196850393704" bottom="0.98425196850393704" header="0.51181102362204722" footer="0.51181102362204722"/>
  <pageSetup paperSize="9" scale="86" fitToHeight="0" orientation="portrait" r:id="rId1"/>
  <headerFooter>
    <oddHeader>&amp;L &amp;C &amp;R</oddHeader>
    <oddFooter>&amp;L &amp;C 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D44"/>
  <sheetViews>
    <sheetView showGridLines="0" zoomScaleSheetLayoutView="100" workbookViewId="0"/>
  </sheetViews>
  <sheetFormatPr defaultRowHeight="14.25"/>
  <cols>
    <col min="1" max="1" width="10.625" style="37" customWidth="1"/>
    <col min="2" max="2" width="10.625" style="38" customWidth="1"/>
    <col min="3" max="3" width="58.625" style="38" customWidth="1"/>
    <col min="4" max="4" width="18.625" style="39" customWidth="1"/>
    <col min="5" max="16384" width="9" style="40"/>
  </cols>
  <sheetData>
    <row r="1" spans="1:4" s="18" customFormat="1" ht="15" customHeight="1">
      <c r="A1" s="54" t="str">
        <f ca="1">'Orçamento Sintético'!A1</f>
        <v>P. Execução:</v>
      </c>
      <c r="B1" s="71"/>
      <c r="C1" s="55" t="str">
        <f ca="1">'Orçamento Sintético'!D1</f>
        <v>Objeto: Sistema de Supervisão e Controle Predial do Edifício das PJDIJ</v>
      </c>
      <c r="D1" s="56" t="str">
        <f ca="1">'Orçamento Sintético'!C1</f>
        <v>Licitação:</v>
      </c>
    </row>
    <row r="2" spans="1:4" s="18" customFormat="1" ht="15" customHeight="1">
      <c r="A2" s="176" t="str">
        <f ca="1">'Orçamento Sintético'!A2:B2</f>
        <v>A</v>
      </c>
      <c r="B2" s="187"/>
      <c r="C2" s="58" t="str">
        <f ca="1">'Orçamento Sintético'!D2</f>
        <v>Local: SEPN 711/911 Bloco B - Asa Norte - Brasília / DF</v>
      </c>
      <c r="D2" s="59" t="str">
        <f ca="1">'Orçamento Sintético'!C2</f>
        <v>B</v>
      </c>
    </row>
    <row r="3" spans="1:4" s="18" customFormat="1" ht="15" customHeight="1">
      <c r="A3" s="60" t="str">
        <f ca="1">'Orçamento Sintético'!A3</f>
        <v>P. Validade:</v>
      </c>
      <c r="B3" s="71"/>
      <c r="C3" s="60" t="str">
        <f ca="1">'Orçamento Sintético'!C3</f>
        <v>Razão Social:</v>
      </c>
      <c r="D3" s="56" t="str">
        <f ca="1">'Orçamento Sintético'!E1</f>
        <v>Data:</v>
      </c>
    </row>
    <row r="4" spans="1:4" s="18" customFormat="1" ht="15" customHeight="1">
      <c r="A4" s="176" t="str">
        <f ca="1">'Orçamento Sintético'!A4:B4</f>
        <v>C</v>
      </c>
      <c r="B4" s="187"/>
      <c r="C4" s="57" t="str">
        <f ca="1">'Orçamento Sintético'!C4</f>
        <v>D</v>
      </c>
      <c r="D4" s="136">
        <f ca="1">'Orçamento Sintético'!E2</f>
        <v>1</v>
      </c>
    </row>
    <row r="5" spans="1:4" s="18" customFormat="1" ht="15" customHeight="1">
      <c r="A5" s="54" t="str">
        <f ca="1">'Orçamento Sintético'!A5</f>
        <v>P. Garantia:</v>
      </c>
      <c r="B5" s="71"/>
      <c r="C5" s="60" t="str">
        <f ca="1">'Orçamento Sintético'!C5</f>
        <v>CNPJ:</v>
      </c>
      <c r="D5" s="56" t="str">
        <f ca="1">'Orçamento Sintético'!E3</f>
        <v>Telefone:</v>
      </c>
    </row>
    <row r="6" spans="1:4" s="19" customFormat="1" ht="15" customHeight="1">
      <c r="A6" s="176" t="str">
        <f ca="1">'Orçamento Sintético'!A6:B6</f>
        <v>F</v>
      </c>
      <c r="B6" s="187"/>
      <c r="C6" s="57" t="str">
        <f ca="1">'Orçamento Sintético'!C6</f>
        <v>G</v>
      </c>
      <c r="D6" s="136" t="str">
        <f ca="1">'Orçamento Sintético'!E4</f>
        <v>E</v>
      </c>
    </row>
    <row r="7" spans="1:4" customFormat="1" ht="15" customHeight="1">
      <c r="A7" s="208" t="s">
        <v>542</v>
      </c>
      <c r="B7" s="208"/>
      <c r="C7" s="208"/>
      <c r="D7" s="208"/>
    </row>
    <row r="8" spans="1:4" s="20" customFormat="1" ht="12.75">
      <c r="A8" s="6" t="s">
        <v>1</v>
      </c>
      <c r="B8" s="201" t="s">
        <v>543</v>
      </c>
      <c r="C8" s="202"/>
      <c r="D8" s="6" t="s">
        <v>518</v>
      </c>
    </row>
    <row r="9" spans="1:4" s="20" customFormat="1" ht="13.15" customHeight="1">
      <c r="A9" s="203" t="s">
        <v>544</v>
      </c>
      <c r="B9" s="204"/>
      <c r="C9" s="204"/>
      <c r="D9" s="205"/>
    </row>
    <row r="10" spans="1:4" s="20" customFormat="1" ht="12.75">
      <c r="A10" s="21" t="s">
        <v>521</v>
      </c>
      <c r="B10" s="22" t="s">
        <v>545</v>
      </c>
      <c r="C10" s="23"/>
      <c r="D10" s="24">
        <v>0.2</v>
      </c>
    </row>
    <row r="11" spans="1:4" s="20" customFormat="1" ht="12.75">
      <c r="A11" s="21" t="s">
        <v>546</v>
      </c>
      <c r="B11" s="22" t="s">
        <v>547</v>
      </c>
      <c r="C11" s="23"/>
      <c r="D11" s="24">
        <v>1.4999999999999999E-2</v>
      </c>
    </row>
    <row r="12" spans="1:4" s="20" customFormat="1" ht="12.75">
      <c r="A12" s="21" t="s">
        <v>548</v>
      </c>
      <c r="B12" s="22" t="s">
        <v>549</v>
      </c>
      <c r="C12" s="23"/>
      <c r="D12" s="24">
        <v>0.01</v>
      </c>
    </row>
    <row r="13" spans="1:4" s="20" customFormat="1" ht="12.75">
      <c r="A13" s="21" t="s">
        <v>550</v>
      </c>
      <c r="B13" s="22" t="s">
        <v>551</v>
      </c>
      <c r="C13" s="23"/>
      <c r="D13" s="24">
        <v>2E-3</v>
      </c>
    </row>
    <row r="14" spans="1:4" s="20" customFormat="1" ht="12.75">
      <c r="A14" s="21" t="s">
        <v>552</v>
      </c>
      <c r="B14" s="22" t="s">
        <v>553</v>
      </c>
      <c r="C14" s="23"/>
      <c r="D14" s="24">
        <v>6.0000000000000001E-3</v>
      </c>
    </row>
    <row r="15" spans="1:4" s="20" customFormat="1" ht="12.75">
      <c r="A15" s="21" t="s">
        <v>554</v>
      </c>
      <c r="B15" s="22" t="s">
        <v>555</v>
      </c>
      <c r="C15" s="23"/>
      <c r="D15" s="24">
        <v>2.5000000000000001E-2</v>
      </c>
    </row>
    <row r="16" spans="1:4" s="20" customFormat="1" ht="12.75">
      <c r="A16" s="21" t="s">
        <v>556</v>
      </c>
      <c r="B16" s="22" t="s">
        <v>557</v>
      </c>
      <c r="C16" s="23"/>
      <c r="D16" s="24">
        <v>0.03</v>
      </c>
    </row>
    <row r="17" spans="1:4" s="20" customFormat="1" ht="12.75">
      <c r="A17" s="21" t="s">
        <v>558</v>
      </c>
      <c r="B17" s="22" t="s">
        <v>559</v>
      </c>
      <c r="C17" s="23"/>
      <c r="D17" s="24">
        <v>0.08</v>
      </c>
    </row>
    <row r="18" spans="1:4" s="20" customFormat="1" ht="12.75">
      <c r="A18" s="21" t="s">
        <v>560</v>
      </c>
      <c r="B18" s="22" t="s">
        <v>561</v>
      </c>
      <c r="C18" s="23"/>
      <c r="D18" s="24">
        <v>0.01</v>
      </c>
    </row>
    <row r="19" spans="1:4" s="20" customFormat="1" ht="12.75">
      <c r="A19" s="25" t="s">
        <v>562</v>
      </c>
      <c r="B19" s="26" t="s">
        <v>563</v>
      </c>
      <c r="C19" s="27"/>
      <c r="D19" s="28">
        <f>SUM(D10:D18)</f>
        <v>0.37800000000000006</v>
      </c>
    </row>
    <row r="20" spans="1:4" s="20" customFormat="1" ht="13.15" customHeight="1">
      <c r="A20" s="203" t="s">
        <v>564</v>
      </c>
      <c r="B20" s="204"/>
      <c r="C20" s="204"/>
      <c r="D20" s="205"/>
    </row>
    <row r="21" spans="1:4" s="20" customFormat="1" ht="12.75">
      <c r="A21" s="21" t="s">
        <v>535</v>
      </c>
      <c r="B21" s="22" t="s">
        <v>565</v>
      </c>
      <c r="C21" s="23"/>
      <c r="D21" s="24">
        <v>0.17749999999999999</v>
      </c>
    </row>
    <row r="22" spans="1:4" s="20" customFormat="1" ht="12.75">
      <c r="A22" s="21" t="s">
        <v>566</v>
      </c>
      <c r="B22" s="22" t="s">
        <v>567</v>
      </c>
      <c r="C22" s="23"/>
      <c r="D22" s="24">
        <v>3.4099999999999998E-2</v>
      </c>
    </row>
    <row r="23" spans="1:4" s="20" customFormat="1" ht="12.75">
      <c r="A23" s="21" t="s">
        <v>568</v>
      </c>
      <c r="B23" s="22" t="s">
        <v>569</v>
      </c>
      <c r="C23" s="23"/>
      <c r="D23" s="24">
        <v>8.6E-3</v>
      </c>
    </row>
    <row r="24" spans="1:4" s="20" customFormat="1" ht="12.75">
      <c r="A24" s="21" t="s">
        <v>570</v>
      </c>
      <c r="B24" s="22" t="s">
        <v>571</v>
      </c>
      <c r="C24" s="23"/>
      <c r="D24" s="24">
        <v>0.1062</v>
      </c>
    </row>
    <row r="25" spans="1:4" s="20" customFormat="1" ht="12.75">
      <c r="A25" s="21" t="s">
        <v>572</v>
      </c>
      <c r="B25" s="22" t="s">
        <v>573</v>
      </c>
      <c r="C25" s="23"/>
      <c r="D25" s="24">
        <v>6.9999999999999999E-4</v>
      </c>
    </row>
    <row r="26" spans="1:4" s="20" customFormat="1" ht="12.75">
      <c r="A26" s="21" t="s">
        <v>574</v>
      </c>
      <c r="B26" s="22" t="s">
        <v>575</v>
      </c>
      <c r="C26" s="23"/>
      <c r="D26" s="24">
        <v>7.1000000000000004E-3</v>
      </c>
    </row>
    <row r="27" spans="1:4" s="20" customFormat="1" ht="12.75">
      <c r="A27" s="21" t="s">
        <v>576</v>
      </c>
      <c r="B27" s="22" t="s">
        <v>577</v>
      </c>
      <c r="C27" s="23"/>
      <c r="D27" s="24">
        <v>1.3100000000000001E-2</v>
      </c>
    </row>
    <row r="28" spans="1:4" s="20" customFormat="1" ht="12.75">
      <c r="A28" s="21" t="s">
        <v>578</v>
      </c>
      <c r="B28" s="22" t="s">
        <v>579</v>
      </c>
      <c r="C28" s="23"/>
      <c r="D28" s="24">
        <v>1.1000000000000001E-3</v>
      </c>
    </row>
    <row r="29" spans="1:4" s="20" customFormat="1" ht="12.75">
      <c r="A29" s="21" t="s">
        <v>580</v>
      </c>
      <c r="B29" s="22" t="s">
        <v>581</v>
      </c>
      <c r="C29" s="23"/>
      <c r="D29" s="24">
        <v>0.13550000000000001</v>
      </c>
    </row>
    <row r="30" spans="1:4" s="20" customFormat="1" ht="12.75">
      <c r="A30" s="21" t="s">
        <v>582</v>
      </c>
      <c r="B30" s="22" t="s">
        <v>583</v>
      </c>
      <c r="C30" s="23"/>
      <c r="D30" s="24">
        <v>2.9999999999999997E-4</v>
      </c>
    </row>
    <row r="31" spans="1:4" s="20" customFormat="1" ht="12.75">
      <c r="A31" s="25" t="s">
        <v>584</v>
      </c>
      <c r="B31" s="26" t="s">
        <v>585</v>
      </c>
      <c r="C31" s="27"/>
      <c r="D31" s="28">
        <f>SUM(D21:D30)</f>
        <v>0.48419999999999996</v>
      </c>
    </row>
    <row r="32" spans="1:4" s="20" customFormat="1" ht="13.15" customHeight="1">
      <c r="A32" s="203" t="s">
        <v>586</v>
      </c>
      <c r="B32" s="204"/>
      <c r="C32" s="204"/>
      <c r="D32" s="205"/>
    </row>
    <row r="33" spans="1:4" s="20" customFormat="1" ht="12.75">
      <c r="A33" s="29" t="s">
        <v>587</v>
      </c>
      <c r="B33" s="30" t="s">
        <v>588</v>
      </c>
      <c r="C33" s="31"/>
      <c r="D33" s="24">
        <v>4.1200000000000001E-2</v>
      </c>
    </row>
    <row r="34" spans="1:4" s="20" customFormat="1" ht="12.75">
      <c r="A34" s="29" t="s">
        <v>589</v>
      </c>
      <c r="B34" s="30" t="s">
        <v>590</v>
      </c>
      <c r="C34" s="31"/>
      <c r="D34" s="24">
        <v>1E-3</v>
      </c>
    </row>
    <row r="35" spans="1:4" s="20" customFormat="1" ht="12.75">
      <c r="A35" s="29" t="s">
        <v>591</v>
      </c>
      <c r="B35" s="30" t="s">
        <v>592</v>
      </c>
      <c r="C35" s="31"/>
      <c r="D35" s="24">
        <v>4.5999999999999999E-3</v>
      </c>
    </row>
    <row r="36" spans="1:4" s="20" customFormat="1" ht="12.75">
      <c r="A36" s="29" t="s">
        <v>593</v>
      </c>
      <c r="B36" s="30" t="s">
        <v>594</v>
      </c>
      <c r="C36" s="31"/>
      <c r="D36" s="24">
        <v>3.7699999999999997E-2</v>
      </c>
    </row>
    <row r="37" spans="1:4" s="20" customFormat="1" ht="12.75">
      <c r="A37" s="29" t="s">
        <v>595</v>
      </c>
      <c r="B37" s="30" t="s">
        <v>596</v>
      </c>
      <c r="C37" s="31"/>
      <c r="D37" s="24">
        <v>3.5000000000000001E-3</v>
      </c>
    </row>
    <row r="38" spans="1:4" s="20" customFormat="1" ht="12.75">
      <c r="A38" s="32" t="s">
        <v>597</v>
      </c>
      <c r="B38" s="33" t="s">
        <v>585</v>
      </c>
      <c r="C38" s="34"/>
      <c r="D38" s="28">
        <f>SUM(D33:D37)</f>
        <v>8.7999999999999995E-2</v>
      </c>
    </row>
    <row r="39" spans="1:4" s="20" customFormat="1" ht="13.15" customHeight="1">
      <c r="A39" s="203" t="s">
        <v>598</v>
      </c>
      <c r="B39" s="204"/>
      <c r="C39" s="204"/>
      <c r="D39" s="205"/>
    </row>
    <row r="40" spans="1:4" s="20" customFormat="1" ht="12.75">
      <c r="A40" s="29" t="s">
        <v>599</v>
      </c>
      <c r="B40" s="30" t="s">
        <v>600</v>
      </c>
      <c r="C40" s="31"/>
      <c r="D40" s="35">
        <f>ROUND(D19*D31,4)</f>
        <v>0.183</v>
      </c>
    </row>
    <row r="41" spans="1:4" s="20" customFormat="1" ht="12.75">
      <c r="A41" s="29" t="s">
        <v>601</v>
      </c>
      <c r="B41" s="30" t="s">
        <v>602</v>
      </c>
      <c r="C41" s="31"/>
      <c r="D41" s="35">
        <f>ROUND(D17*D33+D19*D34,4)</f>
        <v>3.7000000000000002E-3</v>
      </c>
    </row>
    <row r="42" spans="1:4" s="20" customFormat="1" ht="12.75">
      <c r="A42" s="32" t="s">
        <v>603</v>
      </c>
      <c r="B42" s="33" t="s">
        <v>604</v>
      </c>
      <c r="C42" s="34"/>
      <c r="D42" s="36">
        <f>SUM(D40:D41)</f>
        <v>0.1867</v>
      </c>
    </row>
    <row r="43" spans="1:4" s="20" customFormat="1" ht="12.75">
      <c r="A43" s="29"/>
      <c r="B43" s="30"/>
      <c r="C43" s="31"/>
      <c r="D43" s="35"/>
    </row>
    <row r="44" spans="1:4" s="20" customFormat="1" ht="13.15" customHeight="1">
      <c r="A44" s="206" t="s">
        <v>605</v>
      </c>
      <c r="B44" s="207"/>
      <c r="C44" s="207"/>
      <c r="D44" s="17">
        <f>D19+D31+D38+D42</f>
        <v>1.1369</v>
      </c>
    </row>
  </sheetData>
  <sheetProtection selectLockedCells="1" selectUnlockedCells="1"/>
  <mergeCells count="10">
    <mergeCell ref="A2:B2"/>
    <mergeCell ref="A4:B4"/>
    <mergeCell ref="A20:D20"/>
    <mergeCell ref="A32:D32"/>
    <mergeCell ref="A44:C44"/>
    <mergeCell ref="A6:B6"/>
    <mergeCell ref="A7:D7"/>
    <mergeCell ref="B8:C8"/>
    <mergeCell ref="A9:D9"/>
    <mergeCell ref="A39:D39"/>
  </mergeCells>
  <phoneticPr fontId="13" type="noConversion"/>
  <pageMargins left="0.51181102362204722" right="0.51181102362204722" top="0.98425196850393704" bottom="0.98425196850393704" header="0.51181102362204722" footer="0.51181102362204722"/>
  <pageSetup paperSize="9" scale="86" firstPageNumber="0" fitToHeight="0" orientation="portrait" r:id="rId1"/>
  <headerFooter>
    <oddHeader>&amp;L &amp;C &amp;R</oddHeader>
    <oddFooter>&amp;L &amp;C 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1"/>
  <sheetViews>
    <sheetView showGridLines="0" showOutlineSymbols="0" showWhiteSpace="0" workbookViewId="0"/>
  </sheetViews>
  <sheetFormatPr defaultRowHeight="14.25"/>
  <cols>
    <col min="1" max="1" width="20" bestFit="1" customWidth="1"/>
    <col min="2" max="2" width="60" bestFit="1" customWidth="1"/>
    <col min="3" max="3" width="20" bestFit="1" customWidth="1"/>
    <col min="4" max="30" width="12" bestFit="1" customWidth="1"/>
  </cols>
  <sheetData>
    <row r="1" spans="1:7">
      <c r="A1" s="60" t="str">
        <f ca="1">'Orçamento Sintético'!A1</f>
        <v>P. Execução:</v>
      </c>
      <c r="B1" s="55" t="str">
        <f ca="1">'Orçamento Sintético'!D1</f>
        <v>Objeto: Sistema de Supervisão e Controle Predial do Edifício das PJDIJ</v>
      </c>
      <c r="C1" s="56" t="str">
        <f ca="1">'Orçamento Sintético'!C1</f>
        <v>Licitação:</v>
      </c>
      <c r="D1" s="137"/>
      <c r="E1" s="138"/>
      <c r="F1" s="138"/>
      <c r="G1" s="139"/>
    </row>
    <row r="2" spans="1:7">
      <c r="A2" s="57" t="str">
        <f ca="1">'Orçamento Sintético'!A2</f>
        <v>A</v>
      </c>
      <c r="B2" s="58" t="str">
        <f ca="1">'Orçamento Sintético'!D2</f>
        <v>Local: SEPN 711/911 Bloco B - Asa Norte - Brasília / DF</v>
      </c>
      <c r="C2" s="59" t="str">
        <f ca="1">'Orçamento Sintético'!C2</f>
        <v>B</v>
      </c>
      <c r="D2" s="140"/>
      <c r="G2" s="141"/>
    </row>
    <row r="3" spans="1:7">
      <c r="A3" s="60" t="str">
        <f ca="1">'Orçamento Sintético'!A3</f>
        <v>P. Validade:</v>
      </c>
      <c r="B3" s="60" t="str">
        <f ca="1">'Orçamento Sintético'!C3</f>
        <v>Razão Social:</v>
      </c>
      <c r="C3" s="54" t="str">
        <f ca="1">'Orçamento Sintético'!E1</f>
        <v>Data:</v>
      </c>
      <c r="D3" s="140"/>
      <c r="G3" s="141"/>
    </row>
    <row r="4" spans="1:7">
      <c r="A4" s="57" t="str">
        <f ca="1">'Orçamento Sintético'!A4</f>
        <v>C</v>
      </c>
      <c r="B4" s="142" t="str">
        <f ca="1">'Orçamento Sintético'!C4</f>
        <v>D</v>
      </c>
      <c r="C4" s="61">
        <f ca="1">'Orçamento Sintético'!E2</f>
        <v>1</v>
      </c>
      <c r="D4" s="140"/>
      <c r="G4" s="141"/>
    </row>
    <row r="5" spans="1:7" ht="15">
      <c r="A5" s="54" t="str">
        <f ca="1">'Orçamento Sintético'!A5</f>
        <v>P. Garantia:</v>
      </c>
      <c r="B5" s="60" t="str">
        <f ca="1">'Orçamento Sintético'!C5</f>
        <v>CNPJ:</v>
      </c>
      <c r="C5" s="54" t="str">
        <f ca="1">'Orçamento Sintético'!E3</f>
        <v>Telefone:</v>
      </c>
      <c r="D5" s="143"/>
      <c r="E5" s="144"/>
      <c r="F5" s="144"/>
      <c r="G5" s="145"/>
    </row>
    <row r="6" spans="1:7">
      <c r="A6" s="57" t="str">
        <f ca="1">'Orçamento Sintético'!A6</f>
        <v>F</v>
      </c>
      <c r="B6" s="142" t="str">
        <f ca="1">'Orçamento Sintético'!C6</f>
        <v>G</v>
      </c>
      <c r="C6" s="61" t="str">
        <f ca="1">'Orçamento Sintético'!E4</f>
        <v>E</v>
      </c>
      <c r="D6" s="146"/>
      <c r="E6" s="147"/>
      <c r="F6" s="147"/>
      <c r="G6" s="148"/>
    </row>
    <row r="7" spans="1:7" ht="15">
      <c r="A7" s="174" t="s">
        <v>481</v>
      </c>
      <c r="B7" s="175"/>
      <c r="C7" s="175"/>
      <c r="D7" s="175"/>
      <c r="E7" s="175"/>
      <c r="F7" s="175"/>
      <c r="G7" s="175"/>
    </row>
    <row r="8" spans="1:7">
      <c r="A8" s="6" t="s">
        <v>1</v>
      </c>
      <c r="B8" s="6" t="s">
        <v>2</v>
      </c>
      <c r="C8" s="6" t="s">
        <v>480</v>
      </c>
      <c r="D8" s="6" t="s">
        <v>479</v>
      </c>
      <c r="E8" s="6" t="s">
        <v>478</v>
      </c>
      <c r="F8" s="6" t="s">
        <v>477</v>
      </c>
      <c r="G8" s="6" t="s">
        <v>476</v>
      </c>
    </row>
    <row r="9" spans="1:7">
      <c r="A9" s="211" t="s">
        <v>5</v>
      </c>
      <c r="B9" s="216" t="str">
        <f ca="1">VLOOKUP($A9,'Orçamento Sintético'!$A:$H,4,0)</f>
        <v>SERVIÇOS TÉCNICO - PROFISSIONAIS</v>
      </c>
      <c r="C9" s="149">
        <f ca="1">ROUND(C10/$G$230,4)</f>
        <v>2.9999999999999997E-4</v>
      </c>
      <c r="D9" s="150">
        <f>ROUND(D10/$C10,4)</f>
        <v>1</v>
      </c>
      <c r="E9" s="150">
        <f>ROUND(E10/$C10,4)</f>
        <v>0</v>
      </c>
      <c r="F9" s="150">
        <f>ROUND(F10/$C10,4)</f>
        <v>0</v>
      </c>
      <c r="G9" s="150">
        <f>ROUND(G10/$C10,4)</f>
        <v>0</v>
      </c>
    </row>
    <row r="10" spans="1:7">
      <c r="A10" s="211"/>
      <c r="B10" s="216"/>
      <c r="C10" s="151">
        <f ca="1">VLOOKUP($A9,'Orçamento Sintético'!$A:$H,8,0)</f>
        <v>233.94</v>
      </c>
      <c r="D10" s="152">
        <f>D12</f>
        <v>233.94</v>
      </c>
      <c r="E10" s="152">
        <f>E12</f>
        <v>0</v>
      </c>
      <c r="F10" s="152">
        <f>F12</f>
        <v>0</v>
      </c>
      <c r="G10" s="152">
        <f>G12</f>
        <v>0</v>
      </c>
    </row>
    <row r="11" spans="1:7">
      <c r="A11" s="212" t="s">
        <v>306</v>
      </c>
      <c r="B11" s="217" t="str">
        <f ca="1">VLOOKUP($A11,'Orçamento Sintético'!$A:$H,4,0)</f>
        <v>TAXAS E EMOLUMENTOS</v>
      </c>
      <c r="C11" s="153">
        <f ca="1">ROUND(C12/$G$230,4)</f>
        <v>2.9999999999999997E-4</v>
      </c>
      <c r="D11" s="153">
        <f>ROUND(D12/$C12,4)</f>
        <v>1</v>
      </c>
      <c r="E11" s="153">
        <f>ROUND(E12/$C12,4)</f>
        <v>0</v>
      </c>
      <c r="F11" s="153">
        <f>ROUND(F12/$C12,4)</f>
        <v>0</v>
      </c>
      <c r="G11" s="153">
        <f>ROUND(G12/$C12,4)</f>
        <v>0</v>
      </c>
    </row>
    <row r="12" spans="1:7">
      <c r="A12" s="212"/>
      <c r="B12" s="217"/>
      <c r="C12" s="154">
        <f ca="1">VLOOKUP($A11,'Orçamento Sintético'!$A:$H,8,0)</f>
        <v>233.94</v>
      </c>
      <c r="D12" s="154">
        <f>D14</f>
        <v>233.94</v>
      </c>
      <c r="E12" s="154">
        <f>E14</f>
        <v>0</v>
      </c>
      <c r="F12" s="154">
        <f>F14</f>
        <v>0</v>
      </c>
      <c r="G12" s="154">
        <f>G14</f>
        <v>0</v>
      </c>
    </row>
    <row r="13" spans="1:7">
      <c r="A13" s="209" t="s">
        <v>304</v>
      </c>
      <c r="B13" s="218" t="str">
        <f ca="1">VLOOKUP($A13,'Orçamento Sintético'!$A:$H,4,0)</f>
        <v>Registro do contrato junto ao conselho de classe (ART)</v>
      </c>
      <c r="C13" s="155">
        <f ca="1">ROUND(C14/$G$230,4)</f>
        <v>2.9999999999999997E-4</v>
      </c>
      <c r="D13" s="155">
        <v>1</v>
      </c>
      <c r="E13" s="155"/>
      <c r="F13" s="155"/>
      <c r="G13" s="155">
        <f>ROUND(G14/$C14,4)</f>
        <v>0</v>
      </c>
    </row>
    <row r="14" spans="1:7">
      <c r="A14" s="209"/>
      <c r="B14" s="219"/>
      <c r="C14" s="156">
        <f ca="1">VLOOKUP($A13,'Orçamento Sintético'!$A:$H,8,0)</f>
        <v>233.94</v>
      </c>
      <c r="D14" s="156">
        <f>ROUND($C14*D13,2)</f>
        <v>233.94</v>
      </c>
      <c r="E14" s="156">
        <f>ROUND($C14*E13,2)</f>
        <v>0</v>
      </c>
      <c r="F14" s="156">
        <f>ROUND($C14*F13,2)</f>
        <v>0</v>
      </c>
      <c r="G14" s="156">
        <f>$C14-SUM(D14:F14)</f>
        <v>0</v>
      </c>
    </row>
    <row r="15" spans="1:7">
      <c r="A15" s="211" t="s">
        <v>7</v>
      </c>
      <c r="B15" s="216" t="str">
        <f ca="1">VLOOKUP($A15,'Orçamento Sintético'!$A:$H,4,0)</f>
        <v>SERVIÇOS PRELIMINARES</v>
      </c>
      <c r="C15" s="149">
        <f ca="1">ROUND(C16/$G$230,4)</f>
        <v>6.9999999999999999E-4</v>
      </c>
      <c r="D15" s="150">
        <f>ROUND(D16/$C16,4)</f>
        <v>1</v>
      </c>
      <c r="E15" s="150">
        <f>ROUND(E16/$C16,4)</f>
        <v>0</v>
      </c>
      <c r="F15" s="150">
        <f>ROUND(F16/$C16,4)</f>
        <v>0</v>
      </c>
      <c r="G15" s="150">
        <f>ROUND(G16/$C16,4)</f>
        <v>0</v>
      </c>
    </row>
    <row r="16" spans="1:7">
      <c r="A16" s="211"/>
      <c r="B16" s="216"/>
      <c r="C16" s="151">
        <f ca="1">VLOOKUP($A15,'Orçamento Sintético'!$A:$H,8,0)</f>
        <v>487.59000000000003</v>
      </c>
      <c r="D16" s="152">
        <f>D18</f>
        <v>487.59000000000003</v>
      </c>
      <c r="E16" s="152">
        <f>E18</f>
        <v>0</v>
      </c>
      <c r="F16" s="152">
        <f>F18</f>
        <v>0</v>
      </c>
      <c r="G16" s="152">
        <f>G18</f>
        <v>0</v>
      </c>
    </row>
    <row r="17" spans="1:7">
      <c r="A17" s="212" t="s">
        <v>300</v>
      </c>
      <c r="B17" s="217" t="str">
        <f ca="1">VLOOKUP($A17,'Orçamento Sintético'!$A:$H,4,0)</f>
        <v>DEMOLIÇÃO</v>
      </c>
      <c r="C17" s="153">
        <f ca="1">ROUND(C18/$G$230,4)</f>
        <v>6.9999999999999999E-4</v>
      </c>
      <c r="D17" s="153">
        <f>ROUND(D18/$C18,4)</f>
        <v>1</v>
      </c>
      <c r="E17" s="153">
        <f>ROUND(E18/$C18,4)</f>
        <v>0</v>
      </c>
      <c r="F17" s="153">
        <f>ROUND(F18/$C18,4)</f>
        <v>0</v>
      </c>
      <c r="G17" s="153">
        <f>ROUND(G18/$C18,4)</f>
        <v>0</v>
      </c>
    </row>
    <row r="18" spans="1:7">
      <c r="A18" s="212"/>
      <c r="B18" s="217"/>
      <c r="C18" s="154">
        <f ca="1">VLOOKUP($A17,'Orçamento Sintético'!$A:$H,8,0)</f>
        <v>487.59000000000003</v>
      </c>
      <c r="D18" s="154">
        <f>D20</f>
        <v>487.59000000000003</v>
      </c>
      <c r="E18" s="154">
        <f>E20</f>
        <v>0</v>
      </c>
      <c r="F18" s="154">
        <f>F20</f>
        <v>0</v>
      </c>
      <c r="G18" s="154">
        <f>G20</f>
        <v>0</v>
      </c>
    </row>
    <row r="19" spans="1:7">
      <c r="A19" s="210" t="s">
        <v>298</v>
      </c>
      <c r="B19" s="220" t="str">
        <f ca="1">VLOOKUP($A19,'Orçamento Sintético'!$A:$H,4,0)</f>
        <v>Demolição convencional</v>
      </c>
      <c r="C19" s="165">
        <f ca="1">ROUND(C20/$G$230,4)</f>
        <v>6.9999999999999999E-4</v>
      </c>
      <c r="D19" s="166">
        <f>ROUND(D20/$C20,4)</f>
        <v>1</v>
      </c>
      <c r="E19" s="166">
        <f>ROUND(E20/$C20,4)</f>
        <v>0</v>
      </c>
      <c r="F19" s="166">
        <f>ROUND(F20/$C20,4)</f>
        <v>0</v>
      </c>
      <c r="G19" s="166">
        <f>ROUND(G20/$C20,4)</f>
        <v>0</v>
      </c>
    </row>
    <row r="20" spans="1:7">
      <c r="A20" s="210"/>
      <c r="B20" s="220"/>
      <c r="C20" s="167">
        <f ca="1">VLOOKUP($A19,'Orçamento Sintético'!$A:$H,8,0)</f>
        <v>487.59000000000003</v>
      </c>
      <c r="D20" s="168">
        <f>D22+D24+D26+D28</f>
        <v>487.59000000000003</v>
      </c>
      <c r="E20" s="168">
        <f>E22+E24+E26+E28</f>
        <v>0</v>
      </c>
      <c r="F20" s="168">
        <f>F22+F24+F26+F28</f>
        <v>0</v>
      </c>
      <c r="G20" s="168">
        <f>G22+G24+G26+G28</f>
        <v>0</v>
      </c>
    </row>
    <row r="21" spans="1:7">
      <c r="A21" s="209" t="s">
        <v>296</v>
      </c>
      <c r="B21" s="218" t="str">
        <f ca="1">VLOOKUP($A21,'Orçamento Sintético'!$A:$H,4,0)</f>
        <v>Copia da SINAPI (100717) - Retirada de laminado melamínico e lixamento manual de superfície</v>
      </c>
      <c r="C21" s="155">
        <f ca="1">ROUND(C22/$G$230,4)</f>
        <v>1E-4</v>
      </c>
      <c r="D21" s="155">
        <v>1</v>
      </c>
      <c r="E21" s="155"/>
      <c r="F21" s="155"/>
      <c r="G21" s="155">
        <f>ROUND(G22/$C22,4)</f>
        <v>0</v>
      </c>
    </row>
    <row r="22" spans="1:7">
      <c r="A22" s="209"/>
      <c r="B22" s="219"/>
      <c r="C22" s="156">
        <f ca="1">VLOOKUP($A21,'Orçamento Sintético'!$A:$H,8,0)</f>
        <v>74.7</v>
      </c>
      <c r="D22" s="156">
        <f>ROUND($C22*D21,2)</f>
        <v>74.7</v>
      </c>
      <c r="E22" s="156">
        <f>ROUND($C22*E21,2)</f>
        <v>0</v>
      </c>
      <c r="F22" s="156">
        <f>ROUND($C22*F21,2)</f>
        <v>0</v>
      </c>
      <c r="G22" s="156">
        <f>$C22-SUM(D22:F22)</f>
        <v>0</v>
      </c>
    </row>
    <row r="23" spans="1:7">
      <c r="A23" s="209" t="s">
        <v>293</v>
      </c>
      <c r="B23" s="218" t="str">
        <f ca="1">VLOOKUP($A23,'Orçamento Sintético'!$A:$H,4,0)</f>
        <v>REMOÇÃO DE FORRO DE GESSO, DE FORMA MANUAL, SEM REAPROVEITAMENTO. AF_12/2017</v>
      </c>
      <c r="C23" s="155">
        <f ca="1">ROUND(C24/$G$230,4)</f>
        <v>0</v>
      </c>
      <c r="D23" s="155">
        <v>1</v>
      </c>
      <c r="E23" s="155"/>
      <c r="F23" s="155"/>
      <c r="G23" s="155">
        <f>ROUND(G24/$C24,4)</f>
        <v>0</v>
      </c>
    </row>
    <row r="24" spans="1:7">
      <c r="A24" s="209"/>
      <c r="B24" s="219"/>
      <c r="C24" s="156">
        <f ca="1">VLOOKUP($A23,'Orçamento Sintético'!$A:$H,8,0)</f>
        <v>8.3000000000000007</v>
      </c>
      <c r="D24" s="156">
        <f>ROUND($C24*D23,2)</f>
        <v>8.3000000000000007</v>
      </c>
      <c r="E24" s="156">
        <f>ROUND($C24*E23,2)</f>
        <v>0</v>
      </c>
      <c r="F24" s="156">
        <f>ROUND($C24*F23,2)</f>
        <v>0</v>
      </c>
      <c r="G24" s="156">
        <f>$C24-SUM(D24:F24)</f>
        <v>0</v>
      </c>
    </row>
    <row r="25" spans="1:7">
      <c r="A25" s="209" t="s">
        <v>290</v>
      </c>
      <c r="B25" s="218" t="str">
        <f ca="1">VLOOKUP($A25,'Orçamento Sintético'!$A:$H,4,0)</f>
        <v>FURO EM CONCRETO PARA DIÂMETROS MENORES OU IGUAIS A 40 MM. AF_05/2015</v>
      </c>
      <c r="C25" s="155">
        <f ca="1">ROUND(C26/$G$230,4)</f>
        <v>5.0000000000000001E-4</v>
      </c>
      <c r="D25" s="155">
        <v>1</v>
      </c>
      <c r="E25" s="155"/>
      <c r="F25" s="155"/>
      <c r="G25" s="155">
        <f>ROUND(G26/$C26,4)</f>
        <v>0</v>
      </c>
    </row>
    <row r="26" spans="1:7">
      <c r="A26" s="209"/>
      <c r="B26" s="219"/>
      <c r="C26" s="156">
        <f ca="1">VLOOKUP($A25,'Orçamento Sintético'!$A:$H,8,0)</f>
        <v>387.1</v>
      </c>
      <c r="D26" s="156">
        <f>ROUND($C26*D25,2)</f>
        <v>387.1</v>
      </c>
      <c r="E26" s="156">
        <f>ROUND($C26*E25,2)</f>
        <v>0</v>
      </c>
      <c r="F26" s="156">
        <f>ROUND($C26*F25,2)</f>
        <v>0</v>
      </c>
      <c r="G26" s="156">
        <f>$C26-SUM(D26:F26)</f>
        <v>0</v>
      </c>
    </row>
    <row r="27" spans="1:7">
      <c r="A27" s="209" t="s">
        <v>287</v>
      </c>
      <c r="B27" s="218" t="str">
        <f ca="1">VLOOKUP($A27,'Orçamento Sintético'!$A:$H,4,0)</f>
        <v>RASGO EM ALVENARIA PARA ELETRODUTOS COM DIAMETROS MENORES OU IGUAIS A 40 MM. AF_05/2015</v>
      </c>
      <c r="C27" s="155">
        <f ca="1">ROUND(C28/$G$230,4)</f>
        <v>0</v>
      </c>
      <c r="D27" s="155">
        <v>1</v>
      </c>
      <c r="E27" s="155"/>
      <c r="F27" s="155"/>
      <c r="G27" s="155">
        <f>ROUND(G28/$C28,4)</f>
        <v>0</v>
      </c>
    </row>
    <row r="28" spans="1:7">
      <c r="A28" s="209"/>
      <c r="B28" s="219"/>
      <c r="C28" s="156">
        <f ca="1">VLOOKUP($A27,'Orçamento Sintético'!$A:$H,8,0)</f>
        <v>17.489999999999998</v>
      </c>
      <c r="D28" s="156">
        <f>ROUND($C28*D27,2)</f>
        <v>17.489999999999998</v>
      </c>
      <c r="E28" s="156">
        <f>ROUND($C28*E27,2)</f>
        <v>0</v>
      </c>
      <c r="F28" s="156">
        <f>ROUND($C28*F27,2)</f>
        <v>0</v>
      </c>
      <c r="G28" s="156">
        <f>$C28-SUM(D28:F28)</f>
        <v>0</v>
      </c>
    </row>
    <row r="29" spans="1:7">
      <c r="A29" s="211" t="s">
        <v>9</v>
      </c>
      <c r="B29" s="216" t="str">
        <f ca="1">VLOOKUP($A29,'Orçamento Sintético'!$A:$H,4,0)</f>
        <v>ARQUITETURA E ELEMENTOS DE URBANISMO</v>
      </c>
      <c r="C29" s="149">
        <f ca="1">ROUND(C30/$G$230,4)</f>
        <v>1.6999999999999999E-3</v>
      </c>
      <c r="D29" s="150">
        <f>ROUND(D30/$C30,4)</f>
        <v>0.62719999999999998</v>
      </c>
      <c r="E29" s="150">
        <f>ROUND(E30/$C30,4)</f>
        <v>0.30159999999999998</v>
      </c>
      <c r="F29" s="150">
        <f>ROUND(F30/$C30,4)</f>
        <v>2.9600000000000001E-2</v>
      </c>
      <c r="G29" s="150">
        <f>ROUND(G30/$C30,4)</f>
        <v>4.1599999999999998E-2</v>
      </c>
    </row>
    <row r="30" spans="1:7">
      <c r="A30" s="211"/>
      <c r="B30" s="216"/>
      <c r="C30" s="151">
        <f ca="1">VLOOKUP($A29,'Orçamento Sintético'!$A:$H,8,0)</f>
        <v>1233.5899999999999</v>
      </c>
      <c r="D30" s="152">
        <f>D32</f>
        <v>773.68000000000006</v>
      </c>
      <c r="E30" s="152">
        <f>E32</f>
        <v>372.05999999999995</v>
      </c>
      <c r="F30" s="152">
        <f>F32</f>
        <v>36.519999999999996</v>
      </c>
      <c r="G30" s="152">
        <f>G32</f>
        <v>51.33</v>
      </c>
    </row>
    <row r="31" spans="1:7">
      <c r="A31" s="212" t="s">
        <v>284</v>
      </c>
      <c r="B31" s="217" t="str">
        <f ca="1">VLOOKUP($A31,'Orçamento Sintético'!$A:$H,4,0)</f>
        <v>ARQUITETURA</v>
      </c>
      <c r="C31" s="153">
        <f ca="1">ROUND(C32/$G$230,4)</f>
        <v>1.6999999999999999E-3</v>
      </c>
      <c r="D31" s="153">
        <f>ROUND(D32/$C32,4)</f>
        <v>0.62719999999999998</v>
      </c>
      <c r="E31" s="153">
        <f>ROUND(E32/$C32,4)</f>
        <v>0.30159999999999998</v>
      </c>
      <c r="F31" s="153">
        <f>ROUND(F32/$C32,4)</f>
        <v>2.9600000000000001E-2</v>
      </c>
      <c r="G31" s="153">
        <f>ROUND(G32/$C32,4)</f>
        <v>4.1599999999999998E-2</v>
      </c>
    </row>
    <row r="32" spans="1:7">
      <c r="A32" s="212"/>
      <c r="B32" s="217"/>
      <c r="C32" s="154">
        <f ca="1">VLOOKUP($A31,'Orçamento Sintético'!$A:$H,8,0)</f>
        <v>1233.5899999999999</v>
      </c>
      <c r="D32" s="154">
        <f>D34+D38+D42</f>
        <v>773.68000000000006</v>
      </c>
      <c r="E32" s="154">
        <f>E34+E38+E42</f>
        <v>372.05999999999995</v>
      </c>
      <c r="F32" s="154">
        <f>F34+F38+F42</f>
        <v>36.519999999999996</v>
      </c>
      <c r="G32" s="154">
        <f>G34+G38+G42</f>
        <v>51.33</v>
      </c>
    </row>
    <row r="33" spans="1:7">
      <c r="A33" s="210" t="s">
        <v>282</v>
      </c>
      <c r="B33" s="220" t="str">
        <f ca="1">VLOOKUP($A33,'Orçamento Sintético'!$A:$H,4,0)</f>
        <v>Revestimentos de parede</v>
      </c>
      <c r="C33" s="165">
        <f ca="1">ROUND(C34/$G$230,4)</f>
        <v>1.4E-3</v>
      </c>
      <c r="D33" s="166">
        <f>ROUND(D34/$C34,4)</f>
        <v>0.7</v>
      </c>
      <c r="E33" s="166">
        <f>ROUND(E34/$C34,4)</f>
        <v>0.3</v>
      </c>
      <c r="F33" s="166">
        <f>ROUND(F34/$C34,4)</f>
        <v>0</v>
      </c>
      <c r="G33" s="166">
        <f>ROUND(G34/$C34,4)</f>
        <v>0</v>
      </c>
    </row>
    <row r="34" spans="1:7">
      <c r="A34" s="210"/>
      <c r="B34" s="220"/>
      <c r="C34" s="167">
        <f ca="1">VLOOKUP($A33,'Orçamento Sintético'!$A:$H,8,0)</f>
        <v>1004.04</v>
      </c>
      <c r="D34" s="168">
        <f>D36</f>
        <v>702.83</v>
      </c>
      <c r="E34" s="168">
        <f>E36</f>
        <v>301.20999999999998</v>
      </c>
      <c r="F34" s="168">
        <f>F36</f>
        <v>0</v>
      </c>
      <c r="G34" s="168">
        <f>G36</f>
        <v>0</v>
      </c>
    </row>
    <row r="35" spans="1:7" ht="14.25" customHeight="1">
      <c r="A35" s="209" t="s">
        <v>280</v>
      </c>
      <c r="B35" s="218" t="str">
        <f ca="1">VLOOKUP($A35,'Orçamento Sintético'!$A:$H,4,0)</f>
        <v>Cópia SINAPI (72200) - Laminado melamínico, acabamento texturizado, Polar, espessura 1,3mm, referência L190, fab. Fórmica</v>
      </c>
      <c r="C35" s="155">
        <f ca="1">ROUND(C36/$G$230,4)</f>
        <v>1.4E-3</v>
      </c>
      <c r="D35" s="155">
        <v>0.7</v>
      </c>
      <c r="E35" s="155">
        <v>0.3</v>
      </c>
      <c r="F35" s="155"/>
      <c r="G35" s="155">
        <f>ROUND(G36/$C36,4)</f>
        <v>0</v>
      </c>
    </row>
    <row r="36" spans="1:7">
      <c r="A36" s="209"/>
      <c r="B36" s="219"/>
      <c r="C36" s="156">
        <f ca="1">VLOOKUP($A35,'Orçamento Sintético'!$A:$H,8,0)</f>
        <v>1004.04</v>
      </c>
      <c r="D36" s="156">
        <f>ROUND($C36*D35,2)</f>
        <v>702.83</v>
      </c>
      <c r="E36" s="156">
        <f>ROUND($C36*E35,2)</f>
        <v>301.20999999999998</v>
      </c>
      <c r="F36" s="156">
        <f>ROUND($C36*F35,2)</f>
        <v>0</v>
      </c>
      <c r="G36" s="156">
        <f>$C36-SUM(D36:F36)</f>
        <v>0</v>
      </c>
    </row>
    <row r="37" spans="1:7">
      <c r="A37" s="210" t="s">
        <v>277</v>
      </c>
      <c r="B37" s="220" t="str">
        <f ca="1">VLOOKUP($A37,'Orçamento Sintético'!$A:$H,4,0)</f>
        <v>Revestimentos de forro</v>
      </c>
      <c r="C37" s="165">
        <f ca="1">ROUND(C38/$G$230,4)</f>
        <v>2.0000000000000001E-4</v>
      </c>
      <c r="D37" s="166">
        <f>ROUND(D38/$C38,4)</f>
        <v>0.5</v>
      </c>
      <c r="E37" s="166">
        <f>ROUND(E38/$C38,4)</f>
        <v>0.5</v>
      </c>
      <c r="F37" s="166">
        <f>ROUND(F38/$C38,4)</f>
        <v>0</v>
      </c>
      <c r="G37" s="166">
        <f>ROUND(G38/$C38,4)</f>
        <v>0</v>
      </c>
    </row>
    <row r="38" spans="1:7">
      <c r="A38" s="210"/>
      <c r="B38" s="220"/>
      <c r="C38" s="167">
        <f ca="1">VLOOKUP($A37,'Orçamento Sintético'!$A:$H,8,0)</f>
        <v>141.69999999999999</v>
      </c>
      <c r="D38" s="168">
        <f>D40</f>
        <v>70.849999999999994</v>
      </c>
      <c r="E38" s="168">
        <f>E40</f>
        <v>70.849999999999994</v>
      </c>
      <c r="F38" s="168">
        <f>F40</f>
        <v>0</v>
      </c>
      <c r="G38" s="168">
        <f>G40</f>
        <v>0</v>
      </c>
    </row>
    <row r="39" spans="1:7">
      <c r="A39" s="209" t="s">
        <v>275</v>
      </c>
      <c r="B39" s="218" t="str">
        <f ca="1">VLOOKUP($A39,'Orçamento Sintético'!$A:$H,4,0)</f>
        <v>Execução de visita em forro de gesso, dm 40 x 40cm, inclusive acabamento em perfis de alumínio na cor branca (un)</v>
      </c>
      <c r="C39" s="155">
        <f ca="1">ROUND(C40/$G$230,4)</f>
        <v>2.0000000000000001E-4</v>
      </c>
      <c r="D39" s="155">
        <v>0.5</v>
      </c>
      <c r="E39" s="155">
        <v>0.5</v>
      </c>
      <c r="F39" s="155"/>
      <c r="G39" s="155">
        <f>ROUND(G40/$C40,4)</f>
        <v>0</v>
      </c>
    </row>
    <row r="40" spans="1:7">
      <c r="A40" s="209"/>
      <c r="B40" s="219"/>
      <c r="C40" s="156">
        <f ca="1">VLOOKUP($A39,'Orçamento Sintético'!$A:$H,8,0)</f>
        <v>141.69999999999999</v>
      </c>
      <c r="D40" s="156">
        <f>ROUND($C40*D39,2)</f>
        <v>70.849999999999994</v>
      </c>
      <c r="E40" s="156">
        <f>ROUND($C40*E39,2)</f>
        <v>70.849999999999994</v>
      </c>
      <c r="F40" s="156">
        <f>ROUND($C40*F39,2)</f>
        <v>0</v>
      </c>
      <c r="G40" s="156">
        <f>$C40-SUM(D40:F40)</f>
        <v>0</v>
      </c>
    </row>
    <row r="41" spans="1:7">
      <c r="A41" s="210" t="s">
        <v>272</v>
      </c>
      <c r="B41" s="220" t="str">
        <f ca="1">VLOOKUP($A41,'Orçamento Sintético'!$A:$H,4,0)</f>
        <v>Pinturas</v>
      </c>
      <c r="C41" s="165">
        <f ca="1">ROUND(C42/$G$230,4)</f>
        <v>1E-4</v>
      </c>
      <c r="D41" s="166">
        <f>ROUND(D42/$C42,4)</f>
        <v>0</v>
      </c>
      <c r="E41" s="166">
        <f>ROUND(E42/$C42,4)</f>
        <v>0</v>
      </c>
      <c r="F41" s="166">
        <f>ROUND(F42/$C42,4)</f>
        <v>0.41570000000000001</v>
      </c>
      <c r="G41" s="166">
        <f>ROUND(G42/$C42,4)</f>
        <v>0.58430000000000004</v>
      </c>
    </row>
    <row r="42" spans="1:7">
      <c r="A42" s="210"/>
      <c r="B42" s="220"/>
      <c r="C42" s="167">
        <f ca="1">VLOOKUP($A41,'Orçamento Sintético'!$A:$H,8,0)</f>
        <v>87.85</v>
      </c>
      <c r="D42" s="168">
        <f>D44+D46+D48</f>
        <v>0</v>
      </c>
      <c r="E42" s="168">
        <f>E44+E46+E48</f>
        <v>0</v>
      </c>
      <c r="F42" s="168">
        <f>F44+F46+F48</f>
        <v>36.519999999999996</v>
      </c>
      <c r="G42" s="168">
        <f>G44+G46+G48</f>
        <v>51.33</v>
      </c>
    </row>
    <row r="43" spans="1:7">
      <c r="A43" s="209" t="s">
        <v>270</v>
      </c>
      <c r="B43" s="218" t="str">
        <f ca="1">VLOOKUP($A43,'Orçamento Sintético'!$A:$H,4,0)</f>
        <v>APLICAÇÃO MANUAL DE PINTURA COM TINTA LÁTEX ACRÍLICA EM TETO, DUAS DEMÃOS. AF_06/2014</v>
      </c>
      <c r="C43" s="155">
        <f ca="1">ROUND(C44/$G$230,4)</f>
        <v>0</v>
      </c>
      <c r="D43" s="155"/>
      <c r="E43" s="155"/>
      <c r="F43" s="155"/>
      <c r="G43" s="155">
        <f>ROUND(G44/$C44,4)</f>
        <v>1</v>
      </c>
    </row>
    <row r="44" spans="1:7">
      <c r="A44" s="209"/>
      <c r="B44" s="219"/>
      <c r="C44" s="156">
        <f ca="1">VLOOKUP($A43,'Orçamento Sintético'!$A:$H,8,0)</f>
        <v>14.83</v>
      </c>
      <c r="D44" s="156">
        <f>ROUND($C44*D43,2)</f>
        <v>0</v>
      </c>
      <c r="E44" s="156">
        <f>ROUND($C44*E43,2)</f>
        <v>0</v>
      </c>
      <c r="F44" s="156">
        <f>ROUND($C44*F43,2)</f>
        <v>0</v>
      </c>
      <c r="G44" s="156">
        <f>$C44-SUM(D44:F44)</f>
        <v>14.83</v>
      </c>
    </row>
    <row r="45" spans="1:7">
      <c r="A45" s="209" t="s">
        <v>267</v>
      </c>
      <c r="B45" s="218" t="str">
        <f ca="1">VLOOKUP($A45,'Orçamento Sintético'!$A:$H,4,0)</f>
        <v>APLICAÇÃO E LIXAMENTO DE MASSA LÁTEX EM TETO, UMA DEMÃO. AF_06/2014</v>
      </c>
      <c r="C45" s="155">
        <f ca="1">ROUND(C46/$G$230,4)</f>
        <v>0</v>
      </c>
      <c r="D45" s="155"/>
      <c r="E45" s="155"/>
      <c r="F45" s="155">
        <v>0.5</v>
      </c>
      <c r="G45" s="155">
        <f>ROUND(G46/$C46,4)</f>
        <v>0.49969999999999998</v>
      </c>
    </row>
    <row r="46" spans="1:7">
      <c r="A46" s="209"/>
      <c r="B46" s="219"/>
      <c r="C46" s="156">
        <f ca="1">VLOOKUP($A45,'Orçamento Sintético'!$A:$H,8,0)</f>
        <v>18.45</v>
      </c>
      <c r="D46" s="156">
        <f>ROUND($C46*D45,2)</f>
        <v>0</v>
      </c>
      <c r="E46" s="156">
        <f>ROUND($C46*E45,2)</f>
        <v>0</v>
      </c>
      <c r="F46" s="156">
        <f>ROUND($C46*F45,2)</f>
        <v>9.23</v>
      </c>
      <c r="G46" s="156">
        <f>$C46-SUM(D46:F46)</f>
        <v>9.2199999999999989</v>
      </c>
    </row>
    <row r="47" spans="1:7">
      <c r="A47" s="209" t="s">
        <v>264</v>
      </c>
      <c r="B47" s="218" t="str">
        <f ca="1">VLOOKUP($A47,'Orçamento Sintético'!$A:$H,4,0)</f>
        <v>APLICAÇÃO MANUAL DE PINTURA COM TINTA TEXTURIZADA ACRÍLICA EM PAREDES EXTERNAS DE CASAS, UMA COR. AF_06/2014</v>
      </c>
      <c r="C47" s="155">
        <f ca="1">ROUND(C48/$G$230,4)</f>
        <v>1E-4</v>
      </c>
      <c r="D47" s="155"/>
      <c r="E47" s="155"/>
      <c r="F47" s="155">
        <v>0.5</v>
      </c>
      <c r="G47" s="155">
        <f>ROUND(G48/$C48,4)</f>
        <v>0.49990000000000001</v>
      </c>
    </row>
    <row r="48" spans="1:7">
      <c r="A48" s="209"/>
      <c r="B48" s="219"/>
      <c r="C48" s="156">
        <f ca="1">VLOOKUP($A47,'Orçamento Sintético'!$A:$H,8,0)</f>
        <v>54.57</v>
      </c>
      <c r="D48" s="156">
        <f>ROUND($C48*D47,2)</f>
        <v>0</v>
      </c>
      <c r="E48" s="156">
        <f>ROUND($C48*E47,2)</f>
        <v>0</v>
      </c>
      <c r="F48" s="156">
        <f>ROUND($C48*F47,2)</f>
        <v>27.29</v>
      </c>
      <c r="G48" s="156">
        <f>$C48-SUM(D48:F48)</f>
        <v>27.28</v>
      </c>
    </row>
    <row r="49" spans="1:7">
      <c r="A49" s="211" t="s">
        <v>11</v>
      </c>
      <c r="B49" s="216" t="str">
        <f ca="1">VLOOKUP($A49,'Orçamento Sintético'!$A:$H,4,0)</f>
        <v>INSTALAÇÕES ELÉTRICAS E ELETRÔNICAS</v>
      </c>
      <c r="C49" s="149">
        <f ca="1">ROUND(C50/$G$230,4)</f>
        <v>0.71379999999999999</v>
      </c>
      <c r="D49" s="150">
        <f>ROUND(D50/$C50,4)</f>
        <v>0.32079999999999997</v>
      </c>
      <c r="E49" s="150">
        <f>ROUND(E50/$C50,4)</f>
        <v>0.27029999999999998</v>
      </c>
      <c r="F49" s="150">
        <f>ROUND(F50/$C50,4)</f>
        <v>0.2596</v>
      </c>
      <c r="G49" s="150">
        <f>ROUND(G50/$C50,4)</f>
        <v>0.14929999999999999</v>
      </c>
    </row>
    <row r="50" spans="1:7">
      <c r="A50" s="211"/>
      <c r="B50" s="216"/>
      <c r="C50" s="151">
        <f ca="1">VLOOKUP($A49,'Orçamento Sintético'!$A:$H,8,0)</f>
        <v>523775.65000000008</v>
      </c>
      <c r="D50" s="152">
        <f>D52+D92</f>
        <v>168009.66999999998</v>
      </c>
      <c r="E50" s="152">
        <f>E52+E92</f>
        <v>141574.37</v>
      </c>
      <c r="F50" s="152">
        <f>F52+F92</f>
        <v>135988.15</v>
      </c>
      <c r="G50" s="152">
        <f>G52+G92</f>
        <v>78203.459999999992</v>
      </c>
    </row>
    <row r="51" spans="1:7">
      <c r="A51" s="212" t="s">
        <v>261</v>
      </c>
      <c r="B51" s="217" t="str">
        <f ca="1">VLOOKUP($A51,'Orçamento Sintético'!$A:$H,4,0)</f>
        <v>INSTALAÇÕES ELÉTRICAS</v>
      </c>
      <c r="C51" s="153">
        <f ca="1">ROUND(C52/$G$230,4)</f>
        <v>0.1236</v>
      </c>
      <c r="D51" s="153">
        <f>ROUND(D52/$C52,4)</f>
        <v>0.32329999999999998</v>
      </c>
      <c r="E51" s="153">
        <f>ROUND(E52/$C52,4)</f>
        <v>0.4889</v>
      </c>
      <c r="F51" s="153">
        <f>ROUND(F52/$C52,4)</f>
        <v>0.15179999999999999</v>
      </c>
      <c r="G51" s="153">
        <f>ROUND(G52/$C52,4)</f>
        <v>3.5900000000000001E-2</v>
      </c>
    </row>
    <row r="52" spans="1:7">
      <c r="A52" s="212"/>
      <c r="B52" s="217"/>
      <c r="C52" s="154">
        <f ca="1">VLOOKUP($A51,'Orçamento Sintético'!$A:$H,8,0)</f>
        <v>90689.760000000009</v>
      </c>
      <c r="D52" s="154">
        <f>D54+D76</f>
        <v>29324.25</v>
      </c>
      <c r="E52" s="154">
        <f>E54+E76</f>
        <v>44341.58</v>
      </c>
      <c r="F52" s="154">
        <f>F54+F76</f>
        <v>13768.38</v>
      </c>
      <c r="G52" s="154">
        <f>G54+G76</f>
        <v>3255.55</v>
      </c>
    </row>
    <row r="53" spans="1:7">
      <c r="A53" s="210" t="s">
        <v>259</v>
      </c>
      <c r="B53" s="220" t="str">
        <f ca="1">VLOOKUP($A53,'Orçamento Sintético'!$A:$H,4,0)</f>
        <v>Quadros elétricos</v>
      </c>
      <c r="C53" s="165">
        <f ca="1">ROUND(C54/$G$230,4)</f>
        <v>0.1033</v>
      </c>
      <c r="D53" s="166">
        <f>ROUND(D54/$C54,4)</f>
        <v>0.25</v>
      </c>
      <c r="E53" s="166">
        <f>ROUND(E54/$C54,4)</f>
        <v>0.52549999999999997</v>
      </c>
      <c r="F53" s="166">
        <f>ROUND(F54/$C54,4)</f>
        <v>0.18160000000000001</v>
      </c>
      <c r="G53" s="166">
        <f>ROUND(G54/$C54,4)</f>
        <v>4.2900000000000001E-2</v>
      </c>
    </row>
    <row r="54" spans="1:7">
      <c r="A54" s="210"/>
      <c r="B54" s="220"/>
      <c r="C54" s="167">
        <f ca="1">VLOOKUP($A53,'Orçamento Sintético'!$A:$H,8,0)</f>
        <v>75835.640000000014</v>
      </c>
      <c r="D54" s="168">
        <f>D56+D58+D60+D62+D64+D66+D68+D70+D72+D74</f>
        <v>18958.93</v>
      </c>
      <c r="E54" s="168">
        <f>E56+E58+E60+E62+E64+E66+E68+E70+E72+E74</f>
        <v>39852.78</v>
      </c>
      <c r="F54" s="168">
        <f>F56+F58+F60+F62+F64+F66+F68+F70+F72+F74</f>
        <v>13768.38</v>
      </c>
      <c r="G54" s="168">
        <f>G56+G58+G60+G62+G64+G66+G68+G70+G72+G74</f>
        <v>3255.55</v>
      </c>
    </row>
    <row r="55" spans="1:7">
      <c r="A55" s="209" t="s">
        <v>257</v>
      </c>
      <c r="B55" s="218" t="str">
        <f ca="1">VLOOKUP($A55,'Orçamento Sintético'!$A:$H,4,0)</f>
        <v>QFB-AP - adequação de quadro/ painel elétrico - PJDIJ</v>
      </c>
      <c r="C55" s="155">
        <f ca="1">ROUND(C56/$G$230,4)</f>
        <v>3.3E-3</v>
      </c>
      <c r="D55" s="155">
        <v>0.25</v>
      </c>
      <c r="E55" s="155">
        <v>0.75</v>
      </c>
      <c r="F55" s="155"/>
      <c r="G55" s="155">
        <f>ROUND(G56/$C56,4)</f>
        <v>0</v>
      </c>
    </row>
    <row r="56" spans="1:7">
      <c r="A56" s="209"/>
      <c r="B56" s="219"/>
      <c r="C56" s="156">
        <f ca="1">VLOOKUP($A55,'Orçamento Sintético'!$A:$H,8,0)</f>
        <v>2431.9</v>
      </c>
      <c r="D56" s="156">
        <f>ROUND($C56*D55,2)</f>
        <v>607.98</v>
      </c>
      <c r="E56" s="156">
        <f>ROUND($C56*E55,2)</f>
        <v>1823.93</v>
      </c>
      <c r="F56" s="156">
        <f>ROUND($C56*F55,2)</f>
        <v>0</v>
      </c>
      <c r="G56" s="156">
        <f>$C56-SUM(D56:F56)</f>
        <v>-9.9999999997635314E-3</v>
      </c>
    </row>
    <row r="57" spans="1:7">
      <c r="A57" s="209" t="s">
        <v>254</v>
      </c>
      <c r="B57" s="218" t="str">
        <f ca="1">VLOOKUP($A57,'Orçamento Sintético'!$A:$H,4,0)</f>
        <v>QTE-ESG - adequação de quadro/ painel elétrico - PJDIJ</v>
      </c>
      <c r="C57" s="155">
        <f ca="1">ROUND(C58/$G$230,4)</f>
        <v>3.2000000000000002E-3</v>
      </c>
      <c r="D57" s="155">
        <v>0.25</v>
      </c>
      <c r="E57" s="155">
        <v>0.75</v>
      </c>
      <c r="F57" s="155"/>
      <c r="G57" s="155">
        <f>ROUND(G58/$C58,4)</f>
        <v>0</v>
      </c>
    </row>
    <row r="58" spans="1:7">
      <c r="A58" s="209"/>
      <c r="B58" s="219"/>
      <c r="C58" s="156">
        <f ca="1">VLOOKUP($A57,'Orçamento Sintético'!$A:$H,8,0)</f>
        <v>2360.48</v>
      </c>
      <c r="D58" s="156">
        <f>ROUND($C58*D57,2)</f>
        <v>590.12</v>
      </c>
      <c r="E58" s="156">
        <f>ROUND($C58*E57,2)</f>
        <v>1770.36</v>
      </c>
      <c r="F58" s="156">
        <f>ROUND($C58*F57,2)</f>
        <v>0</v>
      </c>
      <c r="G58" s="156">
        <f>$C58-SUM(D58:F58)</f>
        <v>0</v>
      </c>
    </row>
    <row r="59" spans="1:7">
      <c r="A59" s="209" t="s">
        <v>251</v>
      </c>
      <c r="B59" s="218" t="str">
        <f ca="1">VLOOKUP($A59,'Orçamento Sintético'!$A:$H,4,0)</f>
        <v>QFB1-BAP - adequação de quadro/ painel elétrico - PJDIJ</v>
      </c>
      <c r="C59" s="155">
        <f ca="1">ROUND(C60/$G$230,4)</f>
        <v>1.83E-2</v>
      </c>
      <c r="D59" s="155">
        <v>0.25</v>
      </c>
      <c r="E59" s="155">
        <v>0.75</v>
      </c>
      <c r="F59" s="155"/>
      <c r="G59" s="155">
        <f>ROUND(G60/$C60,4)</f>
        <v>0</v>
      </c>
    </row>
    <row r="60" spans="1:7">
      <c r="A60" s="209"/>
      <c r="B60" s="219"/>
      <c r="C60" s="156">
        <f ca="1">VLOOKUP($A59,'Orçamento Sintético'!$A:$H,8,0)</f>
        <v>13437.07</v>
      </c>
      <c r="D60" s="156">
        <f>ROUND($C60*D59,2)</f>
        <v>3359.27</v>
      </c>
      <c r="E60" s="156">
        <f>ROUND($C60*E59,2)</f>
        <v>10077.799999999999</v>
      </c>
      <c r="F60" s="156">
        <f>ROUND($C60*F59,2)</f>
        <v>0</v>
      </c>
      <c r="G60" s="156">
        <f>$C60-SUM(D60:F60)</f>
        <v>0</v>
      </c>
    </row>
    <row r="61" spans="1:7">
      <c r="A61" s="209" t="s">
        <v>248</v>
      </c>
      <c r="B61" s="218" t="str">
        <f ca="1">VLOOKUP($A61,'Orçamento Sintético'!$A:$H,4,0)</f>
        <v>QFB2-BAP - adequação de quadro/ painel elétrico - PJDIJ</v>
      </c>
      <c r="C61" s="155">
        <f ca="1">ROUND(C62/$G$230,4)</f>
        <v>3.5000000000000001E-3</v>
      </c>
      <c r="D61" s="155">
        <v>0.25</v>
      </c>
      <c r="E61" s="155">
        <v>0.75</v>
      </c>
      <c r="F61" s="155"/>
      <c r="G61" s="155">
        <f>ROUND(G62/$C62,4)</f>
        <v>0</v>
      </c>
    </row>
    <row r="62" spans="1:7">
      <c r="A62" s="209"/>
      <c r="B62" s="219"/>
      <c r="C62" s="156">
        <f ca="1">VLOOKUP($A61,'Orçamento Sintético'!$A:$H,8,0)</f>
        <v>2532.7199999999998</v>
      </c>
      <c r="D62" s="156">
        <f>ROUND($C62*D61,2)</f>
        <v>633.17999999999995</v>
      </c>
      <c r="E62" s="156">
        <f>ROUND($C62*E61,2)</f>
        <v>1899.54</v>
      </c>
      <c r="F62" s="156">
        <f>ROUND($C62*F61,2)</f>
        <v>0</v>
      </c>
      <c r="G62" s="156">
        <f>$C62-SUM(D62:F62)</f>
        <v>0</v>
      </c>
    </row>
    <row r="63" spans="1:7">
      <c r="A63" s="209" t="s">
        <v>245</v>
      </c>
      <c r="B63" s="218" t="str">
        <f ca="1">VLOOKUP($A63,'Orçamento Sintético'!$A:$H,4,0)</f>
        <v>QBPI - adequação de quadro/ painel elétrico - PJDIJ</v>
      </c>
      <c r="C63" s="155">
        <f ca="1">ROUND(C64/$G$230,4)</f>
        <v>1.2999999999999999E-3</v>
      </c>
      <c r="D63" s="155">
        <v>0.25</v>
      </c>
      <c r="E63" s="155">
        <v>0.5</v>
      </c>
      <c r="F63" s="155">
        <v>0.25</v>
      </c>
      <c r="G63" s="155">
        <f>ROUND(G64/$C64,4)</f>
        <v>0</v>
      </c>
    </row>
    <row r="64" spans="1:7">
      <c r="A64" s="209"/>
      <c r="B64" s="219"/>
      <c r="C64" s="156">
        <f ca="1">VLOOKUP($A63,'Orçamento Sintético'!$A:$H,8,0)</f>
        <v>929.98</v>
      </c>
      <c r="D64" s="156">
        <f>ROUND($C64*D63,2)</f>
        <v>232.5</v>
      </c>
      <c r="E64" s="156">
        <f>ROUND($C64*E63,2)</f>
        <v>464.99</v>
      </c>
      <c r="F64" s="156">
        <f>ROUND($C64*F63,2)</f>
        <v>232.5</v>
      </c>
      <c r="G64" s="156">
        <f>$C64-SUM(D64:F64)</f>
        <v>-9.9999999999909051E-3</v>
      </c>
    </row>
    <row r="65" spans="1:7">
      <c r="A65" s="209" t="s">
        <v>242</v>
      </c>
      <c r="B65" s="218" t="str">
        <f ca="1">VLOOKUP($A65,'Orçamento Sintético'!$A:$H,4,0)</f>
        <v>QC-J/IE-SS - adequação de quadro/ painel elétrico - PJDIJ</v>
      </c>
      <c r="C65" s="155">
        <f ca="1">ROUND(C66/$G$230,4)</f>
        <v>1.6000000000000001E-3</v>
      </c>
      <c r="D65" s="155">
        <v>0.25</v>
      </c>
      <c r="E65" s="155">
        <v>0.5</v>
      </c>
      <c r="F65" s="155">
        <v>0.25</v>
      </c>
      <c r="G65" s="155">
        <f>ROUND(G66/$C66,4)</f>
        <v>0</v>
      </c>
    </row>
    <row r="66" spans="1:7">
      <c r="A66" s="209"/>
      <c r="B66" s="219"/>
      <c r="C66" s="156">
        <f ca="1">VLOOKUP($A65,'Orçamento Sintético'!$A:$H,8,0)</f>
        <v>1206.04</v>
      </c>
      <c r="D66" s="156">
        <f>ROUND($C66*D65,2)</f>
        <v>301.51</v>
      </c>
      <c r="E66" s="156">
        <f>ROUND($C66*E65,2)</f>
        <v>603.02</v>
      </c>
      <c r="F66" s="156">
        <f>ROUND($C66*F65,2)</f>
        <v>301.51</v>
      </c>
      <c r="G66" s="156">
        <f>$C66-SUM(D66:F66)</f>
        <v>0</v>
      </c>
    </row>
    <row r="67" spans="1:7">
      <c r="A67" s="209" t="s">
        <v>239</v>
      </c>
      <c r="B67" s="218" t="str">
        <f ca="1">VLOOKUP($A67,'Orçamento Sintético'!$A:$H,4,0)</f>
        <v>QDG-AC/UTA-1 - adequação de quadro/ painel elétrico - PJDIJ</v>
      </c>
      <c r="C67" s="155">
        <f ca="1">ROUND(C68/$G$230,4)</f>
        <v>1.77E-2</v>
      </c>
      <c r="D67" s="155">
        <v>0.25</v>
      </c>
      <c r="E67" s="155">
        <v>0.25</v>
      </c>
      <c r="F67" s="155">
        <v>0.25</v>
      </c>
      <c r="G67" s="155">
        <f>ROUND(G68/$C68,4)</f>
        <v>0.25</v>
      </c>
    </row>
    <row r="68" spans="1:7">
      <c r="A68" s="209"/>
      <c r="B68" s="219"/>
      <c r="C68" s="156">
        <f ca="1">VLOOKUP($A67,'Orçamento Sintético'!$A:$H,8,0)</f>
        <v>13022.39</v>
      </c>
      <c r="D68" s="156">
        <f>ROUND($C68*D67,2)</f>
        <v>3255.6</v>
      </c>
      <c r="E68" s="156">
        <f>ROUND($C68*E67,2)</f>
        <v>3255.6</v>
      </c>
      <c r="F68" s="156">
        <f>ROUND($C68*F67,2)</f>
        <v>3255.6</v>
      </c>
      <c r="G68" s="156">
        <f>$C68-SUM(D68:F68)</f>
        <v>3255.59</v>
      </c>
    </row>
    <row r="69" spans="1:7">
      <c r="A69" s="209" t="s">
        <v>236</v>
      </c>
      <c r="B69" s="218" t="str">
        <f ca="1">VLOOKUP($A69,'Orçamento Sintético'!$A:$H,4,0)</f>
        <v>QD-AC/UTA-2 - adequação de quadro/ painel elétrico - PJDIJ</v>
      </c>
      <c r="C69" s="155">
        <f ca="1">ROUND(C70/$G$230,4)</f>
        <v>1.7600000000000001E-2</v>
      </c>
      <c r="D69" s="155">
        <v>0.25</v>
      </c>
      <c r="E69" s="155">
        <v>0.5</v>
      </c>
      <c r="F69" s="155">
        <v>0.25</v>
      </c>
      <c r="G69" s="155">
        <f>ROUND(G70/$C70,4)</f>
        <v>0</v>
      </c>
    </row>
    <row r="70" spans="1:7">
      <c r="A70" s="209"/>
      <c r="B70" s="219"/>
      <c r="C70" s="156">
        <f ca="1">VLOOKUP($A69,'Orçamento Sintético'!$A:$H,8,0)</f>
        <v>12911.19</v>
      </c>
      <c r="D70" s="156">
        <f>ROUND($C70*D69,2)</f>
        <v>3227.8</v>
      </c>
      <c r="E70" s="156">
        <f>ROUND($C70*E69,2)</f>
        <v>6455.6</v>
      </c>
      <c r="F70" s="156">
        <f>ROUND($C70*F69,2)</f>
        <v>3227.8</v>
      </c>
      <c r="G70" s="156">
        <f>$C70-SUM(D70:F70)</f>
        <v>-1.0000000000218279E-2</v>
      </c>
    </row>
    <row r="71" spans="1:7">
      <c r="A71" s="209" t="s">
        <v>233</v>
      </c>
      <c r="B71" s="218" t="str">
        <f ca="1">VLOOKUP($A71,'Orçamento Sintético'!$A:$H,4,0)</f>
        <v>QD-UTA-3 - adequação de quadro/ painel elétrico - PJDIJ</v>
      </c>
      <c r="C71" s="155">
        <f ca="1">ROUND(C72/$G$230,4)</f>
        <v>1.7600000000000001E-2</v>
      </c>
      <c r="D71" s="155">
        <v>0.25</v>
      </c>
      <c r="E71" s="155">
        <v>0.5</v>
      </c>
      <c r="F71" s="155">
        <v>0.25</v>
      </c>
      <c r="G71" s="155">
        <f>ROUND(G72/$C72,4)</f>
        <v>0</v>
      </c>
    </row>
    <row r="72" spans="1:7">
      <c r="A72" s="209"/>
      <c r="B72" s="219"/>
      <c r="C72" s="156">
        <f ca="1">VLOOKUP($A71,'Orçamento Sintético'!$A:$H,8,0)</f>
        <v>12911.19</v>
      </c>
      <c r="D72" s="156">
        <f>ROUND($C72*D71,2)</f>
        <v>3227.8</v>
      </c>
      <c r="E72" s="156">
        <f>ROUND($C72*E71,2)</f>
        <v>6455.6</v>
      </c>
      <c r="F72" s="156">
        <f>ROUND($C72*F71,2)</f>
        <v>3227.8</v>
      </c>
      <c r="G72" s="156">
        <f>$C72-SUM(D72:F72)</f>
        <v>-1.0000000000218279E-2</v>
      </c>
    </row>
    <row r="73" spans="1:7">
      <c r="A73" s="209" t="s">
        <v>230</v>
      </c>
      <c r="B73" s="218" t="str">
        <f ca="1">VLOOKUP($A73,'Orçamento Sintético'!$A:$H,4,0)</f>
        <v>QG-CAG - adequação de quadro/ painel elétrico - PJDIJ</v>
      </c>
      <c r="C73" s="155">
        <f ca="1">ROUND(C74/$G$230,4)</f>
        <v>1.9199999999999998E-2</v>
      </c>
      <c r="D73" s="155">
        <v>0.25</v>
      </c>
      <c r="E73" s="155">
        <v>0.5</v>
      </c>
      <c r="F73" s="155">
        <v>0.25</v>
      </c>
      <c r="G73" s="155">
        <f>ROUND(G74/$C74,4)</f>
        <v>0</v>
      </c>
    </row>
    <row r="74" spans="1:7">
      <c r="A74" s="209"/>
      <c r="B74" s="219"/>
      <c r="C74" s="156">
        <f ca="1">VLOOKUP($A73,'Orçamento Sintético'!$A:$H,8,0)</f>
        <v>14092.68</v>
      </c>
      <c r="D74" s="156">
        <f>ROUND($C74*D73,2)</f>
        <v>3523.17</v>
      </c>
      <c r="E74" s="156">
        <f>ROUND($C74*E73,2)</f>
        <v>7046.34</v>
      </c>
      <c r="F74" s="156">
        <f>ROUND($C74*F73,2)</f>
        <v>3523.17</v>
      </c>
      <c r="G74" s="156">
        <f>$C74-SUM(D74:F74)</f>
        <v>0</v>
      </c>
    </row>
    <row r="75" spans="1:7">
      <c r="A75" s="210" t="s">
        <v>227</v>
      </c>
      <c r="B75" s="220" t="str">
        <f ca="1">VLOOKUP($A75,'Orçamento Sintético'!$A:$H,4,0)</f>
        <v>Rede Elétrica Secundária</v>
      </c>
      <c r="C75" s="165">
        <f ca="1">ROUND(C76/$G$230,4)</f>
        <v>2.0199999999999999E-2</v>
      </c>
      <c r="D75" s="166">
        <f>ROUND(D76/$C76,4)</f>
        <v>0.69779999999999998</v>
      </c>
      <c r="E75" s="166">
        <f>ROUND(E76/$C76,4)</f>
        <v>0.30220000000000002</v>
      </c>
      <c r="F75" s="166">
        <f>ROUND(F76/$C76,4)</f>
        <v>0</v>
      </c>
      <c r="G75" s="166">
        <f>ROUND(G76/$C76,4)</f>
        <v>0</v>
      </c>
    </row>
    <row r="76" spans="1:7">
      <c r="A76" s="210"/>
      <c r="B76" s="220"/>
      <c r="C76" s="167">
        <f ca="1">VLOOKUP($A75,'Orçamento Sintético'!$A:$H,8,0)</f>
        <v>14854.12</v>
      </c>
      <c r="D76" s="168">
        <f>D78+D80+D82+D84+D86+D88+D90</f>
        <v>10365.32</v>
      </c>
      <c r="E76" s="168">
        <f>E78+E80+E82+E84+E86+E88+E90</f>
        <v>4488.7999999999993</v>
      </c>
      <c r="F76" s="168">
        <f>F78+F80+F82+F84+F86+F88+F90</f>
        <v>0</v>
      </c>
      <c r="G76" s="168">
        <f>G78+G80+G82+G84+G86+G88+G90</f>
        <v>0</v>
      </c>
    </row>
    <row r="77" spans="1:7">
      <c r="A77" s="209" t="s">
        <v>225</v>
      </c>
      <c r="B77" s="218" t="str">
        <f ca="1">VLOOKUP($A77,'Orçamento Sintético'!$A:$H,4,0)</f>
        <v>Copia da SBC (061071) - Eletroduto rígido de aço carbono, sem costura, com revestimento protetor de zinco aplicado a quente, extremidades rosqueadas, classe pesada, Ø100mm (4" BSPP), fab. Apolo</v>
      </c>
      <c r="C77" s="155">
        <f ca="1">ROUND(C78/$G$230,4)</f>
        <v>3.3999999999999998E-3</v>
      </c>
      <c r="D77" s="155">
        <v>0.7</v>
      </c>
      <c r="E77" s="155">
        <v>0.3</v>
      </c>
      <c r="F77" s="155"/>
      <c r="G77" s="155">
        <f>ROUND(G78/$C78,4)</f>
        <v>0</v>
      </c>
    </row>
    <row r="78" spans="1:7">
      <c r="A78" s="209"/>
      <c r="B78" s="219"/>
      <c r="C78" s="156">
        <f ca="1">VLOOKUP($A77,'Orçamento Sintético'!$A:$H,8,0)</f>
        <v>2475.46</v>
      </c>
      <c r="D78" s="156">
        <f>ROUND($C78*D77,2)</f>
        <v>1732.82</v>
      </c>
      <c r="E78" s="156">
        <f>ROUND($C78*E77,2)</f>
        <v>742.64</v>
      </c>
      <c r="F78" s="156">
        <f>ROUND($C78*F77,2)</f>
        <v>0</v>
      </c>
      <c r="G78" s="156">
        <f>$C78-SUM(D78:F78)</f>
        <v>0</v>
      </c>
    </row>
    <row r="79" spans="1:7">
      <c r="A79" s="209" t="s">
        <v>224</v>
      </c>
      <c r="B79" s="218" t="str">
        <f ca="1">VLOOKUP($A79,'Orçamento Sintético'!$A:$H,4,0)</f>
        <v>Copia da SINAPI (95746) - Eletroduto rígido de aço carbono, sem costura, com revestimento protetor de zinco aplicado à quente, extremidades rosqueadas, classe pesada, Ø25 mm (3/4" BSPP), fab. Apolo - fornecimento e instalação</v>
      </c>
      <c r="C79" s="155">
        <f ca="1">ROUND(C80/$G$230,4)</f>
        <v>7.4999999999999997E-3</v>
      </c>
      <c r="D79" s="155">
        <v>0.7</v>
      </c>
      <c r="E79" s="155">
        <v>0.3</v>
      </c>
      <c r="F79" s="155"/>
      <c r="G79" s="155">
        <f>ROUND(G80/$C80,4)</f>
        <v>0</v>
      </c>
    </row>
    <row r="80" spans="1:7">
      <c r="A80" s="209"/>
      <c r="B80" s="219"/>
      <c r="C80" s="156">
        <f ca="1">VLOOKUP($A79,'Orçamento Sintético'!$A:$H,8,0)</f>
        <v>5484.51</v>
      </c>
      <c r="D80" s="156">
        <f>ROUND($C80*D79,2)</f>
        <v>3839.16</v>
      </c>
      <c r="E80" s="156">
        <f>ROUND($C80*E79,2)</f>
        <v>1645.35</v>
      </c>
      <c r="F80" s="156">
        <f>ROUND($C80*F79,2)</f>
        <v>0</v>
      </c>
      <c r="G80" s="156">
        <f>$C80-SUM(D80:F80)</f>
        <v>0</v>
      </c>
    </row>
    <row r="81" spans="1:7">
      <c r="A81" s="209" t="s">
        <v>223</v>
      </c>
      <c r="B81" s="218" t="str">
        <f ca="1">VLOOKUP($A81,'Orçamento Sintético'!$A:$H,4,0)</f>
        <v>CABO DE COBRE FLEXÍVEL ISOLADO, 2,5 MM², ANTI-CHAMA 0,6/1,0 KV, PARA CIRCUITOS TERMINAIS - FORNECIMENTO E INSTALAÇÃO. AF_12/2015</v>
      </c>
      <c r="C81" s="155">
        <f ca="1">ROUND(C82/$G$230,4)</f>
        <v>8.2000000000000007E-3</v>
      </c>
      <c r="D81" s="155">
        <v>0.7</v>
      </c>
      <c r="E81" s="155">
        <v>0.3</v>
      </c>
      <c r="F81" s="155"/>
      <c r="G81" s="155">
        <f>ROUND(G82/$C82,4)</f>
        <v>0</v>
      </c>
    </row>
    <row r="82" spans="1:7">
      <c r="A82" s="209"/>
      <c r="B82" s="219"/>
      <c r="C82" s="156">
        <f ca="1">VLOOKUP($A81,'Orçamento Sintético'!$A:$H,8,0)</f>
        <v>6033.41</v>
      </c>
      <c r="D82" s="156">
        <f>ROUND($C82*D81,2)</f>
        <v>4223.3900000000003</v>
      </c>
      <c r="E82" s="156">
        <f>ROUND($C82*E81,2)</f>
        <v>1810.02</v>
      </c>
      <c r="F82" s="156">
        <f>ROUND($C82*F81,2)</f>
        <v>0</v>
      </c>
      <c r="G82" s="156">
        <f>$C82-SUM(D82:F82)</f>
        <v>0</v>
      </c>
    </row>
    <row r="83" spans="1:7">
      <c r="A83" s="209" t="s">
        <v>222</v>
      </c>
      <c r="B83" s="218" t="str">
        <f ca="1">VLOOKUP($A83,'Orçamento Sintético'!$A:$H,4,0)</f>
        <v>CONDULETE DE ALUMÍNIO, TIPO B, PARA ELETRODUTO DE AÇO GALVANIZADO DN 25 MM (1''), APARENTE - FORNECIMENTO E INSTALAÇÃO. AF_11/2016_P</v>
      </c>
      <c r="C83" s="155">
        <f ca="1">ROUND(C84/$G$230,4)</f>
        <v>4.0000000000000002E-4</v>
      </c>
      <c r="D83" s="155">
        <v>0.7</v>
      </c>
      <c r="E83" s="155">
        <v>0.3</v>
      </c>
      <c r="F83" s="155"/>
      <c r="G83" s="155">
        <f>ROUND(G84/$C84,4)</f>
        <v>0</v>
      </c>
    </row>
    <row r="84" spans="1:7">
      <c r="A84" s="209"/>
      <c r="B84" s="219"/>
      <c r="C84" s="156">
        <f ca="1">VLOOKUP($A83,'Orçamento Sintético'!$A:$H,8,0)</f>
        <v>321.23</v>
      </c>
      <c r="D84" s="156">
        <f>ROUND($C84*D83,2)</f>
        <v>224.86</v>
      </c>
      <c r="E84" s="156">
        <f>ROUND($C84*E83,2)</f>
        <v>96.37</v>
      </c>
      <c r="F84" s="156">
        <f>ROUND($C84*F83,2)</f>
        <v>0</v>
      </c>
      <c r="G84" s="156">
        <f>$C84-SUM(D84:F84)</f>
        <v>0</v>
      </c>
    </row>
    <row r="85" spans="1:7">
      <c r="A85" s="209" t="s">
        <v>220</v>
      </c>
      <c r="B85" s="218" t="str">
        <f ca="1">VLOOKUP($A85,'Orçamento Sintético'!$A:$H,4,0)</f>
        <v>CHUMBAMENTO LINEAR EM ALVENARIA PARA RAMAIS/DISTRIBUIÇÃO COM DIÂMETROS MENORES OU IGUAIS A 40 MM. AF_05/2015</v>
      </c>
      <c r="C85" s="155">
        <f ca="1">ROUND(C86/$G$230,4)</f>
        <v>0</v>
      </c>
      <c r="D85" s="155">
        <v>0.5</v>
      </c>
      <c r="E85" s="155">
        <v>0.5</v>
      </c>
      <c r="F85" s="155"/>
      <c r="G85" s="155">
        <f>ROUND(G86/$C86,4)</f>
        <v>0</v>
      </c>
    </row>
    <row r="86" spans="1:7">
      <c r="A86" s="209"/>
      <c r="B86" s="219"/>
      <c r="C86" s="156">
        <f ca="1">VLOOKUP($A85,'Orçamento Sintético'!$A:$H,8,0)</f>
        <v>34.979999999999997</v>
      </c>
      <c r="D86" s="156">
        <f>ROUND($C86*D85,2)</f>
        <v>17.489999999999998</v>
      </c>
      <c r="E86" s="156">
        <f>ROUND($C86*E85,2)</f>
        <v>17.489999999999998</v>
      </c>
      <c r="F86" s="156">
        <f>ROUND($C86*F85,2)</f>
        <v>0</v>
      </c>
      <c r="G86" s="156">
        <f>$C86-SUM(D86:F86)</f>
        <v>0</v>
      </c>
    </row>
    <row r="87" spans="1:7">
      <c r="A87" s="209" t="s">
        <v>217</v>
      </c>
      <c r="B87" s="218" t="str">
        <f ca="1">VLOOKUP($A87,'Orçamento Sintético'!$A:$H,4,0)</f>
        <v>INTERRUPTOR SIMPLES (2 MÓDULOS), 10A/250V, INCLUINDO SUPORTE E PLACA - FORNECIMENTO E INSTALAÇÃO. AF_12/2015</v>
      </c>
      <c r="C87" s="155">
        <f ca="1">ROUND(C88/$G$230,4)</f>
        <v>0</v>
      </c>
      <c r="D87" s="155"/>
      <c r="E87" s="155">
        <v>1</v>
      </c>
      <c r="F87" s="155"/>
      <c r="G87" s="155">
        <f>ROUND(G88/$C88,4)</f>
        <v>0</v>
      </c>
    </row>
    <row r="88" spans="1:7">
      <c r="A88" s="209"/>
      <c r="B88" s="219"/>
      <c r="C88" s="156">
        <f ca="1">VLOOKUP($A87,'Orçamento Sintético'!$A:$H,8,0)</f>
        <v>36.53</v>
      </c>
      <c r="D88" s="156">
        <f>ROUND($C88*D87,2)</f>
        <v>0</v>
      </c>
      <c r="E88" s="156">
        <f>ROUND($C88*E87,2)</f>
        <v>36.53</v>
      </c>
      <c r="F88" s="156">
        <f>ROUND($C88*F87,2)</f>
        <v>0</v>
      </c>
      <c r="G88" s="156">
        <f>$C88-SUM(D88:F88)</f>
        <v>0</v>
      </c>
    </row>
    <row r="89" spans="1:7">
      <c r="A89" s="209" t="s">
        <v>214</v>
      </c>
      <c r="B89" s="218" t="str">
        <f ca="1">VLOOKUP($A89,'Orçamento Sintético'!$A:$H,4,0)</f>
        <v>FIXAÇÃO DE TUBOS HORIZONTAIS DE PVC, CPVC OU COBRE DIÂMETROS MENORES OU IGUAIS A 40 MM OU ELETROCALHAS ATÉ 150MM DE LARGURA, COM ABRAÇADEIRA METÁLICA RÍGIDA TIPO D 1/2, FIXADA EM PERFILADO EM LAJE. AF_05/2015</v>
      </c>
      <c r="C89" s="155">
        <f ca="1">ROUND(C90/$G$230,4)</f>
        <v>5.9999999999999995E-4</v>
      </c>
      <c r="D89" s="155">
        <v>0.7</v>
      </c>
      <c r="E89" s="155">
        <v>0.3</v>
      </c>
      <c r="F89" s="155"/>
      <c r="G89" s="155">
        <f>ROUND(G90/$C90,4)</f>
        <v>0</v>
      </c>
    </row>
    <row r="90" spans="1:7">
      <c r="A90" s="209"/>
      <c r="B90" s="219"/>
      <c r="C90" s="156">
        <f ca="1">VLOOKUP($A89,'Orçamento Sintético'!$A:$H,8,0)</f>
        <v>468</v>
      </c>
      <c r="D90" s="156">
        <f>ROUND($C90*D89,2)</f>
        <v>327.60000000000002</v>
      </c>
      <c r="E90" s="156">
        <f>ROUND($C90*E89,2)</f>
        <v>140.4</v>
      </c>
      <c r="F90" s="156">
        <f>ROUND($C90*F89,2)</f>
        <v>0</v>
      </c>
      <c r="G90" s="156">
        <f>$C90-SUM(D90:F90)</f>
        <v>0</v>
      </c>
    </row>
    <row r="91" spans="1:7">
      <c r="A91" s="212" t="s">
        <v>213</v>
      </c>
      <c r="B91" s="217" t="str">
        <f ca="1">VLOOKUP($A91,'Orçamento Sintético'!$A:$H,4,0)</f>
        <v>SISTEMA DE SUPERVISÃO, COMANDO E CONTROLE</v>
      </c>
      <c r="C91" s="153">
        <f ca="1">ROUND(C92/$G$230,4)</f>
        <v>0.59019999999999995</v>
      </c>
      <c r="D91" s="153">
        <f>ROUND(D92/$C92,4)</f>
        <v>0.32019999999999998</v>
      </c>
      <c r="E91" s="153">
        <f>ROUND(E92/$C92,4)</f>
        <v>0.22450000000000001</v>
      </c>
      <c r="F91" s="153">
        <f>ROUND(F92/$C92,4)</f>
        <v>0.28220000000000001</v>
      </c>
      <c r="G91" s="153">
        <f>ROUND(G92/$C92,4)</f>
        <v>0.1731</v>
      </c>
    </row>
    <row r="92" spans="1:7">
      <c r="A92" s="212"/>
      <c r="B92" s="217"/>
      <c r="C92" s="154">
        <f ca="1">VLOOKUP($A91,'Orçamento Sintético'!$A:$H,8,0)</f>
        <v>433085.89000000007</v>
      </c>
      <c r="D92" s="154">
        <f>D94+D112+D162+D182+D192</f>
        <v>138685.41999999998</v>
      </c>
      <c r="E92" s="154">
        <f>E94+E112+E162+E182+E192</f>
        <v>97232.790000000008</v>
      </c>
      <c r="F92" s="154">
        <f>F94+F112+F162+F182+F192</f>
        <v>122219.77</v>
      </c>
      <c r="G92" s="154">
        <f>G94+G112+G162+G182+G192</f>
        <v>74947.909999999989</v>
      </c>
    </row>
    <row r="93" spans="1:7">
      <c r="A93" s="210" t="s">
        <v>211</v>
      </c>
      <c r="B93" s="220" t="str">
        <f ca="1">VLOOKUP($A93,'Orçamento Sintético'!$A:$H,4,0)</f>
        <v>Quadros</v>
      </c>
      <c r="C93" s="165">
        <f ca="1">ROUND(C94/$G$230,4)</f>
        <v>0.32800000000000001</v>
      </c>
      <c r="D93" s="166">
        <f>ROUND(D94/$C94,4)</f>
        <v>0.3</v>
      </c>
      <c r="E93" s="166">
        <f>ROUND(E94/$C94,4)</f>
        <v>0.25</v>
      </c>
      <c r="F93" s="166">
        <f>ROUND(F94/$C94,4)</f>
        <v>0.25</v>
      </c>
      <c r="G93" s="166">
        <f>ROUND(G94/$C94,4)</f>
        <v>0.2</v>
      </c>
    </row>
    <row r="94" spans="1:7">
      <c r="A94" s="210"/>
      <c r="B94" s="220"/>
      <c r="C94" s="167">
        <f ca="1">VLOOKUP($A93,'Orçamento Sintético'!$A:$H,8,0)</f>
        <v>240670.97999999998</v>
      </c>
      <c r="D94" s="168">
        <f>D96+D98+D100+D102+D104+D106+D108+D110</f>
        <v>72201.289999999994</v>
      </c>
      <c r="E94" s="168">
        <f>E96+E98+E100+E102+E104+E106+E108+E110</f>
        <v>60167.750000000007</v>
      </c>
      <c r="F94" s="168">
        <f>F96+F98+F100+F102+F104+F106+F108+F110</f>
        <v>60167.750000000007</v>
      </c>
      <c r="G94" s="168">
        <f>G96+G98+G100+G102+G104+G106+G108+G110</f>
        <v>48134.19</v>
      </c>
    </row>
    <row r="95" spans="1:7">
      <c r="A95" s="209" t="s">
        <v>209</v>
      </c>
      <c r="B95" s="218" t="str">
        <f ca="1">VLOOKUP($A95,'Orçamento Sintético'!$A:$H,4,0)</f>
        <v>QGA - Quadro geral de automação - PJDIJ</v>
      </c>
      <c r="C95" s="155">
        <f ca="1">ROUND(C96/$G$230,4)</f>
        <v>0.1608</v>
      </c>
      <c r="D95" s="155">
        <v>0.3</v>
      </c>
      <c r="E95" s="155">
        <v>0.25</v>
      </c>
      <c r="F95" s="155">
        <v>0.25</v>
      </c>
      <c r="G95" s="155">
        <f>ROUND(G96/$C96,4)</f>
        <v>0.2</v>
      </c>
    </row>
    <row r="96" spans="1:7">
      <c r="A96" s="209"/>
      <c r="B96" s="219"/>
      <c r="C96" s="156">
        <f ca="1">VLOOKUP($A95,'Orçamento Sintético'!$A:$H,8,0)</f>
        <v>118011.91</v>
      </c>
      <c r="D96" s="156">
        <f>ROUND($C96*D95,2)</f>
        <v>35403.57</v>
      </c>
      <c r="E96" s="156">
        <f>ROUND($C96*E95,2)</f>
        <v>29502.98</v>
      </c>
      <c r="F96" s="156">
        <f>ROUND($C96*F95,2)</f>
        <v>29502.98</v>
      </c>
      <c r="G96" s="156">
        <f>$C96-SUM(D96:F96)</f>
        <v>23602.380000000005</v>
      </c>
    </row>
    <row r="97" spans="1:7">
      <c r="A97" s="209" t="s">
        <v>206</v>
      </c>
      <c r="B97" s="218" t="str">
        <f ca="1">VLOOKUP($A97,'Orçamento Sintético'!$A:$H,4,0)</f>
        <v>QDA-MED - Quadro de Medição da Automação - PJDIJ</v>
      </c>
      <c r="C97" s="155">
        <f ca="1">ROUND(C98/$G$230,4)</f>
        <v>1.9E-3</v>
      </c>
      <c r="D97" s="155">
        <v>0.3</v>
      </c>
      <c r="E97" s="155">
        <v>0.25</v>
      </c>
      <c r="F97" s="155">
        <v>0.25</v>
      </c>
      <c r="G97" s="155">
        <f>ROUND(G98/$C98,4)</f>
        <v>0.2</v>
      </c>
    </row>
    <row r="98" spans="1:7">
      <c r="A98" s="209"/>
      <c r="B98" s="219"/>
      <c r="C98" s="156">
        <f ca="1">VLOOKUP($A97,'Orçamento Sintético'!$A:$H,8,0)</f>
        <v>1400.45</v>
      </c>
      <c r="D98" s="156">
        <f>ROUND($C98*D97,2)</f>
        <v>420.14</v>
      </c>
      <c r="E98" s="156">
        <f>ROUND($C98*E97,2)</f>
        <v>350.11</v>
      </c>
      <c r="F98" s="156">
        <f>ROUND($C98*F97,2)</f>
        <v>350.11</v>
      </c>
      <c r="G98" s="156">
        <f>$C98-SUM(D98:F98)</f>
        <v>280.08999999999992</v>
      </c>
    </row>
    <row r="99" spans="1:7">
      <c r="A99" s="209" t="s">
        <v>203</v>
      </c>
      <c r="B99" s="218" t="str">
        <f ca="1">VLOOKUP($A99,'Orçamento Sintético'!$A:$H,4,0)</f>
        <v>QDA-UTA-1 e 2 - Quadro de automação - PJDIJ</v>
      </c>
      <c r="C99" s="155">
        <f ca="1">ROUND(C100/$G$230,4)</f>
        <v>3.5900000000000001E-2</v>
      </c>
      <c r="D99" s="155">
        <v>0.3</v>
      </c>
      <c r="E99" s="155">
        <v>0.25</v>
      </c>
      <c r="F99" s="155">
        <v>0.25</v>
      </c>
      <c r="G99" s="155">
        <f>ROUND(G100/$C100,4)</f>
        <v>0.2</v>
      </c>
    </row>
    <row r="100" spans="1:7">
      <c r="A100" s="209"/>
      <c r="B100" s="219"/>
      <c r="C100" s="156">
        <f ca="1">VLOOKUP($A99,'Orçamento Sintético'!$A:$H,8,0)</f>
        <v>26365.94</v>
      </c>
      <c r="D100" s="156">
        <f>ROUND($C100*D99,2)</f>
        <v>7909.78</v>
      </c>
      <c r="E100" s="156">
        <f>ROUND($C100*E99,2)</f>
        <v>6591.49</v>
      </c>
      <c r="F100" s="156">
        <f>ROUND($C100*F99,2)</f>
        <v>6591.49</v>
      </c>
      <c r="G100" s="156">
        <f>$C100-SUM(D100:F100)</f>
        <v>5273.1799999999967</v>
      </c>
    </row>
    <row r="101" spans="1:7">
      <c r="A101" s="209" t="s">
        <v>200</v>
      </c>
      <c r="B101" s="218" t="str">
        <f ca="1">VLOOKUP($A101,'Orçamento Sintético'!$A:$H,4,0)</f>
        <v>QC-SPLIT - Quadro de automação - PJDIJ</v>
      </c>
      <c r="C101" s="155">
        <f ca="1">ROUND(C102/$G$230,4)</f>
        <v>2.3300000000000001E-2</v>
      </c>
      <c r="D101" s="155">
        <v>0.3</v>
      </c>
      <c r="E101" s="155">
        <v>0.25</v>
      </c>
      <c r="F101" s="155">
        <v>0.25</v>
      </c>
      <c r="G101" s="155">
        <f>ROUND(G102/$C102,4)</f>
        <v>0.2</v>
      </c>
    </row>
    <row r="102" spans="1:7">
      <c r="A102" s="209"/>
      <c r="B102" s="219"/>
      <c r="C102" s="156">
        <f ca="1">VLOOKUP($A101,'Orçamento Sintético'!$A:$H,8,0)</f>
        <v>17105.48</v>
      </c>
      <c r="D102" s="156">
        <f>ROUND($C102*D101,2)</f>
        <v>5131.6400000000003</v>
      </c>
      <c r="E102" s="156">
        <f>ROUND($C102*E101,2)</f>
        <v>4276.37</v>
      </c>
      <c r="F102" s="156">
        <f>ROUND($C102*F101,2)</f>
        <v>4276.37</v>
      </c>
      <c r="G102" s="156">
        <f>$C102-SUM(D102:F102)</f>
        <v>3421.0999999999985</v>
      </c>
    </row>
    <row r="103" spans="1:7">
      <c r="A103" s="209" t="s">
        <v>197</v>
      </c>
      <c r="B103" s="218" t="str">
        <f ca="1">VLOOKUP($A103,'Orçamento Sintético'!$A:$H,4,0)</f>
        <v>QDA-ARQ - Quadro de Automação - PJDIJ</v>
      </c>
      <c r="C103" s="155">
        <f ca="1">ROUND(C104/$G$230,4)</f>
        <v>2.2800000000000001E-2</v>
      </c>
      <c r="D103" s="155">
        <v>0.3</v>
      </c>
      <c r="E103" s="155">
        <v>0.25</v>
      </c>
      <c r="F103" s="155">
        <v>0.25</v>
      </c>
      <c r="G103" s="155">
        <f>ROUND(G104/$C104,4)</f>
        <v>0.2</v>
      </c>
    </row>
    <row r="104" spans="1:7">
      <c r="A104" s="209"/>
      <c r="B104" s="219"/>
      <c r="C104" s="156">
        <f ca="1">VLOOKUP($A103,'Orçamento Sintético'!$A:$H,8,0)</f>
        <v>16700.77</v>
      </c>
      <c r="D104" s="156">
        <f>ROUND($C104*D103,2)</f>
        <v>5010.2299999999996</v>
      </c>
      <c r="E104" s="156">
        <f>ROUND($C104*E103,2)</f>
        <v>4175.1899999999996</v>
      </c>
      <c r="F104" s="156">
        <f>ROUND($C104*F103,2)</f>
        <v>4175.1899999999996</v>
      </c>
      <c r="G104" s="156">
        <f>$C104-SUM(D104:F104)</f>
        <v>3340.1600000000035</v>
      </c>
    </row>
    <row r="105" spans="1:7">
      <c r="A105" s="209" t="s">
        <v>194</v>
      </c>
      <c r="B105" s="218" t="str">
        <f ca="1">VLOOKUP($A105,'Orçamento Sintético'!$A:$H,4,0)</f>
        <v>QDA-BAP - Quadro de Automação - PJDIJ</v>
      </c>
      <c r="C105" s="155">
        <f ca="1">ROUND(C106/$G$230,4)</f>
        <v>4.8599999999999997E-2</v>
      </c>
      <c r="D105" s="155">
        <v>0.3</v>
      </c>
      <c r="E105" s="155">
        <v>0.25</v>
      </c>
      <c r="F105" s="155">
        <v>0.25</v>
      </c>
      <c r="G105" s="155">
        <f>ROUND(G106/$C106,4)</f>
        <v>0.2</v>
      </c>
    </row>
    <row r="106" spans="1:7">
      <c r="A106" s="209"/>
      <c r="B106" s="219"/>
      <c r="C106" s="156">
        <f ca="1">VLOOKUP($A105,'Orçamento Sintético'!$A:$H,8,0)</f>
        <v>35662.22</v>
      </c>
      <c r="D106" s="156">
        <f>ROUND($C106*D105,2)</f>
        <v>10698.67</v>
      </c>
      <c r="E106" s="156">
        <f>ROUND($C106*E105,2)</f>
        <v>8915.56</v>
      </c>
      <c r="F106" s="156">
        <f>ROUND($C106*F105,2)</f>
        <v>8915.56</v>
      </c>
      <c r="G106" s="156">
        <f>$C106-SUM(D106:F106)</f>
        <v>7132.43</v>
      </c>
    </row>
    <row r="107" spans="1:7">
      <c r="A107" s="209" t="s">
        <v>191</v>
      </c>
      <c r="B107" s="218" t="str">
        <f ca="1">VLOOKUP($A107,'Orçamento Sintético'!$A:$H,4,0)</f>
        <v>QDA-BAP-COB - Quadro de Automação - PJDIJ</v>
      </c>
      <c r="C107" s="155">
        <f ca="1">ROUND(C108/$G$230,4)</f>
        <v>1.7899999999999999E-2</v>
      </c>
      <c r="D107" s="155">
        <v>0.3</v>
      </c>
      <c r="E107" s="155">
        <v>0.25</v>
      </c>
      <c r="F107" s="155">
        <v>0.25</v>
      </c>
      <c r="G107" s="155">
        <f>ROUND(G108/$C108,4)</f>
        <v>0.2</v>
      </c>
    </row>
    <row r="108" spans="1:7">
      <c r="A108" s="209"/>
      <c r="B108" s="219"/>
      <c r="C108" s="156">
        <f ca="1">VLOOKUP($A107,'Orçamento Sintético'!$A:$H,8,0)</f>
        <v>13148</v>
      </c>
      <c r="D108" s="156">
        <f>ROUND($C108*D107,2)</f>
        <v>3944.4</v>
      </c>
      <c r="E108" s="156">
        <f>ROUND($C108*E107,2)</f>
        <v>3287</v>
      </c>
      <c r="F108" s="156">
        <f>ROUND($C108*F107,2)</f>
        <v>3287</v>
      </c>
      <c r="G108" s="156">
        <f>$C108-SUM(D108:F108)</f>
        <v>2629.6000000000004</v>
      </c>
    </row>
    <row r="109" spans="1:7">
      <c r="A109" s="209" t="s">
        <v>188</v>
      </c>
      <c r="B109" s="218" t="str">
        <f ca="1">VLOOKUP($A109,'Orçamento Sintético'!$A:$H,4,0)</f>
        <v>QDA-UTA-3 - Quadro de automação - PJDIJ</v>
      </c>
      <c r="C109" s="155">
        <f ca="1">ROUND(C110/$G$230,4)</f>
        <v>1.67E-2</v>
      </c>
      <c r="D109" s="155">
        <v>0.3</v>
      </c>
      <c r="E109" s="155">
        <v>0.25</v>
      </c>
      <c r="F109" s="155">
        <v>0.25</v>
      </c>
      <c r="G109" s="155">
        <f>ROUND(G110/$C110,4)</f>
        <v>0.2</v>
      </c>
    </row>
    <row r="110" spans="1:7">
      <c r="A110" s="209"/>
      <c r="B110" s="219"/>
      <c r="C110" s="156">
        <f ca="1">VLOOKUP($A109,'Orçamento Sintético'!$A:$H,8,0)</f>
        <v>12276.21</v>
      </c>
      <c r="D110" s="156">
        <f>ROUND($C110*D109,2)</f>
        <v>3682.86</v>
      </c>
      <c r="E110" s="156">
        <f>ROUND($C110*E109,2)</f>
        <v>3069.05</v>
      </c>
      <c r="F110" s="156">
        <f>ROUND($C110*F109,2)</f>
        <v>3069.05</v>
      </c>
      <c r="G110" s="156">
        <f>$C110-SUM(D110:F110)</f>
        <v>2455.25</v>
      </c>
    </row>
    <row r="111" spans="1:7">
      <c r="A111" s="210" t="s">
        <v>185</v>
      </c>
      <c r="B111" s="220" t="str">
        <f ca="1">VLOOKUP($A111,'Orçamento Sintético'!$A:$H,4,0)</f>
        <v>Hardware, Software e Drivers</v>
      </c>
      <c r="C111" s="165">
        <f ca="1">ROUND(C112/$G$230,4)</f>
        <v>0.2051</v>
      </c>
      <c r="D111" s="166">
        <f>ROUND(D112/$C112,4)</f>
        <v>0.30320000000000003</v>
      </c>
      <c r="E111" s="166">
        <f>ROUND(E112/$C112,4)</f>
        <v>0.1767</v>
      </c>
      <c r="F111" s="166">
        <f>ROUND(F112/$C112,4)</f>
        <v>0.3427</v>
      </c>
      <c r="G111" s="166">
        <f>ROUND(G112/$C112,4)</f>
        <v>0.1774</v>
      </c>
    </row>
    <row r="112" spans="1:7">
      <c r="A112" s="210"/>
      <c r="B112" s="220"/>
      <c r="C112" s="167">
        <f ca="1">VLOOKUP($A111,'Orçamento Sintético'!$A:$H,8,0)</f>
        <v>150488.32000000004</v>
      </c>
      <c r="D112" s="168">
        <f>D114+D116+D118+D120+D122+D124+D126+D128+D130+D132+D134+D136+D138+D140+D142+D144+D146+D148+D150+D152+D154+D156+D158+D160</f>
        <v>45628.899999999994</v>
      </c>
      <c r="E112" s="168">
        <f>E114+E116+E118+E120+E122+E124+E126+E128+E130+E132+E134+E136+E138+E140+E142+E144+E146+E148+E150+E152+E154+E156+E158+E160</f>
        <v>26586.709999999995</v>
      </c>
      <c r="F112" s="168">
        <f>F114+F116+F118+F120+F122+F124+F126+F128+F130+F132+F134+F136+F138+F140+F142+F144+F146+F148+F150+F152+F154+F156+F158+F160</f>
        <v>51573.69</v>
      </c>
      <c r="G112" s="168">
        <f>G114+G116+G118+G120+G122+G124+G126+G128+G130+G132+G134+G136+G138+G140+G142+G144+G146+G148+G150+G152+G154+G156+G158+G160</f>
        <v>26699.019999999997</v>
      </c>
    </row>
    <row r="113" spans="1:7">
      <c r="A113" s="209" t="s">
        <v>183</v>
      </c>
      <c r="B113" s="218" t="str">
        <f ca="1">VLOOKUP($A113,'Orçamento Sintético'!$A:$H,4,0)</f>
        <v>Cópia da Sedop (180639) - Sensor Ultrassônico de Nível para Líquidos, modelo de referência EasyTREK SP-300, fabricante NIVELCO</v>
      </c>
      <c r="C113" s="155">
        <f ca="1">ROUND(C114/$G$230,4)</f>
        <v>9.7000000000000003E-3</v>
      </c>
      <c r="D113" s="155"/>
      <c r="E113" s="155">
        <v>0.25</v>
      </c>
      <c r="F113" s="155">
        <v>0.5</v>
      </c>
      <c r="G113" s="155">
        <f>ROUND(G114/$C114,4)</f>
        <v>0.25</v>
      </c>
    </row>
    <row r="114" spans="1:7">
      <c r="A114" s="209"/>
      <c r="B114" s="219"/>
      <c r="C114" s="156">
        <f ca="1">VLOOKUP($A113,'Orçamento Sintético'!$A:$H,8,0)</f>
        <v>7091.82</v>
      </c>
      <c r="D114" s="156">
        <f>ROUND($C114*D113,2)</f>
        <v>0</v>
      </c>
      <c r="E114" s="156">
        <f>ROUND($C114*E113,2)</f>
        <v>1772.96</v>
      </c>
      <c r="F114" s="156">
        <f>ROUND($C114*F113,2)</f>
        <v>3545.91</v>
      </c>
      <c r="G114" s="156">
        <f>$C114-SUM(D114:F114)</f>
        <v>1772.9499999999998</v>
      </c>
    </row>
    <row r="115" spans="1:7">
      <c r="A115" s="209" t="s">
        <v>180</v>
      </c>
      <c r="B115" s="218" t="str">
        <f ca="1">VLOOKUP($A115,'Orçamento Sintético'!$A:$H,4,0)</f>
        <v>Cópia da SBC (070120) - Sensor de temperatura, para instalação em duto ou em tubulação de água, incerteza de +/- 0,2 ºC, modelo de referência ETD100-4, fabricante Schneider Electric</v>
      </c>
      <c r="C115" s="155">
        <f ca="1">ROUND(C116/$G$230,4)</f>
        <v>5.8999999999999999E-3</v>
      </c>
      <c r="D115" s="155"/>
      <c r="E115" s="155">
        <v>0.25</v>
      </c>
      <c r="F115" s="155">
        <v>0.5</v>
      </c>
      <c r="G115" s="155">
        <f>ROUND(G116/$C116,4)</f>
        <v>0.25</v>
      </c>
    </row>
    <row r="116" spans="1:7">
      <c r="A116" s="209"/>
      <c r="B116" s="219"/>
      <c r="C116" s="156">
        <f ca="1">VLOOKUP($A115,'Orçamento Sintético'!$A:$H,8,0)</f>
        <v>4317.3900000000003</v>
      </c>
      <c r="D116" s="156">
        <f>ROUND($C116*D115,2)</f>
        <v>0</v>
      </c>
      <c r="E116" s="156">
        <f>ROUND($C116*E115,2)</f>
        <v>1079.3499999999999</v>
      </c>
      <c r="F116" s="156">
        <f>ROUND($C116*F115,2)</f>
        <v>2158.6999999999998</v>
      </c>
      <c r="G116" s="156">
        <f>$C116-SUM(D116:F116)</f>
        <v>1079.3400000000006</v>
      </c>
    </row>
    <row r="117" spans="1:7">
      <c r="A117" s="209" t="s">
        <v>177</v>
      </c>
      <c r="B117" s="218" t="str">
        <f ca="1">VLOOKUP($A117,'Orçamento Sintético'!$A:$H,4,0)</f>
        <v>Cópia da SBC (070878) - Sensor de ambiente, com interface de usuário e comunicação / alimentação via RJ-45, medição de temperatura e ocupação do espaço - SXWSBTXXXSXX+SXWSCDPSELXX, Schneider Electric</v>
      </c>
      <c r="C117" s="155">
        <f ca="1">ROUND(C118/$G$230,4)</f>
        <v>3.0999999999999999E-3</v>
      </c>
      <c r="D117" s="155"/>
      <c r="E117" s="155">
        <v>0.25</v>
      </c>
      <c r="F117" s="155">
        <v>0.5</v>
      </c>
      <c r="G117" s="155">
        <f>ROUND(G118/$C118,4)</f>
        <v>0.25</v>
      </c>
    </row>
    <row r="118" spans="1:7">
      <c r="A118" s="209"/>
      <c r="B118" s="219"/>
      <c r="C118" s="156">
        <f ca="1">VLOOKUP($A117,'Orçamento Sintético'!$A:$H,8,0)</f>
        <v>2263.8200000000002</v>
      </c>
      <c r="D118" s="156">
        <f>ROUND($C118*D117,2)</f>
        <v>0</v>
      </c>
      <c r="E118" s="156">
        <f>ROUND($C118*E117,2)</f>
        <v>565.96</v>
      </c>
      <c r="F118" s="156">
        <f>ROUND($C118*F117,2)</f>
        <v>1131.9100000000001</v>
      </c>
      <c r="G118" s="156">
        <f>$C118-SUM(D118:F118)</f>
        <v>565.95000000000005</v>
      </c>
    </row>
    <row r="119" spans="1:7">
      <c r="A119" s="209" t="s">
        <v>174</v>
      </c>
      <c r="B119" s="218" t="str">
        <f ca="1">VLOOKUP($A119,'Orçamento Sintético'!$A:$H,4,0)</f>
        <v>Cópia da SBC (070878) - Sensor de ambiente, com interface de usuário e comunicação/ alimentação via RJ-45 sobre cabo UTP cat.6, com medição de temperatura, CO2, umidade relativa do ar e indicação de ocupação do espaço - BaseSXWSBTHCXSXX com placa de cobertura SXWSCDPSELXX - Schneider Electric</v>
      </c>
      <c r="C119" s="155">
        <f ca="1">ROUND(C120/$G$230,4)</f>
        <v>1.5900000000000001E-2</v>
      </c>
      <c r="D119" s="155"/>
      <c r="E119" s="155">
        <v>0.25</v>
      </c>
      <c r="F119" s="155">
        <v>0.5</v>
      </c>
      <c r="G119" s="155">
        <f>ROUND(G120/$C120,4)</f>
        <v>0.25</v>
      </c>
    </row>
    <row r="120" spans="1:7">
      <c r="A120" s="209"/>
      <c r="B120" s="219"/>
      <c r="C120" s="156">
        <f ca="1">VLOOKUP($A119,'Orçamento Sintético'!$A:$H,8,0)</f>
        <v>11641.5</v>
      </c>
      <c r="D120" s="156">
        <f>ROUND($C120*D119,2)</f>
        <v>0</v>
      </c>
      <c r="E120" s="156">
        <f>ROUND($C120*E119,2)</f>
        <v>2910.38</v>
      </c>
      <c r="F120" s="156">
        <f>ROUND($C120*F119,2)</f>
        <v>5820.75</v>
      </c>
      <c r="G120" s="156">
        <f>$C120-SUM(D120:F120)</f>
        <v>2910.369999999999</v>
      </c>
    </row>
    <row r="121" spans="1:7">
      <c r="A121" s="209" t="s">
        <v>171</v>
      </c>
      <c r="B121" s="218" t="str">
        <f ca="1">VLOOKUP($A121,'Orçamento Sintético'!$A:$H,4,0)</f>
        <v>Cópia da CPOS (61.15.160) - Sensor de temperatura ambiente, interno, montado em parede, modelo de referência ETR100, fabricante Schneider Electric</v>
      </c>
      <c r="C121" s="155">
        <f ca="1">ROUND(C122/$G$230,4)</f>
        <v>1.1000000000000001E-3</v>
      </c>
      <c r="D121" s="155"/>
      <c r="E121" s="155">
        <v>0.25</v>
      </c>
      <c r="F121" s="155">
        <v>0.5</v>
      </c>
      <c r="G121" s="155">
        <f>ROUND(G122/$C122,4)</f>
        <v>0.25</v>
      </c>
    </row>
    <row r="122" spans="1:7">
      <c r="A122" s="209"/>
      <c r="B122" s="219"/>
      <c r="C122" s="156">
        <f ca="1">VLOOKUP($A121,'Orçamento Sintético'!$A:$H,8,0)</f>
        <v>811.11</v>
      </c>
      <c r="D122" s="156">
        <f>ROUND($C122*D121,2)</f>
        <v>0</v>
      </c>
      <c r="E122" s="156">
        <f>ROUND($C122*E121,2)</f>
        <v>202.78</v>
      </c>
      <c r="F122" s="156">
        <f>ROUND($C122*F121,2)</f>
        <v>405.56</v>
      </c>
      <c r="G122" s="156">
        <f>$C122-SUM(D122:F122)</f>
        <v>202.76999999999998</v>
      </c>
    </row>
    <row r="123" spans="1:7">
      <c r="A123" s="209" t="s">
        <v>168</v>
      </c>
      <c r="B123" s="218" t="str">
        <f ca="1">VLOOKUP($A123,'Orçamento Sintético'!$A:$H,4,0)</f>
        <v>Cópia da CPOS (47.20.300) - Chave de fluxo tipo palheta para líquido, com invólucro em liga de alumínio fundido, comprimento da palheta ajustável de 1” a 8” e ajuste de sensibilidade através de porca e contra porca, modelo de referência FS-2 fabricante Dwyer Instruments Inc</v>
      </c>
      <c r="C123" s="155">
        <f ca="1">ROUND(C124/$G$230,4)</f>
        <v>7.6E-3</v>
      </c>
      <c r="D123" s="155"/>
      <c r="E123" s="155">
        <v>0.25</v>
      </c>
      <c r="F123" s="155">
        <v>0.5</v>
      </c>
      <c r="G123" s="155">
        <f>ROUND(G124/$C124,4)</f>
        <v>0.25</v>
      </c>
    </row>
    <row r="124" spans="1:7">
      <c r="A124" s="209"/>
      <c r="B124" s="219"/>
      <c r="C124" s="156">
        <f ca="1">VLOOKUP($A123,'Orçamento Sintético'!$A:$H,8,0)</f>
        <v>5591.75</v>
      </c>
      <c r="D124" s="156">
        <f>ROUND($C124*D123,2)</f>
        <v>0</v>
      </c>
      <c r="E124" s="156">
        <f>ROUND($C124*E123,2)</f>
        <v>1397.94</v>
      </c>
      <c r="F124" s="156">
        <f>ROUND($C124*F123,2)</f>
        <v>2795.88</v>
      </c>
      <c r="G124" s="156">
        <f>$C124-SUM(D124:F124)</f>
        <v>1397.9300000000003</v>
      </c>
    </row>
    <row r="125" spans="1:7">
      <c r="A125" s="209" t="s">
        <v>165</v>
      </c>
      <c r="B125" s="218" t="str">
        <f ca="1">VLOOKUP($A125,'Orçamento Sintético'!$A:$H,4,0)</f>
        <v>Cópia da CPOS (40.05.350) - SP - Sensor infravermelho passivo, modelo de referência IVP 3011 TETO, fabricante Intelbras</v>
      </c>
      <c r="C125" s="155">
        <f ca="1">ROUND(C126/$G$230,4)</f>
        <v>5.0000000000000001E-4</v>
      </c>
      <c r="D125" s="155"/>
      <c r="E125" s="155">
        <v>0.25</v>
      </c>
      <c r="F125" s="155">
        <v>0.5</v>
      </c>
      <c r="G125" s="155">
        <f>ROUND(G126/$C126,4)</f>
        <v>0.25</v>
      </c>
    </row>
    <row r="126" spans="1:7">
      <c r="A126" s="209"/>
      <c r="B126" s="219"/>
      <c r="C126" s="156">
        <f ca="1">VLOOKUP($A125,'Orçamento Sintético'!$A:$H,8,0)</f>
        <v>377.4</v>
      </c>
      <c r="D126" s="156">
        <f>ROUND($C126*D125,2)</f>
        <v>0</v>
      </c>
      <c r="E126" s="156">
        <f>ROUND($C126*E125,2)</f>
        <v>94.35</v>
      </c>
      <c r="F126" s="156">
        <f>ROUND($C126*F125,2)</f>
        <v>188.7</v>
      </c>
      <c r="G126" s="156">
        <f>$C126-SUM(D126:F126)</f>
        <v>94.350000000000023</v>
      </c>
    </row>
    <row r="127" spans="1:7">
      <c r="A127" s="209" t="s">
        <v>162</v>
      </c>
      <c r="B127" s="218" t="str">
        <f ca="1">VLOOKUP($A127,'Orçamento Sintético'!$A:$H,4,0)</f>
        <v>Módulo de entrada binário / interface para pulsador KNX com 2 entradas KNX 2-GANG - MTN670802 -Schneider Electric</v>
      </c>
      <c r="C127" s="155">
        <f ca="1">ROUND(C128/$G$230,4)</f>
        <v>1.8499999999999999E-2</v>
      </c>
      <c r="D127" s="155"/>
      <c r="E127" s="155">
        <v>0.25</v>
      </c>
      <c r="F127" s="155">
        <v>0.5</v>
      </c>
      <c r="G127" s="155">
        <f>ROUND(G128/$C128,4)</f>
        <v>0.25</v>
      </c>
    </row>
    <row r="128" spans="1:7">
      <c r="A128" s="209"/>
      <c r="B128" s="219"/>
      <c r="C128" s="156">
        <f ca="1">VLOOKUP($A127,'Orçamento Sintético'!$A:$H,8,0)</f>
        <v>13558.32</v>
      </c>
      <c r="D128" s="156">
        <f>ROUND($C128*D127,2)</f>
        <v>0</v>
      </c>
      <c r="E128" s="156">
        <f>ROUND($C128*E127,2)</f>
        <v>3389.58</v>
      </c>
      <c r="F128" s="156">
        <f>ROUND($C128*F127,2)</f>
        <v>6779.16</v>
      </c>
      <c r="G128" s="156">
        <f>$C128-SUM(D128:F128)</f>
        <v>3389.58</v>
      </c>
    </row>
    <row r="129" spans="1:7">
      <c r="A129" s="209" t="s">
        <v>159</v>
      </c>
      <c r="B129" s="218" t="str">
        <f ca="1">VLOOKUP($A129,'Orçamento Sintético'!$A:$H,4,0)</f>
        <v>Chave fim de curso com haste ajustável e roldana, com 1 contato aberto (NA) e 1 contato fechado (NF), corpo plástico, modelo de referência AXCK-S141, fabricante Sibratec</v>
      </c>
      <c r="C129" s="155">
        <f ca="1">ROUND(C130/$G$230,4)</f>
        <v>6.9999999999999999E-4</v>
      </c>
      <c r="D129" s="155"/>
      <c r="E129" s="155">
        <v>0.25</v>
      </c>
      <c r="F129" s="155">
        <v>0.5</v>
      </c>
      <c r="G129" s="155">
        <f>ROUND(G130/$C130,4)</f>
        <v>0.25</v>
      </c>
    </row>
    <row r="130" spans="1:7">
      <c r="A130" s="209"/>
      <c r="B130" s="219"/>
      <c r="C130" s="156">
        <f ca="1">VLOOKUP($A129,'Orçamento Sintético'!$A:$H,8,0)</f>
        <v>493.36</v>
      </c>
      <c r="D130" s="156">
        <f>ROUND($C130*D129,2)</f>
        <v>0</v>
      </c>
      <c r="E130" s="156">
        <f>ROUND($C130*E129,2)</f>
        <v>123.34</v>
      </c>
      <c r="F130" s="156">
        <f>ROUND($C130*F129,2)</f>
        <v>246.68</v>
      </c>
      <c r="G130" s="156">
        <f>$C130-SUM(D130:F130)</f>
        <v>123.34000000000003</v>
      </c>
    </row>
    <row r="131" spans="1:7">
      <c r="A131" s="209" t="s">
        <v>156</v>
      </c>
      <c r="B131" s="218" t="str">
        <f ca="1">VLOOKUP($A131,'Orçamento Sintético'!$A:$H,4,0)</f>
        <v>Cópia da CPOS (40.20.300) - Sonda de nível hidrostático, sinal de saída 4/20 mA (2 fios) ou 0/10 Vcc (3 fios), alimentação de 8 a 28 Vcc, MGG-TNH-SUB, fabricante Megga Instrumentos de Medição e Controle</v>
      </c>
      <c r="C131" s="155">
        <f ca="1">ROUND(C132/$G$230,4)</f>
        <v>1.12E-2</v>
      </c>
      <c r="D131" s="155"/>
      <c r="E131" s="155">
        <v>0.25</v>
      </c>
      <c r="F131" s="155">
        <v>0.5</v>
      </c>
      <c r="G131" s="155">
        <f>ROUND(G132/$C132,4)</f>
        <v>0.25</v>
      </c>
    </row>
    <row r="132" spans="1:7">
      <c r="A132" s="209"/>
      <c r="B132" s="219"/>
      <c r="C132" s="156">
        <f ca="1">VLOOKUP($A131,'Orçamento Sintético'!$A:$H,8,0)</f>
        <v>8199.9</v>
      </c>
      <c r="D132" s="156">
        <f>ROUND($C132*D131,2)</f>
        <v>0</v>
      </c>
      <c r="E132" s="156">
        <f>ROUND($C132*E131,2)</f>
        <v>2049.98</v>
      </c>
      <c r="F132" s="156">
        <f>ROUND($C132*F131,2)</f>
        <v>4099.95</v>
      </c>
      <c r="G132" s="156">
        <f>$C132-SUM(D132:F132)</f>
        <v>2049.9699999999993</v>
      </c>
    </row>
    <row r="133" spans="1:7" ht="14.25" customHeight="1">
      <c r="A133" s="209" t="s">
        <v>153</v>
      </c>
      <c r="B133" s="218" t="str">
        <f ca="1">VLOOKUP($A133,'Orçamento Sintético'!$A:$H,4,0)</f>
        <v>Interface de comunicações RS-485 para central de detecção de incêndio JUNO NET, J-NET-INT-485, GLOBAL FIRE EQUIPMENT S.A.</v>
      </c>
      <c r="C133" s="155">
        <f ca="1">ROUND(C134/$G$230,4)</f>
        <v>3.3999999999999998E-3</v>
      </c>
      <c r="D133" s="155"/>
      <c r="E133" s="155"/>
      <c r="F133" s="155">
        <v>0.5</v>
      </c>
      <c r="G133" s="155">
        <f>ROUND(G134/$C134,4)</f>
        <v>0.5</v>
      </c>
    </row>
    <row r="134" spans="1:7">
      <c r="A134" s="209"/>
      <c r="B134" s="219"/>
      <c r="C134" s="156">
        <f ca="1">VLOOKUP($A133,'Orçamento Sintético'!$A:$H,8,0)</f>
        <v>2479.42</v>
      </c>
      <c r="D134" s="156">
        <f>ROUND($C134*D133,2)</f>
        <v>0</v>
      </c>
      <c r="E134" s="156">
        <f>ROUND($C134*E133,2)</f>
        <v>0</v>
      </c>
      <c r="F134" s="156">
        <f>ROUND($C134*F133,2)</f>
        <v>1239.71</v>
      </c>
      <c r="G134" s="156">
        <f>$C134-SUM(D134:F134)</f>
        <v>1239.71</v>
      </c>
    </row>
    <row r="135" spans="1:7">
      <c r="A135" s="209" t="s">
        <v>150</v>
      </c>
      <c r="B135" s="218" t="str">
        <f ca="1">VLOOKUP($A135,'Orçamento Sintético'!$A:$H,4,0)</f>
        <v>Cópia da CPOS (61.15.170) - Sensor de pressão diferencial para duto, 0 - 500Pa, saída 4-20mA, modelo de referência 616KD-B-11, fabricante Dwyer Instruments</v>
      </c>
      <c r="C135" s="155">
        <f ca="1">ROUND(C136/$G$230,4)</f>
        <v>3.3E-3</v>
      </c>
      <c r="D135" s="155"/>
      <c r="E135" s="155">
        <v>0.25</v>
      </c>
      <c r="F135" s="155">
        <v>0.5</v>
      </c>
      <c r="G135" s="155">
        <f>ROUND(G136/$C136,4)</f>
        <v>0.25</v>
      </c>
    </row>
    <row r="136" spans="1:7">
      <c r="A136" s="209"/>
      <c r="B136" s="219"/>
      <c r="C136" s="156">
        <f ca="1">VLOOKUP($A135,'Orçamento Sintético'!$A:$H,8,0)</f>
        <v>2449.7600000000002</v>
      </c>
      <c r="D136" s="156">
        <f>ROUND($C136*D135,2)</f>
        <v>0</v>
      </c>
      <c r="E136" s="156">
        <f>ROUND($C136*E135,2)</f>
        <v>612.44000000000005</v>
      </c>
      <c r="F136" s="156">
        <f>ROUND($C136*F135,2)</f>
        <v>1224.8800000000001</v>
      </c>
      <c r="G136" s="156">
        <f>$C136-SUM(D136:F136)</f>
        <v>612.44000000000005</v>
      </c>
    </row>
    <row r="137" spans="1:7">
      <c r="A137" s="209" t="s">
        <v>147</v>
      </c>
      <c r="B137" s="218" t="str">
        <f ca="1">VLOOKUP($A137,'Orçamento Sintético'!$A:$H,4,0)</f>
        <v>Cópia da Agetop Civil (072320) - Relé fotocélula, modelo de referência Tri-Fácil 220V (FCR2TF), fabricante Exatron Indústrias LTDA</v>
      </c>
      <c r="C137" s="155">
        <f ca="1">ROUND(C138/$G$230,4)</f>
        <v>1E-4</v>
      </c>
      <c r="D137" s="155"/>
      <c r="E137" s="155">
        <v>0.25</v>
      </c>
      <c r="F137" s="155">
        <v>0.5</v>
      </c>
      <c r="G137" s="155">
        <f>ROUND(G138/$C138,4)</f>
        <v>0.24990000000000001</v>
      </c>
    </row>
    <row r="138" spans="1:7">
      <c r="A138" s="209"/>
      <c r="B138" s="219"/>
      <c r="C138" s="156">
        <f ca="1">VLOOKUP($A137,'Orçamento Sintético'!$A:$H,8,0)</f>
        <v>89.71</v>
      </c>
      <c r="D138" s="156">
        <f>ROUND($C138*D137,2)</f>
        <v>0</v>
      </c>
      <c r="E138" s="156">
        <f>ROUND($C138*E137,2)</f>
        <v>22.43</v>
      </c>
      <c r="F138" s="156">
        <f>ROUND($C138*F137,2)</f>
        <v>44.86</v>
      </c>
      <c r="G138" s="156">
        <f>$C138-SUM(D138:F138)</f>
        <v>22.42</v>
      </c>
    </row>
    <row r="139" spans="1:7" ht="14.25" customHeight="1">
      <c r="A139" s="209" t="s">
        <v>144</v>
      </c>
      <c r="B139" s="218" t="str">
        <f ca="1">VLOOKUP($A139,'Orçamento Sintético'!$A:$H,4,0)</f>
        <v>Cópia da Orse (11328) - Multimedidor de energia, com medição de energia ativa e reativa nos quatro quadrantes, classe de medição 0,5S, comunicação por protocolo BACnet e entrada de medição através de TCs. Dotado de 3 TCs com corrente nominal primária de 250A, corrente secundária de 5A, carga nominal de 5VA e classe de exatidão de 0,6%. Modelo de referência Schneider Electric IEM3265</v>
      </c>
      <c r="C139" s="155">
        <f ca="1">ROUND(C140/$G$230,4)</f>
        <v>6.0199999999999997E-2</v>
      </c>
      <c r="D139" s="155">
        <v>1</v>
      </c>
      <c r="E139" s="155"/>
      <c r="F139" s="155"/>
      <c r="G139" s="155">
        <f>ROUND(G140/$C140,4)</f>
        <v>0</v>
      </c>
    </row>
    <row r="140" spans="1:7">
      <c r="A140" s="209"/>
      <c r="B140" s="219"/>
      <c r="C140" s="156">
        <f ca="1">VLOOKUP($A139,'Orçamento Sintético'!$A:$H,8,0)</f>
        <v>44209.2</v>
      </c>
      <c r="D140" s="156">
        <f>ROUND($C140*D139,2)</f>
        <v>44209.2</v>
      </c>
      <c r="E140" s="156">
        <f>ROUND($C140*E139,2)</f>
        <v>0</v>
      </c>
      <c r="F140" s="156">
        <f>ROUND($C140*F139,2)</f>
        <v>0</v>
      </c>
      <c r="G140" s="156">
        <f>$C140-SUM(D140:F140)</f>
        <v>0</v>
      </c>
    </row>
    <row r="141" spans="1:7">
      <c r="A141" s="209" t="s">
        <v>141</v>
      </c>
      <c r="B141" s="218" t="str">
        <f ca="1">VLOOKUP($A141,'Orçamento Sintético'!$A:$H,4,0)</f>
        <v>Cópia da Cpos (61.15.170) - Transmissor de pressão diferencial para tubulação de água, instalação ao tempo, conexão hidráulica rosca 1/2" NPT, faixa de trabalho de 0 a 100 psig, sinal de saída 4/20 mA ou 0/10 Vcc, com display LCD - EPW104-LCD, Schneider Electric</v>
      </c>
      <c r="C141" s="155">
        <f ca="1">ROUND(C142/$G$230,4)</f>
        <v>7.4000000000000003E-3</v>
      </c>
      <c r="D141" s="155"/>
      <c r="E141" s="155">
        <v>0.25</v>
      </c>
      <c r="F141" s="155">
        <v>0.5</v>
      </c>
      <c r="G141" s="155">
        <f>ROUND(G142/$C142,4)</f>
        <v>0.25</v>
      </c>
    </row>
    <row r="142" spans="1:7">
      <c r="A142" s="209"/>
      <c r="B142" s="219"/>
      <c r="C142" s="156">
        <f ca="1">VLOOKUP($A141,'Orçamento Sintético'!$A:$H,8,0)</f>
        <v>5428.91</v>
      </c>
      <c r="D142" s="156">
        <f>ROUND($C142*D141,2)</f>
        <v>0</v>
      </c>
      <c r="E142" s="156">
        <f>ROUND($C142*E141,2)</f>
        <v>1357.23</v>
      </c>
      <c r="F142" s="156">
        <f>ROUND($C142*F141,2)</f>
        <v>2714.46</v>
      </c>
      <c r="G142" s="156">
        <f>$C142-SUM(D142:F142)</f>
        <v>1357.2199999999998</v>
      </c>
    </row>
    <row r="143" spans="1:7">
      <c r="A143" s="209" t="s">
        <v>138</v>
      </c>
      <c r="B143" s="218" t="str">
        <f ca="1">VLOOKUP($A143,'Orçamento Sintético'!$A:$H,4,0)</f>
        <v>Módulo de comunicação em rede RS-485, protocolo BACnet MSTP para Chiller CGAM100 - Trane Technologies</v>
      </c>
      <c r="C143" s="155">
        <f ca="1">ROUND(C144/$G$230,4)</f>
        <v>1.9599999999999999E-2</v>
      </c>
      <c r="D143" s="155"/>
      <c r="E143" s="155">
        <v>0.25</v>
      </c>
      <c r="F143" s="155">
        <v>0.5</v>
      </c>
      <c r="G143" s="155">
        <f>ROUND(G144/$C144,4)</f>
        <v>0.25</v>
      </c>
    </row>
    <row r="144" spans="1:7">
      <c r="A144" s="209"/>
      <c r="B144" s="219"/>
      <c r="C144" s="156">
        <f ca="1">VLOOKUP($A143,'Orçamento Sintético'!$A:$H,8,0)</f>
        <v>14418.8</v>
      </c>
      <c r="D144" s="156">
        <f>ROUND($C144*D143,2)</f>
        <v>0</v>
      </c>
      <c r="E144" s="156">
        <f>ROUND($C144*E143,2)</f>
        <v>3604.7</v>
      </c>
      <c r="F144" s="156">
        <f>ROUND($C144*F143,2)</f>
        <v>7209.4</v>
      </c>
      <c r="G144" s="156">
        <f>$C144-SUM(D144:F144)</f>
        <v>3604.7000000000007</v>
      </c>
    </row>
    <row r="145" spans="1:7">
      <c r="A145" s="209" t="s">
        <v>135</v>
      </c>
      <c r="B145" s="218" t="str">
        <f ca="1">VLOOKUP($A145,'Orçamento Sintético'!$A:$H,4,0)</f>
        <v>Cópia da SBC (070878) - Sensor de CO2, umidade e temperatura KNX, amplitude de detecção da temperatura de 0–40°C, amplitude de detecção "umidade relativa" de 1 %–100 %, amplitude de detecção de CO2  de 300 – 9999 ppm - sensor de CO2 , umidade e temperatura AP KNX, código MTN6005-0001, fabricante Schneider Electric</v>
      </c>
      <c r="C145" s="155">
        <f ca="1">ROUND(C146/$G$230,4)</f>
        <v>2.06E-2</v>
      </c>
      <c r="D145" s="155"/>
      <c r="E145" s="155">
        <v>0.25</v>
      </c>
      <c r="F145" s="155">
        <v>0.5</v>
      </c>
      <c r="G145" s="155">
        <f>ROUND(G146/$C146,4)</f>
        <v>0.25</v>
      </c>
    </row>
    <row r="146" spans="1:7">
      <c r="A146" s="209"/>
      <c r="B146" s="219"/>
      <c r="C146" s="156">
        <f ca="1">VLOOKUP($A145,'Orçamento Sintético'!$A:$H,8,0)</f>
        <v>15120.96</v>
      </c>
      <c r="D146" s="156">
        <f>ROUND($C146*D145,2)</f>
        <v>0</v>
      </c>
      <c r="E146" s="156">
        <f>ROUND($C146*E145,2)</f>
        <v>3780.24</v>
      </c>
      <c r="F146" s="156">
        <f>ROUND($C146*F145,2)</f>
        <v>7560.48</v>
      </c>
      <c r="G146" s="156">
        <f>$C146-SUM(D146:F146)</f>
        <v>3780.24</v>
      </c>
    </row>
    <row r="147" spans="1:7">
      <c r="A147" s="209" t="s">
        <v>132</v>
      </c>
      <c r="B147" s="218" t="str">
        <f ca="1">VLOOKUP($A147,'Orçamento Sintético'!$A:$H,4,0)</f>
        <v>01 - Chave fim de curso com pistão ajustável, com 1 contato aberto (NA) e 1 contato fechado (NF), corpo metálico, WL-CL, Sibratec</v>
      </c>
      <c r="C147" s="155">
        <f ca="1">ROUND(C148/$G$230,4)</f>
        <v>5.0000000000000001E-4</v>
      </c>
      <c r="D147" s="155"/>
      <c r="E147" s="155">
        <v>0.25</v>
      </c>
      <c r="F147" s="155">
        <v>0.5</v>
      </c>
      <c r="G147" s="155">
        <f>ROUND(G148/$C148,4)</f>
        <v>0.25</v>
      </c>
    </row>
    <row r="148" spans="1:7">
      <c r="A148" s="209"/>
      <c r="B148" s="219"/>
      <c r="C148" s="156">
        <f ca="1">VLOOKUP($A147,'Orçamento Sintético'!$A:$H,8,0)</f>
        <v>363.39</v>
      </c>
      <c r="D148" s="156">
        <f>ROUND($C148*D147,2)</f>
        <v>0</v>
      </c>
      <c r="E148" s="156">
        <f>ROUND($C148*E147,2)</f>
        <v>90.85</v>
      </c>
      <c r="F148" s="156">
        <f>ROUND($C148*F147,2)</f>
        <v>181.7</v>
      </c>
      <c r="G148" s="156">
        <f>$C148-SUM(D148:F148)</f>
        <v>90.840000000000032</v>
      </c>
    </row>
    <row r="149" spans="1:7">
      <c r="A149" s="209" t="s">
        <v>129</v>
      </c>
      <c r="B149" s="218" t="str">
        <f ca="1">VLOOKUP($A149,'Orçamento Sintético'!$A:$H,4,0)</f>
        <v>Relé térmico PCPT 4, funções ANSI 23, 26, 49, com 4 sensores RTD Pt100 (S1-S2-S3-Tamb), comandos de alarme, trip, fault, comunicação RS4-85, protocolo Modbus, Fabricação Pextron</v>
      </c>
      <c r="C149" s="155">
        <f ca="1">ROUND(C150/$G$230,4)</f>
        <v>2.5000000000000001E-3</v>
      </c>
      <c r="D149" s="155"/>
      <c r="E149" s="155">
        <v>0.25</v>
      </c>
      <c r="F149" s="155">
        <v>0.5</v>
      </c>
      <c r="G149" s="155">
        <f>ROUND(G150/$C150,4)</f>
        <v>0.25</v>
      </c>
    </row>
    <row r="150" spans="1:7">
      <c r="A150" s="209"/>
      <c r="B150" s="219"/>
      <c r="C150" s="156">
        <f ca="1">VLOOKUP($A149,'Orçamento Sintético'!$A:$H,8,0)</f>
        <v>1843.59</v>
      </c>
      <c r="D150" s="156">
        <f>ROUND($C150*D149,2)</f>
        <v>0</v>
      </c>
      <c r="E150" s="156">
        <f>ROUND($C150*E149,2)</f>
        <v>460.9</v>
      </c>
      <c r="F150" s="156">
        <f>ROUND($C150*F149,2)</f>
        <v>921.8</v>
      </c>
      <c r="G150" s="156">
        <f>$C150-SUM(D150:F150)</f>
        <v>460.8900000000001</v>
      </c>
    </row>
    <row r="151" spans="1:7">
      <c r="A151" s="209" t="s">
        <v>126</v>
      </c>
      <c r="B151" s="218" t="str">
        <f ca="1">VLOOKUP($A151,'Orçamento Sintético'!$A:$H,4,0)</f>
        <v>Cópia da Sinapi (95675) - Hidrômetro ultrassônico DN 40mm, ref HYdros, Diehl Metering</v>
      </c>
      <c r="C151" s="155">
        <f ca="1">ROUND(C152/$G$230,4)</f>
        <v>3.8999999999999998E-3</v>
      </c>
      <c r="D151" s="155">
        <v>0.5</v>
      </c>
      <c r="E151" s="155">
        <v>0.5</v>
      </c>
      <c r="F151" s="155"/>
      <c r="G151" s="155">
        <f>ROUND(G152/$C152,4)</f>
        <v>0</v>
      </c>
    </row>
    <row r="152" spans="1:7">
      <c r="A152" s="209"/>
      <c r="B152" s="219"/>
      <c r="C152" s="156">
        <f ca="1">VLOOKUP($A151,'Orçamento Sintético'!$A:$H,8,0)</f>
        <v>2839.39</v>
      </c>
      <c r="D152" s="156">
        <f>ROUND($C152*D151,2)</f>
        <v>1419.7</v>
      </c>
      <c r="E152" s="156">
        <f>ROUND($C152*E151,2)</f>
        <v>1419.7</v>
      </c>
      <c r="F152" s="156">
        <f>ROUND($C152*F151,2)</f>
        <v>0</v>
      </c>
      <c r="G152" s="156">
        <f>$C152-SUM(D152:F152)</f>
        <v>-1.0000000000218279E-2</v>
      </c>
    </row>
    <row r="153" spans="1:7">
      <c r="A153" s="209" t="s">
        <v>123</v>
      </c>
      <c r="B153" s="218" t="str">
        <f ca="1">VLOOKUP($A153,'Orçamento Sintético'!$A:$H,4,0)</f>
        <v>Cópia da CPOS (61.10.420) - Atuador de acoplamento direto para válvula, sem retorno por mola, 24Vac, 10 Nm, 0-10V - CN7510A20, Honeywell International In.</v>
      </c>
      <c r="C153" s="155">
        <f ca="1">ROUND(C154/$G$230,4)</f>
        <v>5.1000000000000004E-3</v>
      </c>
      <c r="D153" s="155"/>
      <c r="E153" s="155">
        <v>0.25</v>
      </c>
      <c r="F153" s="155">
        <v>0.5</v>
      </c>
      <c r="G153" s="155">
        <f>ROUND(G154/$C154,4)</f>
        <v>0.25</v>
      </c>
    </row>
    <row r="154" spans="1:7">
      <c r="A154" s="209"/>
      <c r="B154" s="219"/>
      <c r="C154" s="156">
        <f ca="1">VLOOKUP($A153,'Orçamento Sintético'!$A:$H,8,0)</f>
        <v>3726.72</v>
      </c>
      <c r="D154" s="156">
        <f>ROUND($C154*D153,2)</f>
        <v>0</v>
      </c>
      <c r="E154" s="156">
        <f>ROUND($C154*E153,2)</f>
        <v>931.68</v>
      </c>
      <c r="F154" s="156">
        <f>ROUND($C154*F153,2)</f>
        <v>1863.36</v>
      </c>
      <c r="G154" s="156">
        <f>$C154-SUM(D154:F154)</f>
        <v>931.67999999999984</v>
      </c>
    </row>
    <row r="155" spans="1:7">
      <c r="A155" s="209" t="s">
        <v>120</v>
      </c>
      <c r="B155" s="218" t="str">
        <f ca="1">VLOOKUP($A155,'Orçamento Sintético'!$A:$H,4,0)</f>
        <v>Cópia da FDE (09.05.095) - Chave de pressão de ar diferencial, com invólucro em plástico (IP54), 0 - 300Pa, PAS-01 - Veris Industrie</v>
      </c>
      <c r="C155" s="155">
        <f ca="1">ROUND(C156/$G$230,4)</f>
        <v>3.5999999999999999E-3</v>
      </c>
      <c r="D155" s="155"/>
      <c r="E155" s="155">
        <v>0.25</v>
      </c>
      <c r="F155" s="155">
        <v>0.5</v>
      </c>
      <c r="G155" s="155">
        <f>ROUND(G156/$C156,4)</f>
        <v>0.25</v>
      </c>
    </row>
    <row r="156" spans="1:7">
      <c r="A156" s="209"/>
      <c r="B156" s="219"/>
      <c r="C156" s="156">
        <f ca="1">VLOOKUP($A155,'Orçamento Sintético'!$A:$H,8,0)</f>
        <v>2635</v>
      </c>
      <c r="D156" s="156">
        <f>ROUND($C156*D155,2)</f>
        <v>0</v>
      </c>
      <c r="E156" s="156">
        <f>ROUND($C156*E155,2)</f>
        <v>658.75</v>
      </c>
      <c r="F156" s="156">
        <f>ROUND($C156*F155,2)</f>
        <v>1317.5</v>
      </c>
      <c r="G156" s="156">
        <f>$C156-SUM(D156:F156)</f>
        <v>658.75</v>
      </c>
    </row>
    <row r="157" spans="1:7">
      <c r="A157" s="209" t="s">
        <v>117</v>
      </c>
      <c r="B157" s="218" t="str">
        <f ca="1">VLOOKUP($A157,'Orçamento Sintético'!$A:$H,4,0)</f>
        <v>Copia da CPOS (61.15.120) - Relé acoplador CCA 220Vca com contato reversível</v>
      </c>
      <c r="C157" s="155">
        <f ca="1">ROUND(C158/$G$230,4)</f>
        <v>2.9999999999999997E-4</v>
      </c>
      <c r="D157" s="155"/>
      <c r="E157" s="155">
        <v>0.25</v>
      </c>
      <c r="F157" s="155">
        <v>0.5</v>
      </c>
      <c r="G157" s="155">
        <f>ROUND(G158/$C158,4)</f>
        <v>0.25</v>
      </c>
    </row>
    <row r="158" spans="1:7">
      <c r="A158" s="209"/>
      <c r="B158" s="219"/>
      <c r="C158" s="156">
        <f ca="1">VLOOKUP($A157,'Orçamento Sintético'!$A:$H,8,0)</f>
        <v>244.68</v>
      </c>
      <c r="D158" s="156">
        <f>ROUND($C158*D157,2)</f>
        <v>0</v>
      </c>
      <c r="E158" s="156">
        <f>ROUND($C158*E157,2)</f>
        <v>61.17</v>
      </c>
      <c r="F158" s="156">
        <f>ROUND($C158*F157,2)</f>
        <v>122.34</v>
      </c>
      <c r="G158" s="156">
        <f>$C158-SUM(D158:F158)</f>
        <v>61.170000000000016</v>
      </c>
    </row>
    <row r="159" spans="1:7">
      <c r="A159" s="209" t="s">
        <v>114</v>
      </c>
      <c r="B159" s="218" t="str">
        <f ca="1">VLOOKUP($A159,'Orçamento Sintético'!$A:$H,4,0)</f>
        <v>Acoplador duplo óptico WEBACDUP</v>
      </c>
      <c r="C159" s="155">
        <f ca="1">ROUND(C160/$G$230,4)</f>
        <v>4.0000000000000002E-4</v>
      </c>
      <c r="D159" s="155"/>
      <c r="E159" s="155"/>
      <c r="F159" s="155"/>
      <c r="G159" s="155">
        <f>ROUND(G160/$C160,4)</f>
        <v>1</v>
      </c>
    </row>
    <row r="160" spans="1:7">
      <c r="A160" s="209"/>
      <c r="B160" s="219"/>
      <c r="C160" s="156">
        <f ca="1">VLOOKUP($A159,'Orçamento Sintético'!$A:$H,8,0)</f>
        <v>292.42</v>
      </c>
      <c r="D160" s="156">
        <f>ROUND($C160*D159,2)</f>
        <v>0</v>
      </c>
      <c r="E160" s="156">
        <f>ROUND($C160*E159,2)</f>
        <v>0</v>
      </c>
      <c r="F160" s="156">
        <f>ROUND($C160*F159,2)</f>
        <v>0</v>
      </c>
      <c r="G160" s="156">
        <f>$C160-SUM(D160:F160)</f>
        <v>292.42</v>
      </c>
    </row>
    <row r="161" spans="1:7">
      <c r="A161" s="210" t="s">
        <v>111</v>
      </c>
      <c r="B161" s="220" t="str">
        <f ca="1">VLOOKUP($A161,'Orçamento Sintético'!$A:$H,4,0)</f>
        <v>Infraestrutura</v>
      </c>
      <c r="C161" s="165">
        <f ca="1">ROUND(C162/$G$230,4)</f>
        <v>2.8299999999999999E-2</v>
      </c>
      <c r="D161" s="166">
        <f>ROUND(D162/$C162,4)</f>
        <v>1</v>
      </c>
      <c r="E161" s="166">
        <f>ROUND(E162/$C162,4)</f>
        <v>0</v>
      </c>
      <c r="F161" s="166">
        <f>ROUND(F162/$C162,4)</f>
        <v>0</v>
      </c>
      <c r="G161" s="166">
        <f>ROUND(G162/$C162,4)</f>
        <v>0</v>
      </c>
    </row>
    <row r="162" spans="1:7">
      <c r="A162" s="210"/>
      <c r="B162" s="220"/>
      <c r="C162" s="167">
        <f ca="1">VLOOKUP($A161,'Orçamento Sintético'!$A:$H,8,0)</f>
        <v>20740.510000000002</v>
      </c>
      <c r="D162" s="168">
        <f>D164+D166+D168+D170+D172+D174+D176+D178+D180</f>
        <v>20740.510000000002</v>
      </c>
      <c r="E162" s="168">
        <f>E164+E166+E168+E170+E172+E174+E176+E178+E180</f>
        <v>0</v>
      </c>
      <c r="F162" s="168">
        <f>F164+F166+F168+F170+F172+F174+F176+F178+F180</f>
        <v>0</v>
      </c>
      <c r="G162" s="168">
        <f>G164+G166+G168+G170+G172+G174+G176+G178+G180</f>
        <v>0</v>
      </c>
    </row>
    <row r="163" spans="1:7" ht="14.25" customHeight="1">
      <c r="A163" s="209" t="s">
        <v>109</v>
      </c>
      <c r="B163" s="218" t="str">
        <f ca="1">VLOOKUP($A163,'Orçamento Sintético'!$A:$H,4,0)</f>
        <v>Copia da SINAPI (95746) - Eletroduto rígido de aço carbono, sem costura, com revestimento protetor de zinco aplicado à quente, extremidades rosqueadas, classe pesada, Ø25 mm (3/4" BSPP), fab. Apolo - fornecimento e instalação</v>
      </c>
      <c r="C163" s="155">
        <f ca="1">ROUND(C164/$G$230,4)</f>
        <v>1.8700000000000001E-2</v>
      </c>
      <c r="D163" s="155">
        <v>1</v>
      </c>
      <c r="E163" s="155"/>
      <c r="F163" s="155"/>
      <c r="G163" s="155">
        <f>ROUND(G164/$C164,4)</f>
        <v>0</v>
      </c>
    </row>
    <row r="164" spans="1:7">
      <c r="A164" s="209"/>
      <c r="B164" s="219"/>
      <c r="C164" s="156">
        <f ca="1">VLOOKUP($A163,'Orçamento Sintético'!$A:$H,8,0)</f>
        <v>13696.29</v>
      </c>
      <c r="D164" s="156">
        <f>ROUND($C164*D163,2)</f>
        <v>13696.29</v>
      </c>
      <c r="E164" s="156">
        <f>ROUND($C164*E163,2)</f>
        <v>0</v>
      </c>
      <c r="F164" s="156">
        <f>ROUND($C164*F163,2)</f>
        <v>0</v>
      </c>
      <c r="G164" s="156">
        <f>$C164-SUM(D164:F164)</f>
        <v>0</v>
      </c>
    </row>
    <row r="165" spans="1:7">
      <c r="A165" s="209" t="s">
        <v>106</v>
      </c>
      <c r="B165" s="218" t="str">
        <f ca="1">VLOOKUP($A165,'Orçamento Sintético'!$A:$H,4,0)</f>
        <v>Curva para eletroduto de 25mm de aço carbono, sem costura, com revestimento protetor de zinco aplicado à quente. d. Marca de referência: Apollo, Manesmman ou equivalente técnico.</v>
      </c>
      <c r="C165" s="155">
        <f ca="1">ROUND(C166/$G$230,4)</f>
        <v>2.9999999999999997E-4</v>
      </c>
      <c r="D165" s="155">
        <v>1</v>
      </c>
      <c r="E165" s="155"/>
      <c r="F165" s="155"/>
      <c r="G165" s="155">
        <f>ROUND(G166/$C166,4)</f>
        <v>0</v>
      </c>
    </row>
    <row r="166" spans="1:7">
      <c r="A166" s="209"/>
      <c r="B166" s="219"/>
      <c r="C166" s="156">
        <f ca="1">VLOOKUP($A165,'Orçamento Sintético'!$A:$H,8,0)</f>
        <v>223.28</v>
      </c>
      <c r="D166" s="156">
        <f>ROUND($C166*D165,2)</f>
        <v>223.28</v>
      </c>
      <c r="E166" s="156">
        <f>ROUND($C166*E165,2)</f>
        <v>0</v>
      </c>
      <c r="F166" s="156">
        <f>ROUND($C166*F165,2)</f>
        <v>0</v>
      </c>
      <c r="G166" s="156">
        <f>$C166-SUM(D166:F166)</f>
        <v>0</v>
      </c>
    </row>
    <row r="167" spans="1:7">
      <c r="A167" s="209" t="s">
        <v>103</v>
      </c>
      <c r="B167" s="218" t="str">
        <f ca="1">VLOOKUP($A167,'Orçamento Sintético'!$A:$H,4,0)</f>
        <v>CONDULETE DE ALUMÍNIO, TIPO B, PARA ELETRODUTO DE AÇO GALVANIZADO DN 25 MM (1''), APARENTE - FORNECIMENTO E INSTALAÇÃO. AF_11/2016_P</v>
      </c>
      <c r="C167" s="155">
        <f ca="1">ROUND(C168/$G$230,4)</f>
        <v>3.5999999999999999E-3</v>
      </c>
      <c r="D167" s="155">
        <v>1</v>
      </c>
      <c r="E167" s="155"/>
      <c r="F167" s="155"/>
      <c r="G167" s="155">
        <f>ROUND(G168/$C168,4)</f>
        <v>0</v>
      </c>
    </row>
    <row r="168" spans="1:7">
      <c r="A168" s="209"/>
      <c r="B168" s="219"/>
      <c r="C168" s="156">
        <f ca="1">VLOOKUP($A167,'Orçamento Sintético'!$A:$H,8,0)</f>
        <v>2619.2600000000002</v>
      </c>
      <c r="D168" s="156">
        <f>ROUND($C168*D167,2)</f>
        <v>2619.2600000000002</v>
      </c>
      <c r="E168" s="156">
        <f>ROUND($C168*E167,2)</f>
        <v>0</v>
      </c>
      <c r="F168" s="156">
        <f>ROUND($C168*F167,2)</f>
        <v>0</v>
      </c>
      <c r="G168" s="156">
        <f>$C168-SUM(D168:F168)</f>
        <v>0</v>
      </c>
    </row>
    <row r="169" spans="1:7">
      <c r="A169" s="209" t="s">
        <v>101</v>
      </c>
      <c r="B169" s="218" t="str">
        <f ca="1">VLOOKUP($A169,'Orçamento Sintético'!$A:$H,4,0)</f>
        <v>FIXAÇÃO DE TUBOS HORIZONTAIS DE PVC, CPVC OU COBRE DIÂMETROS MENORES OU IGUAIS A 40 MM OU ELETROCALHAS ATÉ 150MM DE LARGURA, COM ABRAÇADEIRA METÁLICA RÍGIDA TIPO D 1/2, FIXADA EM PERFILADO EM LAJE. AF_05/2015</v>
      </c>
      <c r="C169" s="155">
        <f ca="1">ROUND(C170/$G$230,4)</f>
        <v>1.6000000000000001E-3</v>
      </c>
      <c r="D169" s="155">
        <v>1</v>
      </c>
      <c r="E169" s="155"/>
      <c r="F169" s="155"/>
      <c r="G169" s="155">
        <f>ROUND(G170/$C170,4)</f>
        <v>0</v>
      </c>
    </row>
    <row r="170" spans="1:7">
      <c r="A170" s="209"/>
      <c r="B170" s="219"/>
      <c r="C170" s="156">
        <f ca="1">VLOOKUP($A169,'Orçamento Sintético'!$A:$H,8,0)</f>
        <v>1188.2</v>
      </c>
      <c r="D170" s="156">
        <f>ROUND($C170*D169,2)</f>
        <v>1188.2</v>
      </c>
      <c r="E170" s="156">
        <f>ROUND($C170*E169,2)</f>
        <v>0</v>
      </c>
      <c r="F170" s="156">
        <f>ROUND($C170*F169,2)</f>
        <v>0</v>
      </c>
      <c r="G170" s="156">
        <f>$C170-SUM(D170:F170)</f>
        <v>0</v>
      </c>
    </row>
    <row r="171" spans="1:7">
      <c r="A171" s="209" t="s">
        <v>98</v>
      </c>
      <c r="B171" s="218" t="str">
        <f ca="1">VLOOKUP($A171,'Orçamento Sintético'!$A:$H,4,0)</f>
        <v>Copia da SUDECAP (11.12.01) - Perfilado perfurado em chapa de aço galvanizado # 22, largura 38 mm x altura 38 mm, sem tampa, inclusive conexões</v>
      </c>
      <c r="C171" s="155">
        <f ca="1">ROUND(C172/$G$230,4)</f>
        <v>1E-4</v>
      </c>
      <c r="D171" s="155">
        <v>1</v>
      </c>
      <c r="E171" s="155"/>
      <c r="F171" s="155"/>
      <c r="G171" s="155">
        <f>ROUND(G172/$C172,4)</f>
        <v>0</v>
      </c>
    </row>
    <row r="172" spans="1:7">
      <c r="A172" s="209"/>
      <c r="B172" s="219"/>
      <c r="C172" s="156">
        <f ca="1">VLOOKUP($A171,'Orçamento Sintético'!$A:$H,8,0)</f>
        <v>60.46</v>
      </c>
      <c r="D172" s="156">
        <f>ROUND($C172*D171,2)</f>
        <v>60.46</v>
      </c>
      <c r="E172" s="156">
        <f>ROUND($C172*E171,2)</f>
        <v>0</v>
      </c>
      <c r="F172" s="156">
        <f>ROUND($C172*F171,2)</f>
        <v>0</v>
      </c>
      <c r="G172" s="156">
        <f>$C172-SUM(D172:F172)</f>
        <v>0</v>
      </c>
    </row>
    <row r="173" spans="1:7">
      <c r="A173" s="209" t="s">
        <v>95</v>
      </c>
      <c r="B173" s="218" t="str">
        <f ca="1">VLOOKUP($A173,'Orçamento Sintético'!$A:$H,4,0)</f>
        <v>CAIXA ENTERRADA ELÉTRICA RETANGULAR, EM ALVENARIA COM BLOCOS DE CONCRETO, FUNDO COM BRITA, DIMENSÕES INTERNAS: 0,4X0,4X0,4 M. AF_12/2020</v>
      </c>
      <c r="C173" s="155">
        <f ca="1">ROUND(C174/$G$230,4)</f>
        <v>5.0000000000000001E-4</v>
      </c>
      <c r="D173" s="155">
        <v>1</v>
      </c>
      <c r="E173" s="155"/>
      <c r="F173" s="155"/>
      <c r="G173" s="155">
        <f>ROUND(G174/$C174,4)</f>
        <v>0</v>
      </c>
    </row>
    <row r="174" spans="1:7">
      <c r="A174" s="209"/>
      <c r="B174" s="219"/>
      <c r="C174" s="156">
        <f ca="1">VLOOKUP($A173,'Orçamento Sintético'!$A:$H,8,0)</f>
        <v>368.66</v>
      </c>
      <c r="D174" s="156">
        <f>ROUND($C174*D173,2)</f>
        <v>368.66</v>
      </c>
      <c r="E174" s="156">
        <f>ROUND($C174*E173,2)</f>
        <v>0</v>
      </c>
      <c r="F174" s="156">
        <f>ROUND($C174*F173,2)</f>
        <v>0</v>
      </c>
      <c r="G174" s="156">
        <f>$C174-SUM(D174:F174)</f>
        <v>0</v>
      </c>
    </row>
    <row r="175" spans="1:7">
      <c r="A175" s="209" t="s">
        <v>92</v>
      </c>
      <c r="B175" s="218" t="str">
        <f ca="1">VLOOKUP($A175,'Orçamento Sintético'!$A:$H,4,0)</f>
        <v>Cópia da Agetop Civil (071232) - Eletroduto metálico flexível tipo sealtube / copex 25mm (3/4")</v>
      </c>
      <c r="C175" s="155">
        <f ca="1">ROUND(C176/$G$230,4)</f>
        <v>8.9999999999999998E-4</v>
      </c>
      <c r="D175" s="155">
        <v>1</v>
      </c>
      <c r="E175" s="155"/>
      <c r="F175" s="155"/>
      <c r="G175" s="155">
        <f>ROUND(G176/$C176,4)</f>
        <v>0</v>
      </c>
    </row>
    <row r="176" spans="1:7">
      <c r="A176" s="209"/>
      <c r="B176" s="219"/>
      <c r="C176" s="156">
        <f ca="1">VLOOKUP($A175,'Orçamento Sintético'!$A:$H,8,0)</f>
        <v>689.5</v>
      </c>
      <c r="D176" s="156">
        <f>ROUND($C176*D175,2)</f>
        <v>689.5</v>
      </c>
      <c r="E176" s="156">
        <f>ROUND($C176*E175,2)</f>
        <v>0</v>
      </c>
      <c r="F176" s="156">
        <f>ROUND($C176*F175,2)</f>
        <v>0</v>
      </c>
      <c r="G176" s="156">
        <f>$C176-SUM(D176:F176)</f>
        <v>0</v>
      </c>
    </row>
    <row r="177" spans="1:7">
      <c r="A177" s="209" t="s">
        <v>89</v>
      </c>
      <c r="B177" s="218" t="str">
        <f ca="1">VLOOKUP($A177,'Orçamento Sintético'!$A:$H,4,0)</f>
        <v>CAIXA RETANGULAR 4" X 4" ALTA (2,00 M DO PISO), METÁLICA, INSTALADA EM PAREDE - FORNECIMENTO E INSTALAÇÃO. AF_12/2015</v>
      </c>
      <c r="C177" s="155">
        <f ca="1">ROUND(C178/$G$230,4)</f>
        <v>2.0000000000000001E-4</v>
      </c>
      <c r="D177" s="155">
        <v>1</v>
      </c>
      <c r="E177" s="155"/>
      <c r="F177" s="155"/>
      <c r="G177" s="155">
        <f>ROUND(G178/$C178,4)</f>
        <v>0</v>
      </c>
    </row>
    <row r="178" spans="1:7">
      <c r="A178" s="209"/>
      <c r="B178" s="219"/>
      <c r="C178" s="156">
        <f ca="1">VLOOKUP($A177,'Orçamento Sintético'!$A:$H,8,0)</f>
        <v>181.08</v>
      </c>
      <c r="D178" s="156">
        <f>ROUND($C178*D177,2)</f>
        <v>181.08</v>
      </c>
      <c r="E178" s="156">
        <f>ROUND($C178*E177,2)</f>
        <v>0</v>
      </c>
      <c r="F178" s="156">
        <f>ROUND($C178*F177,2)</f>
        <v>0</v>
      </c>
      <c r="G178" s="156">
        <f>$C178-SUM(D178:F178)</f>
        <v>0</v>
      </c>
    </row>
    <row r="179" spans="1:7">
      <c r="A179" s="209" t="s">
        <v>85</v>
      </c>
      <c r="B179" s="218" t="str">
        <f ca="1">VLOOKUP($A179,'Orçamento Sintético'!$A:$H,4,0)</f>
        <v>Copia da SBC (061071) - Eletroduto rígido de aço carbono, sem costura, com revestimento protetor de zinco aplicado a quente, extremidades rosqueadas, classe pesada, Ø100mm (4" BSPP), fab. Apolo</v>
      </c>
      <c r="C179" s="155">
        <f ca="1">ROUND(C180/$G$230,4)</f>
        <v>2.3E-3</v>
      </c>
      <c r="D179" s="155">
        <v>1</v>
      </c>
      <c r="E179" s="155"/>
      <c r="F179" s="155"/>
      <c r="G179" s="155">
        <f>ROUND(G180/$C180,4)</f>
        <v>0</v>
      </c>
    </row>
    <row r="180" spans="1:7">
      <c r="A180" s="209"/>
      <c r="B180" s="219"/>
      <c r="C180" s="156">
        <f ca="1">VLOOKUP($A179,'Orçamento Sintético'!$A:$H,8,0)</f>
        <v>1713.78</v>
      </c>
      <c r="D180" s="156">
        <f>ROUND($C180*D179,2)</f>
        <v>1713.78</v>
      </c>
      <c r="E180" s="156">
        <f>ROUND($C180*E179,2)</f>
        <v>0</v>
      </c>
      <c r="F180" s="156">
        <f>ROUND($C180*F179,2)</f>
        <v>0</v>
      </c>
      <c r="G180" s="156">
        <f>$C180-SUM(D180:F180)</f>
        <v>0</v>
      </c>
    </row>
    <row r="181" spans="1:7">
      <c r="A181" s="210" t="s">
        <v>82</v>
      </c>
      <c r="B181" s="220" t="str">
        <f ca="1">VLOOKUP($A181,'Orçamento Sintético'!$A:$H,4,0)</f>
        <v>Cabeamento e Acessórios</v>
      </c>
      <c r="C181" s="165">
        <f ca="1">ROUND(C182/$G$230,4)</f>
        <v>2.8400000000000002E-2</v>
      </c>
      <c r="D181" s="166">
        <f>ROUND(D182/$C182,4)</f>
        <v>0</v>
      </c>
      <c r="E181" s="166">
        <f>ROUND(E182/$C182,4)</f>
        <v>0.5</v>
      </c>
      <c r="F181" s="166">
        <f>ROUND(F182/$C182,4)</f>
        <v>0.5</v>
      </c>
      <c r="G181" s="166">
        <f>ROUND(G182/$C182,4)</f>
        <v>0</v>
      </c>
    </row>
    <row r="182" spans="1:7">
      <c r="A182" s="210"/>
      <c r="B182" s="220"/>
      <c r="C182" s="167">
        <f ca="1">VLOOKUP($A181,'Orçamento Sintético'!$A:$H,8,0)</f>
        <v>20848.64</v>
      </c>
      <c r="D182" s="168">
        <f>D184+D186+D188+D190</f>
        <v>0</v>
      </c>
      <c r="E182" s="168">
        <f>E184+E186+E188+E190</f>
        <v>10424.329999999998</v>
      </c>
      <c r="F182" s="168">
        <f>F184+F186+F188+F190</f>
        <v>10424.329999999998</v>
      </c>
      <c r="G182" s="168">
        <f>G184+G186+G188+G190</f>
        <v>-2.0000000000209184E-2</v>
      </c>
    </row>
    <row r="183" spans="1:7">
      <c r="A183" s="209" t="s">
        <v>80</v>
      </c>
      <c r="B183" s="218" t="str">
        <f ca="1">VLOOKUP($A183,'Orçamento Sintético'!$A:$H,4,0)</f>
        <v>Copia da SBC (063512) - Cabo KNX para automação, em cobre rígido (4 vias) 2x2x0,80mm</v>
      </c>
      <c r="C183" s="155">
        <f ca="1">ROUND(C184/$G$230,4)</f>
        <v>8.9999999999999993E-3</v>
      </c>
      <c r="D183" s="155"/>
      <c r="E183" s="155">
        <v>0.5</v>
      </c>
      <c r="F183" s="155">
        <v>0.5</v>
      </c>
      <c r="G183" s="155">
        <f>ROUND(G184/$C184,4)</f>
        <v>0</v>
      </c>
    </row>
    <row r="184" spans="1:7">
      <c r="A184" s="209"/>
      <c r="B184" s="219"/>
      <c r="C184" s="156">
        <f ca="1">VLOOKUP($A183,'Orçamento Sintético'!$A:$H,8,0)</f>
        <v>6570.92</v>
      </c>
      <c r="D184" s="156">
        <f>ROUND($C184*D183,2)</f>
        <v>0</v>
      </c>
      <c r="E184" s="156">
        <f>ROUND($C184*E183,2)</f>
        <v>3285.46</v>
      </c>
      <c r="F184" s="156">
        <f>ROUND($C184*F183,2)</f>
        <v>3285.46</v>
      </c>
      <c r="G184" s="156">
        <f>$C184-SUM(D184:F184)</f>
        <v>0</v>
      </c>
    </row>
    <row r="185" spans="1:7">
      <c r="A185" s="209" t="s">
        <v>77</v>
      </c>
      <c r="B185" s="218" t="str">
        <f ca="1">VLOOKUP($A185,'Orçamento Sintético'!$A:$H,4,0)</f>
        <v>Cabo 2x#0,75mm, Par(es) trançado(s) com blindagem de alumínio, resistência máxima de 150 Ωpor km, resistência de isolamento em 220 V maior que 5000 MΩ.km, rigidez dielétrica entre condutores de 1500 V. ref. Schneider Eletric</v>
      </c>
      <c r="C185" s="155">
        <f ca="1">ROUND(C186/$G$230,4)</f>
        <v>1.6E-2</v>
      </c>
      <c r="D185" s="155"/>
      <c r="E185" s="155">
        <v>0.5</v>
      </c>
      <c r="F185" s="155">
        <v>0.5</v>
      </c>
      <c r="G185" s="155">
        <f>ROUND(G186/$C186,4)</f>
        <v>0</v>
      </c>
    </row>
    <row r="186" spans="1:7">
      <c r="A186" s="209"/>
      <c r="B186" s="219"/>
      <c r="C186" s="156">
        <f ca="1">VLOOKUP($A185,'Orçamento Sintético'!$A:$H,8,0)</f>
        <v>11757.49</v>
      </c>
      <c r="D186" s="156">
        <f>ROUND($C186*D185,2)</f>
        <v>0</v>
      </c>
      <c r="E186" s="156">
        <f>ROUND($C186*E185,2)</f>
        <v>5878.75</v>
      </c>
      <c r="F186" s="156">
        <f>ROUND($C186*F185,2)</f>
        <v>5878.75</v>
      </c>
      <c r="G186" s="156">
        <f>$C186-SUM(D186:F186)</f>
        <v>-1.0000000000218279E-2</v>
      </c>
    </row>
    <row r="187" spans="1:7">
      <c r="A187" s="209" t="s">
        <v>73</v>
      </c>
      <c r="B187" s="218" t="str">
        <f ca="1">VLOOKUP($A187,'Orçamento Sintético'!$A:$H,4,0)</f>
        <v>CABO DE COBRE FLEXÍVEL ISOLADO, 2,5 MM², ANTI-CHAMA 0,6/1,0 KV, PARA CIRCUITOS TERMINAIS - FORNECIMENTO E INSTALAÇÃO. AF_12/2015</v>
      </c>
      <c r="C187" s="155">
        <f ca="1">ROUND(C188/$G$230,4)</f>
        <v>2.5999999999999999E-3</v>
      </c>
      <c r="D187" s="155"/>
      <c r="E187" s="155">
        <v>0.5</v>
      </c>
      <c r="F187" s="155">
        <v>0.5</v>
      </c>
      <c r="G187" s="155">
        <f>ROUND(G188/$C188,4)</f>
        <v>0</v>
      </c>
    </row>
    <row r="188" spans="1:7">
      <c r="A188" s="209"/>
      <c r="B188" s="219"/>
      <c r="C188" s="156">
        <f ca="1">VLOOKUP($A187,'Orçamento Sintético'!$A:$H,8,0)</f>
        <v>1925.44</v>
      </c>
      <c r="D188" s="156">
        <f>ROUND($C188*D187,2)</f>
        <v>0</v>
      </c>
      <c r="E188" s="156">
        <f>ROUND($C188*E187,2)</f>
        <v>962.72</v>
      </c>
      <c r="F188" s="156">
        <f>ROUND($C188*F187,2)</f>
        <v>962.72</v>
      </c>
      <c r="G188" s="156">
        <f>$C188-SUM(D188:F188)</f>
        <v>0</v>
      </c>
    </row>
    <row r="189" spans="1:7">
      <c r="A189" s="209" t="s">
        <v>70</v>
      </c>
      <c r="B189" s="218" t="str">
        <f ca="1">VLOOKUP($A189,'Orçamento Sintético'!$A:$H,4,0)</f>
        <v>CABO ELETRÔNICO CATEGORIA 6, INSTALADO EM EDIFICAÇÃO INSTITUCIONAL - FORNECIMENTO E INSTALAÇÃO. AF_11/2019</v>
      </c>
      <c r="C189" s="155">
        <f ca="1">ROUND(C190/$G$230,4)</f>
        <v>8.0000000000000004E-4</v>
      </c>
      <c r="D189" s="155"/>
      <c r="E189" s="155">
        <v>0.5</v>
      </c>
      <c r="F189" s="155">
        <v>0.5</v>
      </c>
      <c r="G189" s="155">
        <f>ROUND(G190/$C190,4)</f>
        <v>0</v>
      </c>
    </row>
    <row r="190" spans="1:7">
      <c r="A190" s="209"/>
      <c r="B190" s="219"/>
      <c r="C190" s="156">
        <f ca="1">VLOOKUP($A189,'Orçamento Sintético'!$A:$H,8,0)</f>
        <v>594.79</v>
      </c>
      <c r="D190" s="156">
        <f>ROUND($C190*D189,2)</f>
        <v>0</v>
      </c>
      <c r="E190" s="156">
        <f>ROUND($C190*E189,2)</f>
        <v>297.39999999999998</v>
      </c>
      <c r="F190" s="156">
        <f>ROUND($C190*F189,2)</f>
        <v>297.39999999999998</v>
      </c>
      <c r="G190" s="156">
        <f>$C190-SUM(D190:F190)</f>
        <v>-9.9999999999909051E-3</v>
      </c>
    </row>
    <row r="191" spans="1:7">
      <c r="A191" s="210" t="s">
        <v>67</v>
      </c>
      <c r="B191" s="220" t="str">
        <f ca="1">VLOOKUP($A191,'Orçamento Sintético'!$A:$H,4,0)</f>
        <v>Serviços diversos</v>
      </c>
      <c r="C191" s="165">
        <f ca="1">ROUND(C192/$G$230,4)</f>
        <v>5.0000000000000001E-4</v>
      </c>
      <c r="D191" s="166">
        <f>ROUND(D192/$C192,4)</f>
        <v>0.34</v>
      </c>
      <c r="E191" s="166">
        <f>ROUND(E192/$C192,4)</f>
        <v>0.16</v>
      </c>
      <c r="F191" s="166">
        <f>ROUND(F192/$C192,4)</f>
        <v>0.16</v>
      </c>
      <c r="G191" s="166">
        <f>ROUND(G192/$C192,4)</f>
        <v>0.34</v>
      </c>
    </row>
    <row r="192" spans="1:7">
      <c r="A192" s="210"/>
      <c r="B192" s="220"/>
      <c r="C192" s="167">
        <f ca="1">VLOOKUP($A191,'Orçamento Sintético'!$A:$H,8,0)</f>
        <v>337.44</v>
      </c>
      <c r="D192" s="168">
        <f>D194+D196</f>
        <v>114.72</v>
      </c>
      <c r="E192" s="168">
        <f>E194+E196</f>
        <v>54</v>
      </c>
      <c r="F192" s="168">
        <f>F194+F196</f>
        <v>54</v>
      </c>
      <c r="G192" s="168">
        <f>G194+G196</f>
        <v>114.72</v>
      </c>
    </row>
    <row r="193" spans="1:7">
      <c r="A193" s="209" t="s">
        <v>65</v>
      </c>
      <c r="B193" s="218" t="str">
        <f ca="1">VLOOKUP($A193,'Orçamento Sintético'!$A:$H,4,0)</f>
        <v>MONTAGEM E DESMONTAGEM DE ANDAIME TUBULAR TIPO TORRE (EXCLUSIVE ANDAIME E LIMPEZA). AF_11/2017</v>
      </c>
      <c r="C193" s="155">
        <f ca="1">ROUND(C194/$G$230,4)</f>
        <v>2.0000000000000001E-4</v>
      </c>
      <c r="D193" s="155">
        <v>0.5</v>
      </c>
      <c r="E193" s="155"/>
      <c r="F193" s="155"/>
      <c r="G193" s="155">
        <f>ROUND(G194/$C194,4)</f>
        <v>0.5</v>
      </c>
    </row>
    <row r="194" spans="1:7">
      <c r="A194" s="209"/>
      <c r="B194" s="219"/>
      <c r="C194" s="156">
        <f ca="1">VLOOKUP($A193,'Orçamento Sintético'!$A:$H,8,0)</f>
        <v>121.44</v>
      </c>
      <c r="D194" s="156">
        <f>ROUND($C194*D193,2)</f>
        <v>60.72</v>
      </c>
      <c r="E194" s="156">
        <f>ROUND($C194*E193,2)</f>
        <v>0</v>
      </c>
      <c r="F194" s="156">
        <f>ROUND($C194*F193,2)</f>
        <v>0</v>
      </c>
      <c r="G194" s="156">
        <f>$C194-SUM(D194:F194)</f>
        <v>60.72</v>
      </c>
    </row>
    <row r="195" spans="1:7">
      <c r="A195" s="209" t="s">
        <v>61</v>
      </c>
      <c r="B195" s="218" t="str">
        <f ca="1">VLOOKUP($A195,'Orçamento Sintético'!$A:$H,4,0)</f>
        <v>LOCACAO DE ANDAIME METALICO TUBULAR DE ENCAIXE, TIPO DE TORRE, COM LARGURA DE 1 ATE 1,5 M E ALTURA DE *1,00* M (INCLUSO SAPATAS FIXAS OU RODIZIOS)</v>
      </c>
      <c r="C195" s="155">
        <f ca="1">ROUND(C196/$G$230,4)</f>
        <v>2.9999999999999997E-4</v>
      </c>
      <c r="D195" s="155">
        <v>0.25</v>
      </c>
      <c r="E195" s="155">
        <v>0.25</v>
      </c>
      <c r="F195" s="155">
        <v>0.25</v>
      </c>
      <c r="G195" s="155">
        <f>ROUND(G196/$C196,4)</f>
        <v>0.25</v>
      </c>
    </row>
    <row r="196" spans="1:7">
      <c r="A196" s="209"/>
      <c r="B196" s="219"/>
      <c r="C196" s="156">
        <f ca="1">VLOOKUP($A195,'Orçamento Sintético'!$A:$H,8,0)</f>
        <v>216</v>
      </c>
      <c r="D196" s="156">
        <f>ROUND($C196*D195,2)</f>
        <v>54</v>
      </c>
      <c r="E196" s="156">
        <f>ROUND($C196*E195,2)</f>
        <v>54</v>
      </c>
      <c r="F196" s="156">
        <f>ROUND($C196*F195,2)</f>
        <v>54</v>
      </c>
      <c r="G196" s="156">
        <f>$C196-SUM(D196:F196)</f>
        <v>54</v>
      </c>
    </row>
    <row r="197" spans="1:7">
      <c r="A197" s="211" t="s">
        <v>13</v>
      </c>
      <c r="B197" s="216" t="str">
        <f ca="1">VLOOKUP($A197,'Orçamento Sintético'!$A:$H,4,0)</f>
        <v>SERVIÇOS COMPLEMENTARES</v>
      </c>
      <c r="C197" s="149">
        <f ca="1">ROUND(C198/$G$230,4)</f>
        <v>0.21049999999999999</v>
      </c>
      <c r="D197" s="150">
        <f>ROUND(D198/$C198,4)</f>
        <v>0</v>
      </c>
      <c r="E197" s="150">
        <f>ROUND(E198/$C198,4)</f>
        <v>0.2077</v>
      </c>
      <c r="F197" s="150">
        <f>ROUND(F198/$C198,4)</f>
        <v>0.23300000000000001</v>
      </c>
      <c r="G197" s="150">
        <f>ROUND(G198/$C198,4)</f>
        <v>0.55930000000000002</v>
      </c>
    </row>
    <row r="198" spans="1:7">
      <c r="A198" s="211"/>
      <c r="B198" s="216"/>
      <c r="C198" s="151">
        <f ca="1">VLOOKUP($A197,'Orçamento Sintético'!$A:$H,8,0)</f>
        <v>154479.22</v>
      </c>
      <c r="D198" s="152">
        <f>D200+D212</f>
        <v>0</v>
      </c>
      <c r="E198" s="152">
        <f>E200+E212</f>
        <v>32078.58</v>
      </c>
      <c r="F198" s="152">
        <f>F200+F212</f>
        <v>35992.83</v>
      </c>
      <c r="G198" s="152">
        <f>G200+G212</f>
        <v>86407.81</v>
      </c>
    </row>
    <row r="199" spans="1:7">
      <c r="A199" s="212" t="s">
        <v>57</v>
      </c>
      <c r="B199" s="217" t="str">
        <f ca="1">VLOOKUP($A199,'Orçamento Sintético'!$A:$H,4,0)</f>
        <v>ENSAIOS E TESTES</v>
      </c>
      <c r="C199" s="153">
        <f ca="1">ROUND(C200/$G$230,4)</f>
        <v>0.2082</v>
      </c>
      <c r="D199" s="153">
        <f>ROUND(D200/$C200,4)</f>
        <v>0</v>
      </c>
      <c r="E199" s="153">
        <f>ROUND(E200/$C200,4)</f>
        <v>0.21</v>
      </c>
      <c r="F199" s="153">
        <f>ROUND(F200/$C200,4)</f>
        <v>0.2356</v>
      </c>
      <c r="G199" s="153">
        <f>ROUND(G200/$C200,4)</f>
        <v>0.55430000000000001</v>
      </c>
    </row>
    <row r="200" spans="1:7">
      <c r="A200" s="212"/>
      <c r="B200" s="217"/>
      <c r="C200" s="154">
        <f ca="1">VLOOKUP($A199,'Orçamento Sintético'!$A:$H,8,0)</f>
        <v>152739.22</v>
      </c>
      <c r="D200" s="154">
        <f>D202</f>
        <v>0</v>
      </c>
      <c r="E200" s="154">
        <f>E202</f>
        <v>32078.58</v>
      </c>
      <c r="F200" s="154">
        <f>F202</f>
        <v>35992.83</v>
      </c>
      <c r="G200" s="154">
        <f>G202</f>
        <v>84667.81</v>
      </c>
    </row>
    <row r="201" spans="1:7">
      <c r="A201" s="210" t="s">
        <v>55</v>
      </c>
      <c r="B201" s="220" t="str">
        <f ca="1">VLOOKUP($A201,'Orçamento Sintético'!$A:$H,4,0)</f>
        <v>Testes</v>
      </c>
      <c r="C201" s="165">
        <f ca="1">ROUND(C202/$G$230,4)</f>
        <v>0.2082</v>
      </c>
      <c r="D201" s="166">
        <f>ROUND(D202/$C202,4)</f>
        <v>0</v>
      </c>
      <c r="E201" s="166">
        <f>ROUND(E202/$C202,4)</f>
        <v>0.21</v>
      </c>
      <c r="F201" s="166">
        <f>ROUND(F202/$C202,4)</f>
        <v>0.2356</v>
      </c>
      <c r="G201" s="166">
        <f>ROUND(G202/$C202,4)</f>
        <v>0.55430000000000001</v>
      </c>
    </row>
    <row r="202" spans="1:7">
      <c r="A202" s="210"/>
      <c r="B202" s="220"/>
      <c r="C202" s="167">
        <f ca="1">VLOOKUP($A201,'Orçamento Sintético'!$A:$H,8,0)</f>
        <v>152739.22</v>
      </c>
      <c r="D202" s="168">
        <f>D204+D206+D208+D210</f>
        <v>0</v>
      </c>
      <c r="E202" s="168">
        <f>E204+E206+E208+E210</f>
        <v>32078.58</v>
      </c>
      <c r="F202" s="168">
        <f>F204+F206+F208+F210</f>
        <v>35992.83</v>
      </c>
      <c r="G202" s="168">
        <f>G204+G206+G208+G210</f>
        <v>84667.81</v>
      </c>
    </row>
    <row r="203" spans="1:7">
      <c r="A203" s="209" t="s">
        <v>53</v>
      </c>
      <c r="B203" s="218" t="str">
        <f ca="1">VLOOKUP($A203,'Orçamento Sintético'!$A:$H,4,0)</f>
        <v>AUT_PJDIJ - Elaboração de projeto lógico para a instalação do sistema de automação e controle, diagramas de causa e efeito (bem como os demais diagramas lógicos e de conexão) e revisão das planilhas de pontos</v>
      </c>
      <c r="C203" s="155">
        <f ca="1">ROUND(C204/$G$230,4)</f>
        <v>1.78E-2</v>
      </c>
      <c r="D203" s="155"/>
      <c r="E203" s="155"/>
      <c r="F203" s="155">
        <v>0.3</v>
      </c>
      <c r="G203" s="155">
        <f>ROUND(G204/$C204,4)</f>
        <v>0.7</v>
      </c>
    </row>
    <row r="204" spans="1:7">
      <c r="A204" s="209"/>
      <c r="B204" s="219"/>
      <c r="C204" s="156">
        <f ca="1">VLOOKUP($A203,'Orçamento Sintético'!$A:$H,8,0)</f>
        <v>13047.5</v>
      </c>
      <c r="D204" s="156">
        <f>ROUND($C204*D203,2)</f>
        <v>0</v>
      </c>
      <c r="E204" s="156">
        <f>ROUND($C204*E203,2)</f>
        <v>0</v>
      </c>
      <c r="F204" s="156">
        <f>ROUND($C204*F203,2)</f>
        <v>3914.25</v>
      </c>
      <c r="G204" s="156">
        <f>$C204-SUM(D204:F204)</f>
        <v>9133.25</v>
      </c>
    </row>
    <row r="205" spans="1:7">
      <c r="A205" s="209" t="s">
        <v>50</v>
      </c>
      <c r="B205" s="218" t="str">
        <f ca="1">VLOOKUP($A205,'Orçamento Sintético'!$A:$H,4,0)</f>
        <v>AUT_PJDIJ - Realizar a programação e configuração de todos os equipamentos, bem como executar todas as operações necessárias para implantar o Sistema de Supervisão e Controle, de acordo com o memorial descritivo, desenhos e documentos técnicos do fabricante</v>
      </c>
      <c r="C205" s="155">
        <f ca="1">ROUND(C206/$G$230,4)</f>
        <v>7.2300000000000003E-2</v>
      </c>
      <c r="D205" s="155"/>
      <c r="E205" s="155">
        <v>0.25</v>
      </c>
      <c r="F205" s="155">
        <v>0.25</v>
      </c>
      <c r="G205" s="155">
        <f>ROUND(G206/$C206,4)</f>
        <v>0.5</v>
      </c>
    </row>
    <row r="206" spans="1:7">
      <c r="A206" s="209"/>
      <c r="B206" s="219"/>
      <c r="C206" s="156">
        <f ca="1">VLOOKUP($A205,'Orçamento Sintético'!$A:$H,8,0)</f>
        <v>53025.04</v>
      </c>
      <c r="D206" s="156">
        <f>ROUND($C206*D205,2)</f>
        <v>0</v>
      </c>
      <c r="E206" s="156">
        <f>ROUND($C206*E205,2)</f>
        <v>13256.26</v>
      </c>
      <c r="F206" s="156">
        <f>ROUND($C206*F205,2)</f>
        <v>13256.26</v>
      </c>
      <c r="G206" s="156">
        <f>$C206-SUM(D206:F206)</f>
        <v>26512.52</v>
      </c>
    </row>
    <row r="207" spans="1:7">
      <c r="A207" s="209" t="s">
        <v>47</v>
      </c>
      <c r="B207" s="218" t="str">
        <f ca="1">VLOOKUP($A207,'Orçamento Sintético'!$A:$H,4,0)</f>
        <v>AUT_PJDIJ - Desenvolver as telas de monitoramento, procedimentos de controle e demais questões relacionadas ao software do sistema de supervisão predial desenvolver telas e parametrizar o software StruxureWare Building Operation para supervisionar o sistema de controle</v>
      </c>
      <c r="C207" s="155">
        <f ca="1">ROUND(C208/$G$230,4)</f>
        <v>0.1026</v>
      </c>
      <c r="D207" s="155"/>
      <c r="E207" s="155">
        <v>0.25</v>
      </c>
      <c r="F207" s="155">
        <v>0.25</v>
      </c>
      <c r="G207" s="155">
        <f>ROUND(G208/$C208,4)</f>
        <v>0.5</v>
      </c>
    </row>
    <row r="208" spans="1:7">
      <c r="A208" s="209"/>
      <c r="B208" s="219"/>
      <c r="C208" s="156">
        <f ca="1">VLOOKUP($A207,'Orçamento Sintético'!$A:$H,8,0)</f>
        <v>75289.259999999995</v>
      </c>
      <c r="D208" s="156">
        <f>ROUND($C208*D207,2)</f>
        <v>0</v>
      </c>
      <c r="E208" s="156">
        <f>ROUND($C208*E207,2)</f>
        <v>18822.32</v>
      </c>
      <c r="F208" s="156">
        <f>ROUND($C208*F207,2)</f>
        <v>18822.32</v>
      </c>
      <c r="G208" s="156">
        <f>$C208-SUM(D208:F208)</f>
        <v>37644.619999999995</v>
      </c>
    </row>
    <row r="209" spans="1:7">
      <c r="A209" s="209" t="s">
        <v>43</v>
      </c>
      <c r="B209" s="218" t="str">
        <f ca="1">VLOOKUP($A209,'Orçamento Sintético'!$A:$H,4,0)</f>
        <v>AUT_PJDIJ - Projeto de AS BUILT</v>
      </c>
      <c r="C209" s="155">
        <f ca="1">ROUND(C210/$G$230,4)</f>
        <v>1.55E-2</v>
      </c>
      <c r="D209" s="155"/>
      <c r="E209" s="155"/>
      <c r="F209" s="155"/>
      <c r="G209" s="155">
        <f>ROUND(G210/$C210,4)</f>
        <v>1</v>
      </c>
    </row>
    <row r="210" spans="1:7">
      <c r="A210" s="209"/>
      <c r="B210" s="219"/>
      <c r="C210" s="156">
        <f ca="1">VLOOKUP($A209,'Orçamento Sintético'!$A:$H,8,0)</f>
        <v>11377.42</v>
      </c>
      <c r="D210" s="156">
        <f>ROUND($C210*D209,2)</f>
        <v>0</v>
      </c>
      <c r="E210" s="156">
        <f>ROUND($C210*E209,2)</f>
        <v>0</v>
      </c>
      <c r="F210" s="156">
        <f>ROUND($C210*F209,2)</f>
        <v>0</v>
      </c>
      <c r="G210" s="156">
        <f>$C210-SUM(D210:F210)</f>
        <v>11377.42</v>
      </c>
    </row>
    <row r="211" spans="1:7">
      <c r="A211" s="212" t="s">
        <v>38</v>
      </c>
      <c r="B211" s="217" t="str">
        <f ca="1">VLOOKUP($A211,'Orçamento Sintético'!$A:$H,4,0)</f>
        <v>LIMPEZA DE OBRAS</v>
      </c>
      <c r="C211" s="153">
        <f ca="1">ROUND(C212/$G$230,4)</f>
        <v>2.3999999999999998E-3</v>
      </c>
      <c r="D211" s="153">
        <f>ROUND(D212/$C212,4)</f>
        <v>0</v>
      </c>
      <c r="E211" s="153">
        <f>ROUND(E212/$C212,4)</f>
        <v>0</v>
      </c>
      <c r="F211" s="153">
        <f>ROUND(F212/$C212,4)</f>
        <v>0</v>
      </c>
      <c r="G211" s="153">
        <f>ROUND(G212/$C212,4)</f>
        <v>1</v>
      </c>
    </row>
    <row r="212" spans="1:7">
      <c r="A212" s="212"/>
      <c r="B212" s="217"/>
      <c r="C212" s="154">
        <f ca="1">VLOOKUP($A211,'Orçamento Sintético'!$A:$H,8,0)</f>
        <v>1740</v>
      </c>
      <c r="D212" s="154">
        <f>D214</f>
        <v>0</v>
      </c>
      <c r="E212" s="154">
        <f>E214</f>
        <v>0</v>
      </c>
      <c r="F212" s="154">
        <f>F214</f>
        <v>0</v>
      </c>
      <c r="G212" s="154">
        <f>G214</f>
        <v>1740</v>
      </c>
    </row>
    <row r="213" spans="1:7">
      <c r="A213" s="209" t="s">
        <v>36</v>
      </c>
      <c r="B213" s="218" t="str">
        <f ca="1">VLOOKUP($A213,'Orçamento Sintético'!$A:$H,4,0)</f>
        <v>LIMPEZA DE CONTRAPISO COM VASSOURA A SECO. AF_04/2019</v>
      </c>
      <c r="C213" s="155">
        <f ca="1">ROUND(C214/$G$230,4)</f>
        <v>2.3999999999999998E-3</v>
      </c>
      <c r="D213" s="155"/>
      <c r="E213" s="155"/>
      <c r="F213" s="155"/>
      <c r="G213" s="155">
        <f>ROUND(G214/$C214,4)</f>
        <v>1</v>
      </c>
    </row>
    <row r="214" spans="1:7">
      <c r="A214" s="209"/>
      <c r="B214" s="219"/>
      <c r="C214" s="156">
        <f ca="1">VLOOKUP($A213,'Orçamento Sintético'!$A:$H,8,0)</f>
        <v>1740</v>
      </c>
      <c r="D214" s="156">
        <f>ROUND($C214*D213,2)</f>
        <v>0</v>
      </c>
      <c r="E214" s="156">
        <f>ROUND($C214*E213,2)</f>
        <v>0</v>
      </c>
      <c r="F214" s="156">
        <f>ROUND($C214*F213,2)</f>
        <v>0</v>
      </c>
      <c r="G214" s="156">
        <f>$C214-SUM(D214:F214)</f>
        <v>1740</v>
      </c>
    </row>
    <row r="215" spans="1:7">
      <c r="A215" s="211" t="s">
        <v>15</v>
      </c>
      <c r="B215" s="216" t="str">
        <f ca="1">VLOOKUP($A215,'Orçamento Sintético'!$A:$H,4,0)</f>
        <v>SERVIÇOS AUXILIARES E ADMINISTRATIVOS</v>
      </c>
      <c r="C215" s="149">
        <f ca="1">ROUND(C216/$G$230,4)</f>
        <v>7.2999999999999995E-2</v>
      </c>
      <c r="D215" s="150">
        <f>ROUND(D216/$C216,4)</f>
        <v>0.25</v>
      </c>
      <c r="E215" s="150">
        <f>ROUND(E216/$C216,4)</f>
        <v>0.25259999999999999</v>
      </c>
      <c r="F215" s="150">
        <f>ROUND(F216/$C216,4)</f>
        <v>0.25</v>
      </c>
      <c r="G215" s="150">
        <f>ROUND(G216/$C216,4)</f>
        <v>0.24740000000000001</v>
      </c>
    </row>
    <row r="216" spans="1:7">
      <c r="A216" s="211"/>
      <c r="B216" s="216"/>
      <c r="C216" s="151">
        <f ca="1">VLOOKUP($A215,'Orçamento Sintético'!$A:$H,8,0)</f>
        <v>53572.6</v>
      </c>
      <c r="D216" s="152">
        <f>D218</f>
        <v>13393.15</v>
      </c>
      <c r="E216" s="152">
        <f>E218</f>
        <v>13531.76</v>
      </c>
      <c r="F216" s="152">
        <f>F218</f>
        <v>13393.15</v>
      </c>
      <c r="G216" s="152">
        <f>G218</f>
        <v>13254.54</v>
      </c>
    </row>
    <row r="217" spans="1:7">
      <c r="A217" s="212" t="s">
        <v>32</v>
      </c>
      <c r="B217" s="217" t="str">
        <f ca="1">VLOOKUP($A217,'Orçamento Sintético'!$A:$H,4,0)</f>
        <v>PESSOAL</v>
      </c>
      <c r="C217" s="153">
        <f ca="1">ROUND(C218/$G$230,4)</f>
        <v>7.2999999999999995E-2</v>
      </c>
      <c r="D217" s="153">
        <f>ROUND(D218/$C218,4)</f>
        <v>0.25</v>
      </c>
      <c r="E217" s="153">
        <f>ROUND(E218/$C218,4)</f>
        <v>0.25259999999999999</v>
      </c>
      <c r="F217" s="153">
        <f>ROUND(F218/$C218,4)</f>
        <v>0.25</v>
      </c>
      <c r="G217" s="153">
        <f>ROUND(G218/$C218,4)</f>
        <v>0.24740000000000001</v>
      </c>
    </row>
    <row r="218" spans="1:7">
      <c r="A218" s="212"/>
      <c r="B218" s="217"/>
      <c r="C218" s="154">
        <f ca="1">VLOOKUP($A217,'Orçamento Sintético'!$A:$H,8,0)</f>
        <v>53572.6</v>
      </c>
      <c r="D218" s="154">
        <f>D220</f>
        <v>13393.15</v>
      </c>
      <c r="E218" s="154">
        <f>E220</f>
        <v>13531.76</v>
      </c>
      <c r="F218" s="154">
        <f>F220</f>
        <v>13393.15</v>
      </c>
      <c r="G218" s="154">
        <f>G220</f>
        <v>13254.54</v>
      </c>
    </row>
    <row r="219" spans="1:7">
      <c r="A219" s="210" t="s">
        <v>30</v>
      </c>
      <c r="B219" s="220" t="str">
        <f ca="1">VLOOKUP($A219,'Orçamento Sintético'!$A:$H,4,0)</f>
        <v>Mão-de-Obra</v>
      </c>
      <c r="C219" s="165">
        <f ca="1">ROUND(C220/$G$230,4)</f>
        <v>7.2999999999999995E-2</v>
      </c>
      <c r="D219" s="166">
        <f>ROUND(D220/$C220,4)</f>
        <v>0.25</v>
      </c>
      <c r="E219" s="166">
        <f>ROUND(E220/$C220,4)</f>
        <v>0.25259999999999999</v>
      </c>
      <c r="F219" s="166">
        <f>ROUND(F220/$C220,4)</f>
        <v>0.25</v>
      </c>
      <c r="G219" s="166">
        <f>ROUND(G220/$C220,4)</f>
        <v>0.24740000000000001</v>
      </c>
    </row>
    <row r="220" spans="1:7">
      <c r="A220" s="210"/>
      <c r="B220" s="220"/>
      <c r="C220" s="167">
        <f ca="1">VLOOKUP($A219,'Orçamento Sintético'!$A:$H,8,0)</f>
        <v>53572.6</v>
      </c>
      <c r="D220" s="168">
        <f>D222+D224</f>
        <v>13393.15</v>
      </c>
      <c r="E220" s="168">
        <f>E222+E224</f>
        <v>13531.76</v>
      </c>
      <c r="F220" s="168">
        <f>F222+F224</f>
        <v>13393.15</v>
      </c>
      <c r="G220" s="168">
        <f>G222+G224</f>
        <v>13254.54</v>
      </c>
    </row>
    <row r="221" spans="1:7">
      <c r="A221" s="209" t="s">
        <v>28</v>
      </c>
      <c r="B221" s="218" t="str">
        <f ca="1">VLOOKUP($A221,'Orçamento Sintético'!$A:$H,4,0)</f>
        <v>ENGENHEIRO ELETRICISTA COM ENCARGOS COMPLEMENTARES</v>
      </c>
      <c r="C221" s="155">
        <f ca="1">ROUND(C222/$G$230,4)</f>
        <v>5.4100000000000002E-2</v>
      </c>
      <c r="D221" s="155">
        <v>0.25</v>
      </c>
      <c r="E221" s="155">
        <v>0.25</v>
      </c>
      <c r="F221" s="155">
        <v>0.25</v>
      </c>
      <c r="G221" s="155">
        <f>ROUND(G222/$C222,4)</f>
        <v>0.25</v>
      </c>
    </row>
    <row r="222" spans="1:7">
      <c r="A222" s="209"/>
      <c r="B222" s="219"/>
      <c r="C222" s="156">
        <f ca="1">VLOOKUP($A221,'Orçamento Sintético'!$A:$H,8,0)</f>
        <v>39711.599999999999</v>
      </c>
      <c r="D222" s="156">
        <f>ROUND($C222*D221,2)</f>
        <v>9927.9</v>
      </c>
      <c r="E222" s="156">
        <f>ROUND($C222*E221,2)</f>
        <v>9927.9</v>
      </c>
      <c r="F222" s="156">
        <f>ROUND($C222*F221,2)</f>
        <v>9927.9</v>
      </c>
      <c r="G222" s="156">
        <f>$C222-SUM(D222:F222)</f>
        <v>9927.9000000000015</v>
      </c>
    </row>
    <row r="223" spans="1:7">
      <c r="A223" s="209" t="s">
        <v>24</v>
      </c>
      <c r="B223" s="218" t="str">
        <f ca="1">VLOOKUP($A223,'Orçamento Sintético'!$A:$H,4,0)</f>
        <v>ENCARREGADO GERAL DE OBRAS COM ENCARGOS COMPLEMENTARES</v>
      </c>
      <c r="C223" s="155">
        <f ca="1">ROUND(C224/$G$230,4)</f>
        <v>1.89E-2</v>
      </c>
      <c r="D223" s="155">
        <v>0.25</v>
      </c>
      <c r="E223" s="155">
        <v>0.26</v>
      </c>
      <c r="F223" s="155">
        <v>0.25</v>
      </c>
      <c r="G223" s="155">
        <f>ROUND(G224/$C224,4)</f>
        <v>0.24</v>
      </c>
    </row>
    <row r="224" spans="1:7">
      <c r="A224" s="209"/>
      <c r="B224" s="219"/>
      <c r="C224" s="156">
        <f ca="1">VLOOKUP($A223,'Orçamento Sintético'!$A:$H,8,0)</f>
        <v>13861</v>
      </c>
      <c r="D224" s="156">
        <f>ROUND($C224*D223,2)</f>
        <v>3465.25</v>
      </c>
      <c r="E224" s="156">
        <f>ROUND($C224*E223,2)</f>
        <v>3603.86</v>
      </c>
      <c r="F224" s="156">
        <f>ROUND($C224*F223,2)</f>
        <v>3465.25</v>
      </c>
      <c r="G224" s="156">
        <f>$C224-SUM(D224:F224)</f>
        <v>3326.6399999999994</v>
      </c>
    </row>
    <row r="225" spans="1:7">
      <c r="A225" s="213" t="s">
        <v>475</v>
      </c>
      <c r="B225" s="213"/>
      <c r="C225" s="157"/>
      <c r="D225" s="158">
        <f>ROUND(D226/$G$230,4)</f>
        <v>0.24929999999999999</v>
      </c>
      <c r="E225" s="158">
        <f>ROUND(E226/$G$230,4)</f>
        <v>0.25559999999999999</v>
      </c>
      <c r="F225" s="158">
        <f>ROUND(F226/$G$230,4)</f>
        <v>0.25269999999999998</v>
      </c>
      <c r="G225" s="158">
        <f>ROUND(G226/$G$230,4)</f>
        <v>0.24249999999999999</v>
      </c>
    </row>
    <row r="226" spans="1:7">
      <c r="A226" s="214" t="s">
        <v>474</v>
      </c>
      <c r="B226" s="214"/>
      <c r="C226" s="157"/>
      <c r="D226" s="159">
        <f>D10+D16+D30+D50+D198+D216</f>
        <v>182898.02999999997</v>
      </c>
      <c r="E226" s="159">
        <f>E10+E16+E30+E50+E198+E216</f>
        <v>187556.77000000002</v>
      </c>
      <c r="F226" s="159">
        <f>F10+F16+F30+F50+F198+F216</f>
        <v>185410.65</v>
      </c>
      <c r="G226" s="159">
        <f>G10+G16+G30+G50+G198+G216</f>
        <v>177917.13999999998</v>
      </c>
    </row>
    <row r="227" spans="1:7" ht="14.25" customHeight="1">
      <c r="A227" s="215" t="s">
        <v>540</v>
      </c>
      <c r="B227" s="215"/>
      <c r="C227" s="157"/>
      <c r="D227" s="160">
        <f ca="1">ROUND(D226*'Composição de BDI'!$D$23,2)</f>
        <v>40457.040000000001</v>
      </c>
      <c r="E227" s="160">
        <f ca="1">ROUND(E226*'Composição de BDI'!$D$23,2)</f>
        <v>41487.56</v>
      </c>
      <c r="F227" s="160">
        <f ca="1">ROUND(F226*'Composição de BDI'!$D$23,2)</f>
        <v>41012.839999999997</v>
      </c>
      <c r="G227" s="160">
        <f ca="1">ROUND(G226*'Composição de BDI'!$D$23,2)</f>
        <v>39355.269999999997</v>
      </c>
    </row>
    <row r="228" spans="1:7">
      <c r="A228" s="161"/>
      <c r="B228" s="162" t="s">
        <v>667</v>
      </c>
      <c r="C228" s="163"/>
      <c r="D228" s="164">
        <f>ROUND(SUM(D226:D227),2)</f>
        <v>223355.07</v>
      </c>
      <c r="E228" s="164">
        <f>ROUND(SUM(E226:E227),2)</f>
        <v>229044.33</v>
      </c>
      <c r="F228" s="164">
        <f>ROUND(SUM(F226:F227),2)</f>
        <v>226423.49</v>
      </c>
      <c r="G228" s="164">
        <f>ROUND(SUM(G226:G227),2)</f>
        <v>217272.41</v>
      </c>
    </row>
    <row r="229" spans="1:7">
      <c r="A229" s="213" t="s">
        <v>473</v>
      </c>
      <c r="B229" s="213"/>
      <c r="C229" s="157"/>
      <c r="D229" s="158">
        <f>D225</f>
        <v>0.24929999999999999</v>
      </c>
      <c r="E229" s="158">
        <f t="shared" ref="E229:G230" si="0">D229+E225</f>
        <v>0.50490000000000002</v>
      </c>
      <c r="F229" s="158">
        <f t="shared" si="0"/>
        <v>0.75760000000000005</v>
      </c>
      <c r="G229" s="158">
        <f t="shared" si="0"/>
        <v>1.0001</v>
      </c>
    </row>
    <row r="230" spans="1:7">
      <c r="A230" s="215" t="s">
        <v>472</v>
      </c>
      <c r="B230" s="215"/>
      <c r="C230" s="157"/>
      <c r="D230" s="159">
        <f>D226</f>
        <v>182898.02999999997</v>
      </c>
      <c r="E230" s="159">
        <f t="shared" si="0"/>
        <v>370454.8</v>
      </c>
      <c r="F230" s="159">
        <f t="shared" si="0"/>
        <v>555865.44999999995</v>
      </c>
      <c r="G230" s="159">
        <f t="shared" si="0"/>
        <v>733782.59</v>
      </c>
    </row>
    <row r="231" spans="1:7">
      <c r="A231" s="161"/>
      <c r="B231" s="162" t="s">
        <v>668</v>
      </c>
      <c r="C231" s="163"/>
      <c r="D231" s="164">
        <f>D228</f>
        <v>223355.07</v>
      </c>
      <c r="E231" s="164">
        <f>D231+E228</f>
        <v>452399.4</v>
      </c>
      <c r="F231" s="164">
        <f>E231+F228</f>
        <v>678822.89</v>
      </c>
      <c r="G231" s="164">
        <f>F231+G228</f>
        <v>896095.3</v>
      </c>
    </row>
  </sheetData>
  <sheetCalcPr fullCalcOnLoad="1"/>
  <mergeCells count="222">
    <mergeCell ref="B223:B224"/>
    <mergeCell ref="B201:B202"/>
    <mergeCell ref="B203:B204"/>
    <mergeCell ref="B205:B206"/>
    <mergeCell ref="B207:B208"/>
    <mergeCell ref="B209:B210"/>
    <mergeCell ref="B211:B212"/>
    <mergeCell ref="B213:B214"/>
    <mergeCell ref="B219:B220"/>
    <mergeCell ref="B221:B222"/>
    <mergeCell ref="B181:B182"/>
    <mergeCell ref="B183:B184"/>
    <mergeCell ref="B185:B186"/>
    <mergeCell ref="B187:B188"/>
    <mergeCell ref="B189:B190"/>
    <mergeCell ref="B193:B194"/>
    <mergeCell ref="B155:B156"/>
    <mergeCell ref="B165:B166"/>
    <mergeCell ref="B167:B168"/>
    <mergeCell ref="B169:B170"/>
    <mergeCell ref="B171:B172"/>
    <mergeCell ref="B195:B196"/>
    <mergeCell ref="B191:B192"/>
    <mergeCell ref="B175:B176"/>
    <mergeCell ref="B177:B178"/>
    <mergeCell ref="B179:B180"/>
    <mergeCell ref="B145:B146"/>
    <mergeCell ref="B147:B148"/>
    <mergeCell ref="B149:B150"/>
    <mergeCell ref="B153:B154"/>
    <mergeCell ref="B173:B174"/>
    <mergeCell ref="B157:B158"/>
    <mergeCell ref="B159:B160"/>
    <mergeCell ref="B151:B152"/>
    <mergeCell ref="B161:B162"/>
    <mergeCell ref="B163:B164"/>
    <mergeCell ref="B143:B144"/>
    <mergeCell ref="B125:B126"/>
    <mergeCell ref="B127:B128"/>
    <mergeCell ref="B129:B130"/>
    <mergeCell ref="B131:B132"/>
    <mergeCell ref="B135:B136"/>
    <mergeCell ref="B137:B138"/>
    <mergeCell ref="B133:B134"/>
    <mergeCell ref="B139:B140"/>
    <mergeCell ref="B141:B142"/>
    <mergeCell ref="B123:B124"/>
    <mergeCell ref="B105:B106"/>
    <mergeCell ref="B107:B108"/>
    <mergeCell ref="B109:B110"/>
    <mergeCell ref="B111:B112"/>
    <mergeCell ref="B113:B114"/>
    <mergeCell ref="B115:B116"/>
    <mergeCell ref="B117:B118"/>
    <mergeCell ref="B119:B120"/>
    <mergeCell ref="B121:B122"/>
    <mergeCell ref="B103:B104"/>
    <mergeCell ref="B85:B86"/>
    <mergeCell ref="B87:B88"/>
    <mergeCell ref="B89:B90"/>
    <mergeCell ref="B91:B92"/>
    <mergeCell ref="B93:B94"/>
    <mergeCell ref="B95:B96"/>
    <mergeCell ref="B97:B98"/>
    <mergeCell ref="B99:B100"/>
    <mergeCell ref="B101:B102"/>
    <mergeCell ref="B83:B84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63:B64"/>
    <mergeCell ref="B41:B42"/>
    <mergeCell ref="B43:B44"/>
    <mergeCell ref="B45:B46"/>
    <mergeCell ref="B47:B48"/>
    <mergeCell ref="B53:B54"/>
    <mergeCell ref="B55:B56"/>
    <mergeCell ref="B57:B58"/>
    <mergeCell ref="B59:B60"/>
    <mergeCell ref="B61:B62"/>
    <mergeCell ref="A229:B229"/>
    <mergeCell ref="A230:B230"/>
    <mergeCell ref="B15:B16"/>
    <mergeCell ref="B17:B18"/>
    <mergeCell ref="B29:B30"/>
    <mergeCell ref="B31:B32"/>
    <mergeCell ref="B49:B50"/>
    <mergeCell ref="B51:B52"/>
    <mergeCell ref="B197:B198"/>
    <mergeCell ref="B19:B20"/>
    <mergeCell ref="B215:B216"/>
    <mergeCell ref="B217:B218"/>
    <mergeCell ref="B21:B22"/>
    <mergeCell ref="B23:B24"/>
    <mergeCell ref="B25:B26"/>
    <mergeCell ref="B27:B28"/>
    <mergeCell ref="B39:B40"/>
    <mergeCell ref="B33:B34"/>
    <mergeCell ref="B35:B36"/>
    <mergeCell ref="B37:B38"/>
    <mergeCell ref="A199:A200"/>
    <mergeCell ref="A187:A188"/>
    <mergeCell ref="A189:A190"/>
    <mergeCell ref="A195:A196"/>
    <mergeCell ref="A205:A206"/>
    <mergeCell ref="B199:B200"/>
    <mergeCell ref="A159:A160"/>
    <mergeCell ref="A165:A166"/>
    <mergeCell ref="A167:A168"/>
    <mergeCell ref="A169:A170"/>
    <mergeCell ref="A207:A208"/>
    <mergeCell ref="A173:A174"/>
    <mergeCell ref="A175:A176"/>
    <mergeCell ref="A177:A178"/>
    <mergeCell ref="A179:A180"/>
    <mergeCell ref="A185:A186"/>
    <mergeCell ref="A143:A144"/>
    <mergeCell ref="A145:A146"/>
    <mergeCell ref="A171:A172"/>
    <mergeCell ref="A149:A150"/>
    <mergeCell ref="A151:A152"/>
    <mergeCell ref="A153:A154"/>
    <mergeCell ref="A155:A156"/>
    <mergeCell ref="A157:A158"/>
    <mergeCell ref="A161:A162"/>
    <mergeCell ref="A163:A164"/>
    <mergeCell ref="A123:A124"/>
    <mergeCell ref="A125:A126"/>
    <mergeCell ref="A147:A148"/>
    <mergeCell ref="A129:A130"/>
    <mergeCell ref="A131:A132"/>
    <mergeCell ref="A133:A134"/>
    <mergeCell ref="A135:A136"/>
    <mergeCell ref="A137:A138"/>
    <mergeCell ref="A139:A140"/>
    <mergeCell ref="A141:A142"/>
    <mergeCell ref="A127:A128"/>
    <mergeCell ref="A105:A106"/>
    <mergeCell ref="A107:A108"/>
    <mergeCell ref="A109:A110"/>
    <mergeCell ref="A115:A116"/>
    <mergeCell ref="A117:A118"/>
    <mergeCell ref="A111:A112"/>
    <mergeCell ref="A113:A114"/>
    <mergeCell ref="A119:A120"/>
    <mergeCell ref="A121:A122"/>
    <mergeCell ref="A95:A96"/>
    <mergeCell ref="A61:A62"/>
    <mergeCell ref="A89:A90"/>
    <mergeCell ref="A97:A98"/>
    <mergeCell ref="A99:A100"/>
    <mergeCell ref="A71:A72"/>
    <mergeCell ref="A73:A74"/>
    <mergeCell ref="A81:A82"/>
    <mergeCell ref="A83:A84"/>
    <mergeCell ref="A85:A86"/>
    <mergeCell ref="A87:A88"/>
    <mergeCell ref="A91:A92"/>
    <mergeCell ref="A93:A94"/>
    <mergeCell ref="A197:A198"/>
    <mergeCell ref="A181:A182"/>
    <mergeCell ref="A183:A184"/>
    <mergeCell ref="A63:A64"/>
    <mergeCell ref="A65:A66"/>
    <mergeCell ref="A67:A68"/>
    <mergeCell ref="A69:A70"/>
    <mergeCell ref="A101:A102"/>
    <mergeCell ref="A103:A104"/>
    <mergeCell ref="A79:A80"/>
    <mergeCell ref="A43:A44"/>
    <mergeCell ref="A45:A46"/>
    <mergeCell ref="A47:A48"/>
    <mergeCell ref="A53:A54"/>
    <mergeCell ref="A31:A32"/>
    <mergeCell ref="A49:A50"/>
    <mergeCell ref="A51:A52"/>
    <mergeCell ref="A57:A58"/>
    <mergeCell ref="A59:A60"/>
    <mergeCell ref="A191:A192"/>
    <mergeCell ref="A193:A194"/>
    <mergeCell ref="A55:A56"/>
    <mergeCell ref="A33:A34"/>
    <mergeCell ref="A37:A38"/>
    <mergeCell ref="A41:A42"/>
    <mergeCell ref="A35:A36"/>
    <mergeCell ref="A39:A40"/>
    <mergeCell ref="B13:B14"/>
    <mergeCell ref="A219:A220"/>
    <mergeCell ref="A221:A222"/>
    <mergeCell ref="A211:A212"/>
    <mergeCell ref="A75:A76"/>
    <mergeCell ref="A77:A78"/>
    <mergeCell ref="A209:A210"/>
    <mergeCell ref="A213:A214"/>
    <mergeCell ref="A215:A216"/>
    <mergeCell ref="A217:A218"/>
    <mergeCell ref="A27:A28"/>
    <mergeCell ref="A7:G7"/>
    <mergeCell ref="A225:B225"/>
    <mergeCell ref="A226:B226"/>
    <mergeCell ref="A227:B227"/>
    <mergeCell ref="A9:A10"/>
    <mergeCell ref="B9:B10"/>
    <mergeCell ref="A11:A12"/>
    <mergeCell ref="B11:B12"/>
    <mergeCell ref="A13:A14"/>
    <mergeCell ref="A223:A224"/>
    <mergeCell ref="A201:A202"/>
    <mergeCell ref="A203:A204"/>
    <mergeCell ref="A15:A16"/>
    <mergeCell ref="A17:A18"/>
    <mergeCell ref="A29:A30"/>
    <mergeCell ref="A19:A20"/>
    <mergeCell ref="A21:A22"/>
    <mergeCell ref="A23:A24"/>
    <mergeCell ref="A25:A26"/>
  </mergeCells>
  <phoneticPr fontId="13" type="noConversion"/>
  <conditionalFormatting sqref="C12">
    <cfRule type="cellIs" dxfId="1475" priority="1598" operator="equal">
      <formula>0</formula>
    </cfRule>
  </conditionalFormatting>
  <conditionalFormatting sqref="D9:D10 E10:F10">
    <cfRule type="cellIs" dxfId="1474" priority="1597" operator="equal">
      <formula>0</formula>
    </cfRule>
  </conditionalFormatting>
  <conditionalFormatting sqref="F9:F10">
    <cfRule type="cellIs" dxfId="1473" priority="1596" operator="equal">
      <formula>0</formula>
    </cfRule>
  </conditionalFormatting>
  <conditionalFormatting sqref="E9:E10">
    <cfRule type="cellIs" dxfId="1472" priority="1595" operator="equal">
      <formula>0</formula>
    </cfRule>
  </conditionalFormatting>
  <conditionalFormatting sqref="D11">
    <cfRule type="cellIs" dxfId="1471" priority="1594" operator="equal">
      <formula>0</formula>
    </cfRule>
  </conditionalFormatting>
  <conditionalFormatting sqref="D12">
    <cfRule type="cellIs" dxfId="1470" priority="1593" operator="equal">
      <formula>0</formula>
    </cfRule>
  </conditionalFormatting>
  <conditionalFormatting sqref="E11">
    <cfRule type="cellIs" dxfId="1469" priority="1592" operator="equal">
      <formula>0</formula>
    </cfRule>
  </conditionalFormatting>
  <conditionalFormatting sqref="F11">
    <cfRule type="cellIs" dxfId="1468" priority="1590" operator="equal">
      <formula>0</formula>
    </cfRule>
  </conditionalFormatting>
  <conditionalFormatting sqref="G10">
    <cfRule type="cellIs" dxfId="1467" priority="1588" operator="equal">
      <formula>0</formula>
    </cfRule>
  </conditionalFormatting>
  <conditionalFormatting sqref="G9:G10">
    <cfRule type="cellIs" dxfId="1466" priority="1587" operator="equal">
      <formula>0</formula>
    </cfRule>
  </conditionalFormatting>
  <conditionalFormatting sqref="G11">
    <cfRule type="cellIs" dxfId="1465" priority="1586" operator="equal">
      <formula>0</formula>
    </cfRule>
  </conditionalFormatting>
  <conditionalFormatting sqref="E12">
    <cfRule type="cellIs" dxfId="1464" priority="1584" operator="equal">
      <formula>0</formula>
    </cfRule>
  </conditionalFormatting>
  <conditionalFormatting sqref="F12">
    <cfRule type="cellIs" dxfId="1463" priority="1583" operator="equal">
      <formula>0</formula>
    </cfRule>
  </conditionalFormatting>
  <conditionalFormatting sqref="G12">
    <cfRule type="cellIs" dxfId="1462" priority="1582" operator="equal">
      <formula>0</formula>
    </cfRule>
  </conditionalFormatting>
  <conditionalFormatting sqref="D13">
    <cfRule type="cellIs" dxfId="1461" priority="1581" operator="equal">
      <formula>0</formula>
    </cfRule>
  </conditionalFormatting>
  <conditionalFormatting sqref="D13">
    <cfRule type="cellIs" dxfId="1460" priority="1580" operator="notEqual">
      <formula>0</formula>
    </cfRule>
  </conditionalFormatting>
  <conditionalFormatting sqref="D14">
    <cfRule type="cellIs" dxfId="1459" priority="1579" operator="equal">
      <formula>0</formula>
    </cfRule>
  </conditionalFormatting>
  <conditionalFormatting sqref="D14">
    <cfRule type="cellIs" dxfId="1458" priority="1578" operator="notEqual">
      <formula>0</formula>
    </cfRule>
  </conditionalFormatting>
  <conditionalFormatting sqref="E13">
    <cfRule type="cellIs" dxfId="1457" priority="1577" operator="equal">
      <formula>0</formula>
    </cfRule>
  </conditionalFormatting>
  <conditionalFormatting sqref="E13">
    <cfRule type="cellIs" dxfId="1456" priority="1576" operator="notEqual">
      <formula>0</formula>
    </cfRule>
  </conditionalFormatting>
  <conditionalFormatting sqref="E14">
    <cfRule type="cellIs" dxfId="1455" priority="1575" operator="equal">
      <formula>0</formula>
    </cfRule>
  </conditionalFormatting>
  <conditionalFormatting sqref="E14">
    <cfRule type="cellIs" dxfId="1454" priority="1574" operator="notEqual">
      <formula>0</formula>
    </cfRule>
  </conditionalFormatting>
  <conditionalFormatting sqref="G13">
    <cfRule type="cellIs" dxfId="1453" priority="1569" operator="equal">
      <formula>0</formula>
    </cfRule>
  </conditionalFormatting>
  <conditionalFormatting sqref="G13">
    <cfRule type="cellIs" dxfId="1452" priority="1568" operator="notEqual">
      <formula>0</formula>
    </cfRule>
  </conditionalFormatting>
  <conditionalFormatting sqref="G14">
    <cfRule type="cellIs" dxfId="1451" priority="1567" operator="equal">
      <formula>0</formula>
    </cfRule>
  </conditionalFormatting>
  <conditionalFormatting sqref="G14">
    <cfRule type="cellIs" dxfId="1450" priority="1566" operator="notEqual">
      <formula>0</formula>
    </cfRule>
  </conditionalFormatting>
  <conditionalFormatting sqref="F13">
    <cfRule type="cellIs" dxfId="1449" priority="1565" operator="equal">
      <formula>0</formula>
    </cfRule>
  </conditionalFormatting>
  <conditionalFormatting sqref="F13">
    <cfRule type="cellIs" dxfId="1448" priority="1564" operator="notEqual">
      <formula>0</formula>
    </cfRule>
  </conditionalFormatting>
  <conditionalFormatting sqref="F14">
    <cfRule type="cellIs" dxfId="1447" priority="1563" operator="equal">
      <formula>0</formula>
    </cfRule>
  </conditionalFormatting>
  <conditionalFormatting sqref="F14">
    <cfRule type="cellIs" dxfId="1446" priority="1562" operator="notEqual">
      <formula>0</formula>
    </cfRule>
  </conditionalFormatting>
  <conditionalFormatting sqref="C18">
    <cfRule type="cellIs" dxfId="1445" priority="1561" operator="equal">
      <formula>0</formula>
    </cfRule>
  </conditionalFormatting>
  <conditionalFormatting sqref="C32">
    <cfRule type="cellIs" dxfId="1444" priority="1547" operator="equal">
      <formula>0</formula>
    </cfRule>
  </conditionalFormatting>
  <conditionalFormatting sqref="D29:D30">
    <cfRule type="cellIs" dxfId="1443" priority="1546" operator="equal">
      <formula>0</formula>
    </cfRule>
  </conditionalFormatting>
  <conditionalFormatting sqref="D31">
    <cfRule type="cellIs" dxfId="1442" priority="1543" operator="equal">
      <formula>0</formula>
    </cfRule>
  </conditionalFormatting>
  <conditionalFormatting sqref="D32">
    <cfRule type="cellIs" dxfId="1441" priority="1542" operator="equal">
      <formula>0</formula>
    </cfRule>
  </conditionalFormatting>
  <conditionalFormatting sqref="C52">
    <cfRule type="cellIs" dxfId="1440" priority="1533" operator="equal">
      <formula>0</formula>
    </cfRule>
  </conditionalFormatting>
  <conditionalFormatting sqref="D49:D50 D50:G50">
    <cfRule type="cellIs" dxfId="1439" priority="1532" operator="equal">
      <formula>0</formula>
    </cfRule>
  </conditionalFormatting>
  <conditionalFormatting sqref="F49:F50">
    <cfRule type="cellIs" dxfId="1438" priority="1531" operator="equal">
      <formula>0</formula>
    </cfRule>
  </conditionalFormatting>
  <conditionalFormatting sqref="E49:E50">
    <cfRule type="cellIs" dxfId="1437" priority="1530" operator="equal">
      <formula>0</formula>
    </cfRule>
  </conditionalFormatting>
  <conditionalFormatting sqref="D51">
    <cfRule type="cellIs" dxfId="1436" priority="1529" operator="equal">
      <formula>0</formula>
    </cfRule>
  </conditionalFormatting>
  <conditionalFormatting sqref="D52">
    <cfRule type="cellIs" dxfId="1435" priority="1528" operator="equal">
      <formula>0</formula>
    </cfRule>
  </conditionalFormatting>
  <conditionalFormatting sqref="E51">
    <cfRule type="cellIs" dxfId="1434" priority="1527" operator="equal">
      <formula>0</formula>
    </cfRule>
  </conditionalFormatting>
  <conditionalFormatting sqref="F51">
    <cfRule type="cellIs" dxfId="1433" priority="1526" operator="equal">
      <formula>0</formula>
    </cfRule>
  </conditionalFormatting>
  <conditionalFormatting sqref="G50">
    <cfRule type="cellIs" dxfId="1432" priority="1525" operator="equal">
      <formula>0</formula>
    </cfRule>
  </conditionalFormatting>
  <conditionalFormatting sqref="G49:G50">
    <cfRule type="cellIs" dxfId="1431" priority="1524" operator="equal">
      <formula>0</formula>
    </cfRule>
  </conditionalFormatting>
  <conditionalFormatting sqref="G51">
    <cfRule type="cellIs" dxfId="1430" priority="1523" operator="equal">
      <formula>0</formula>
    </cfRule>
  </conditionalFormatting>
  <conditionalFormatting sqref="C200">
    <cfRule type="cellIs" dxfId="1429" priority="1519" operator="equal">
      <formula>0</formula>
    </cfRule>
  </conditionalFormatting>
  <conditionalFormatting sqref="C218">
    <cfRule type="cellIs" dxfId="1428" priority="1505" operator="equal">
      <formula>0</formula>
    </cfRule>
  </conditionalFormatting>
  <conditionalFormatting sqref="D215:D216 E216:F216">
    <cfRule type="cellIs" dxfId="1427" priority="1504" operator="equal">
      <formula>0</formula>
    </cfRule>
  </conditionalFormatting>
  <conditionalFormatting sqref="F215:F216">
    <cfRule type="cellIs" dxfId="1426" priority="1503" operator="equal">
      <formula>0</formula>
    </cfRule>
  </conditionalFormatting>
  <conditionalFormatting sqref="E215:E216">
    <cfRule type="cellIs" dxfId="1425" priority="1502" operator="equal">
      <formula>0</formula>
    </cfRule>
  </conditionalFormatting>
  <conditionalFormatting sqref="D217">
    <cfRule type="cellIs" dxfId="1424" priority="1501" operator="equal">
      <formula>0</formula>
    </cfRule>
  </conditionalFormatting>
  <conditionalFormatting sqref="D218">
    <cfRule type="cellIs" dxfId="1423" priority="1500" operator="equal">
      <formula>0</formula>
    </cfRule>
  </conditionalFormatting>
  <conditionalFormatting sqref="E217">
    <cfRule type="cellIs" dxfId="1422" priority="1499" operator="equal">
      <formula>0</formula>
    </cfRule>
  </conditionalFormatting>
  <conditionalFormatting sqref="F217">
    <cfRule type="cellIs" dxfId="1421" priority="1498" operator="equal">
      <formula>0</formula>
    </cfRule>
  </conditionalFormatting>
  <conditionalFormatting sqref="G216">
    <cfRule type="cellIs" dxfId="1420" priority="1497" operator="equal">
      <formula>0</formula>
    </cfRule>
  </conditionalFormatting>
  <conditionalFormatting sqref="G215:G216">
    <cfRule type="cellIs" dxfId="1419" priority="1496" operator="equal">
      <formula>0</formula>
    </cfRule>
  </conditionalFormatting>
  <conditionalFormatting sqref="G217">
    <cfRule type="cellIs" dxfId="1418" priority="1495" operator="equal">
      <formula>0</formula>
    </cfRule>
  </conditionalFormatting>
  <conditionalFormatting sqref="E218">
    <cfRule type="cellIs" dxfId="1417" priority="1494" operator="equal">
      <formula>0</formula>
    </cfRule>
  </conditionalFormatting>
  <conditionalFormatting sqref="F218">
    <cfRule type="cellIs" dxfId="1416" priority="1493" operator="equal">
      <formula>0</formula>
    </cfRule>
  </conditionalFormatting>
  <conditionalFormatting sqref="G218">
    <cfRule type="cellIs" dxfId="1415" priority="1492" operator="equal">
      <formula>0</formula>
    </cfRule>
  </conditionalFormatting>
  <conditionalFormatting sqref="D21">
    <cfRule type="cellIs" dxfId="1414" priority="1491" operator="equal">
      <formula>0</formula>
    </cfRule>
  </conditionalFormatting>
  <conditionalFormatting sqref="D21">
    <cfRule type="cellIs" dxfId="1413" priority="1490" operator="notEqual">
      <formula>0</formula>
    </cfRule>
  </conditionalFormatting>
  <conditionalFormatting sqref="D22">
    <cfRule type="cellIs" dxfId="1412" priority="1489" operator="equal">
      <formula>0</formula>
    </cfRule>
  </conditionalFormatting>
  <conditionalFormatting sqref="D22">
    <cfRule type="cellIs" dxfId="1411" priority="1488" operator="notEqual">
      <formula>0</formula>
    </cfRule>
  </conditionalFormatting>
  <conditionalFormatting sqref="E21">
    <cfRule type="cellIs" dxfId="1410" priority="1487" operator="equal">
      <formula>0</formula>
    </cfRule>
  </conditionalFormatting>
  <conditionalFormatting sqref="E21">
    <cfRule type="cellIs" dxfId="1409" priority="1486" operator="notEqual">
      <formula>0</formula>
    </cfRule>
  </conditionalFormatting>
  <conditionalFormatting sqref="E22">
    <cfRule type="cellIs" dxfId="1408" priority="1485" operator="equal">
      <formula>0</formula>
    </cfRule>
  </conditionalFormatting>
  <conditionalFormatting sqref="E22">
    <cfRule type="cellIs" dxfId="1407" priority="1484" operator="notEqual">
      <formula>0</formula>
    </cfRule>
  </conditionalFormatting>
  <conditionalFormatting sqref="G21">
    <cfRule type="cellIs" dxfId="1406" priority="1483" operator="equal">
      <formula>0</formula>
    </cfRule>
  </conditionalFormatting>
  <conditionalFormatting sqref="G21">
    <cfRule type="cellIs" dxfId="1405" priority="1482" operator="notEqual">
      <formula>0</formula>
    </cfRule>
  </conditionalFormatting>
  <conditionalFormatting sqref="G22">
    <cfRule type="cellIs" dxfId="1404" priority="1481" operator="equal">
      <formula>0</formula>
    </cfRule>
  </conditionalFormatting>
  <conditionalFormatting sqref="G22">
    <cfRule type="cellIs" dxfId="1403" priority="1480" operator="notEqual">
      <formula>0</formula>
    </cfRule>
  </conditionalFormatting>
  <conditionalFormatting sqref="F21">
    <cfRule type="cellIs" dxfId="1402" priority="1479" operator="equal">
      <formula>0</formula>
    </cfRule>
  </conditionalFormatting>
  <conditionalFormatting sqref="F21">
    <cfRule type="cellIs" dxfId="1401" priority="1478" operator="notEqual">
      <formula>0</formula>
    </cfRule>
  </conditionalFormatting>
  <conditionalFormatting sqref="F22">
    <cfRule type="cellIs" dxfId="1400" priority="1477" operator="equal">
      <formula>0</formula>
    </cfRule>
  </conditionalFormatting>
  <conditionalFormatting sqref="F22">
    <cfRule type="cellIs" dxfId="1399" priority="1476" operator="notEqual">
      <formula>0</formula>
    </cfRule>
  </conditionalFormatting>
  <conditionalFormatting sqref="D23">
    <cfRule type="cellIs" dxfId="1398" priority="1475" operator="equal">
      <formula>0</formula>
    </cfRule>
  </conditionalFormatting>
  <conditionalFormatting sqref="D23">
    <cfRule type="cellIs" dxfId="1397" priority="1474" operator="notEqual">
      <formula>0</formula>
    </cfRule>
  </conditionalFormatting>
  <conditionalFormatting sqref="D24">
    <cfRule type="cellIs" dxfId="1396" priority="1473" operator="equal">
      <formula>0</formula>
    </cfRule>
  </conditionalFormatting>
  <conditionalFormatting sqref="D24">
    <cfRule type="cellIs" dxfId="1395" priority="1472" operator="notEqual">
      <formula>0</formula>
    </cfRule>
  </conditionalFormatting>
  <conditionalFormatting sqref="E23">
    <cfRule type="cellIs" dxfId="1394" priority="1471" operator="equal">
      <formula>0</formula>
    </cfRule>
  </conditionalFormatting>
  <conditionalFormatting sqref="E23">
    <cfRule type="cellIs" dxfId="1393" priority="1470" operator="notEqual">
      <formula>0</formula>
    </cfRule>
  </conditionalFormatting>
  <conditionalFormatting sqref="E24">
    <cfRule type="cellIs" dxfId="1392" priority="1469" operator="equal">
      <formula>0</formula>
    </cfRule>
  </conditionalFormatting>
  <conditionalFormatting sqref="E24">
    <cfRule type="cellIs" dxfId="1391" priority="1468" operator="notEqual">
      <formula>0</formula>
    </cfRule>
  </conditionalFormatting>
  <conditionalFormatting sqref="G23">
    <cfRule type="cellIs" dxfId="1390" priority="1467" operator="equal">
      <formula>0</formula>
    </cfRule>
  </conditionalFormatting>
  <conditionalFormatting sqref="G23">
    <cfRule type="cellIs" dxfId="1389" priority="1466" operator="notEqual">
      <formula>0</formula>
    </cfRule>
  </conditionalFormatting>
  <conditionalFormatting sqref="G24">
    <cfRule type="cellIs" dxfId="1388" priority="1465" operator="equal">
      <formula>0</formula>
    </cfRule>
  </conditionalFormatting>
  <conditionalFormatting sqref="G24">
    <cfRule type="cellIs" dxfId="1387" priority="1464" operator="notEqual">
      <formula>0</formula>
    </cfRule>
  </conditionalFormatting>
  <conditionalFormatting sqref="F23">
    <cfRule type="cellIs" dxfId="1386" priority="1463" operator="equal">
      <formula>0</formula>
    </cfRule>
  </conditionalFormatting>
  <conditionalFormatting sqref="F23">
    <cfRule type="cellIs" dxfId="1385" priority="1462" operator="notEqual">
      <formula>0</formula>
    </cfRule>
  </conditionalFormatting>
  <conditionalFormatting sqref="F24">
    <cfRule type="cellIs" dxfId="1384" priority="1461" operator="equal">
      <formula>0</formula>
    </cfRule>
  </conditionalFormatting>
  <conditionalFormatting sqref="F24">
    <cfRule type="cellIs" dxfId="1383" priority="1460" operator="notEqual">
      <formula>0</formula>
    </cfRule>
  </conditionalFormatting>
  <conditionalFormatting sqref="D25">
    <cfRule type="cellIs" dxfId="1382" priority="1459" operator="equal">
      <formula>0</formula>
    </cfRule>
  </conditionalFormatting>
  <conditionalFormatting sqref="D25">
    <cfRule type="cellIs" dxfId="1381" priority="1458" operator="notEqual">
      <formula>0</formula>
    </cfRule>
  </conditionalFormatting>
  <conditionalFormatting sqref="D26">
    <cfRule type="cellIs" dxfId="1380" priority="1457" operator="equal">
      <formula>0</formula>
    </cfRule>
  </conditionalFormatting>
  <conditionalFormatting sqref="D26">
    <cfRule type="cellIs" dxfId="1379" priority="1456" operator="notEqual">
      <formula>0</formula>
    </cfRule>
  </conditionalFormatting>
  <conditionalFormatting sqref="E25">
    <cfRule type="cellIs" dxfId="1378" priority="1455" operator="equal">
      <formula>0</formula>
    </cfRule>
  </conditionalFormatting>
  <conditionalFormatting sqref="E25">
    <cfRule type="cellIs" dxfId="1377" priority="1454" operator="notEqual">
      <formula>0</formula>
    </cfRule>
  </conditionalFormatting>
  <conditionalFormatting sqref="E26">
    <cfRule type="cellIs" dxfId="1376" priority="1453" operator="equal">
      <formula>0</formula>
    </cfRule>
  </conditionalFormatting>
  <conditionalFormatting sqref="E26">
    <cfRule type="cellIs" dxfId="1375" priority="1452" operator="notEqual">
      <formula>0</formula>
    </cfRule>
  </conditionalFormatting>
  <conditionalFormatting sqref="G25">
    <cfRule type="cellIs" dxfId="1374" priority="1451" operator="equal">
      <formula>0</formula>
    </cfRule>
  </conditionalFormatting>
  <conditionalFormatting sqref="G25">
    <cfRule type="cellIs" dxfId="1373" priority="1450" operator="notEqual">
      <formula>0</formula>
    </cfRule>
  </conditionalFormatting>
  <conditionalFormatting sqref="G26">
    <cfRule type="cellIs" dxfId="1372" priority="1449" operator="equal">
      <formula>0</formula>
    </cfRule>
  </conditionalFormatting>
  <conditionalFormatting sqref="G26">
    <cfRule type="cellIs" dxfId="1371" priority="1448" operator="notEqual">
      <formula>0</formula>
    </cfRule>
  </conditionalFormatting>
  <conditionalFormatting sqref="F25">
    <cfRule type="cellIs" dxfId="1370" priority="1447" operator="equal">
      <formula>0</formula>
    </cfRule>
  </conditionalFormatting>
  <conditionalFormatting sqref="F25">
    <cfRule type="cellIs" dxfId="1369" priority="1446" operator="notEqual">
      <formula>0</formula>
    </cfRule>
  </conditionalFormatting>
  <conditionalFormatting sqref="F26">
    <cfRule type="cellIs" dxfId="1368" priority="1445" operator="equal">
      <formula>0</formula>
    </cfRule>
  </conditionalFormatting>
  <conditionalFormatting sqref="F26">
    <cfRule type="cellIs" dxfId="1367" priority="1444" operator="notEqual">
      <formula>0</formula>
    </cfRule>
  </conditionalFormatting>
  <conditionalFormatting sqref="D27">
    <cfRule type="cellIs" dxfId="1366" priority="1443" operator="equal">
      <formula>0</formula>
    </cfRule>
  </conditionalFormatting>
  <conditionalFormatting sqref="D27">
    <cfRule type="cellIs" dxfId="1365" priority="1442" operator="notEqual">
      <formula>0</formula>
    </cfRule>
  </conditionalFormatting>
  <conditionalFormatting sqref="D28">
    <cfRule type="cellIs" dxfId="1364" priority="1441" operator="equal">
      <formula>0</formula>
    </cfRule>
  </conditionalFormatting>
  <conditionalFormatting sqref="D28">
    <cfRule type="cellIs" dxfId="1363" priority="1440" operator="notEqual">
      <formula>0</formula>
    </cfRule>
  </conditionalFormatting>
  <conditionalFormatting sqref="E27">
    <cfRule type="cellIs" dxfId="1362" priority="1439" operator="equal">
      <formula>0</formula>
    </cfRule>
  </conditionalFormatting>
  <conditionalFormatting sqref="E27">
    <cfRule type="cellIs" dxfId="1361" priority="1438" operator="notEqual">
      <formula>0</formula>
    </cfRule>
  </conditionalFormatting>
  <conditionalFormatting sqref="E28">
    <cfRule type="cellIs" dxfId="1360" priority="1437" operator="equal">
      <formula>0</formula>
    </cfRule>
  </conditionalFormatting>
  <conditionalFormatting sqref="E28">
    <cfRule type="cellIs" dxfId="1359" priority="1436" operator="notEqual">
      <formula>0</formula>
    </cfRule>
  </conditionalFormatting>
  <conditionalFormatting sqref="G27">
    <cfRule type="cellIs" dxfId="1358" priority="1435" operator="equal">
      <formula>0</formula>
    </cfRule>
  </conditionalFormatting>
  <conditionalFormatting sqref="G27">
    <cfRule type="cellIs" dxfId="1357" priority="1434" operator="notEqual">
      <formula>0</formula>
    </cfRule>
  </conditionalFormatting>
  <conditionalFormatting sqref="G28">
    <cfRule type="cellIs" dxfId="1356" priority="1433" operator="equal">
      <formula>0</formula>
    </cfRule>
  </conditionalFormatting>
  <conditionalFormatting sqref="G28">
    <cfRule type="cellIs" dxfId="1355" priority="1432" operator="notEqual">
      <formula>0</formula>
    </cfRule>
  </conditionalFormatting>
  <conditionalFormatting sqref="F27">
    <cfRule type="cellIs" dxfId="1354" priority="1431" operator="equal">
      <formula>0</formula>
    </cfRule>
  </conditionalFormatting>
  <conditionalFormatting sqref="F27">
    <cfRule type="cellIs" dxfId="1353" priority="1430" operator="notEqual">
      <formula>0</formula>
    </cfRule>
  </conditionalFormatting>
  <conditionalFormatting sqref="F28">
    <cfRule type="cellIs" dxfId="1352" priority="1429" operator="equal">
      <formula>0</formula>
    </cfRule>
  </conditionalFormatting>
  <conditionalFormatting sqref="F28">
    <cfRule type="cellIs" dxfId="1351" priority="1428" operator="notEqual">
      <formula>0</formula>
    </cfRule>
  </conditionalFormatting>
  <conditionalFormatting sqref="D15:D16 E16:F16">
    <cfRule type="cellIs" dxfId="1350" priority="1427" operator="equal">
      <formula>0</formula>
    </cfRule>
  </conditionalFormatting>
  <conditionalFormatting sqref="F15:F16">
    <cfRule type="cellIs" dxfId="1349" priority="1426" operator="equal">
      <formula>0</formula>
    </cfRule>
  </conditionalFormatting>
  <conditionalFormatting sqref="E15:E16">
    <cfRule type="cellIs" dxfId="1348" priority="1425" operator="equal">
      <formula>0</formula>
    </cfRule>
  </conditionalFormatting>
  <conditionalFormatting sqref="D17">
    <cfRule type="cellIs" dxfId="1347" priority="1424" operator="equal">
      <formula>0</formula>
    </cfRule>
  </conditionalFormatting>
  <conditionalFormatting sqref="D18">
    <cfRule type="cellIs" dxfId="1346" priority="1423" operator="equal">
      <formula>0</formula>
    </cfRule>
  </conditionalFormatting>
  <conditionalFormatting sqref="E17">
    <cfRule type="cellIs" dxfId="1345" priority="1422" operator="equal">
      <formula>0</formula>
    </cfRule>
  </conditionalFormatting>
  <conditionalFormatting sqref="F17">
    <cfRule type="cellIs" dxfId="1344" priority="1421" operator="equal">
      <formula>0</formula>
    </cfRule>
  </conditionalFormatting>
  <conditionalFormatting sqref="G16">
    <cfRule type="cellIs" dxfId="1343" priority="1420" operator="equal">
      <formula>0</formula>
    </cfRule>
  </conditionalFormatting>
  <conditionalFormatting sqref="G15:G16">
    <cfRule type="cellIs" dxfId="1342" priority="1419" operator="equal">
      <formula>0</formula>
    </cfRule>
  </conditionalFormatting>
  <conditionalFormatting sqref="G17">
    <cfRule type="cellIs" dxfId="1341" priority="1418" operator="equal">
      <formula>0</formula>
    </cfRule>
  </conditionalFormatting>
  <conditionalFormatting sqref="E18">
    <cfRule type="cellIs" dxfId="1340" priority="1417" operator="equal">
      <formula>0</formula>
    </cfRule>
  </conditionalFormatting>
  <conditionalFormatting sqref="F18">
    <cfRule type="cellIs" dxfId="1339" priority="1416" operator="equal">
      <formula>0</formula>
    </cfRule>
  </conditionalFormatting>
  <conditionalFormatting sqref="G18">
    <cfRule type="cellIs" dxfId="1338" priority="1415" operator="equal">
      <formula>0</formula>
    </cfRule>
  </conditionalFormatting>
  <conditionalFormatting sqref="D19:D20">
    <cfRule type="cellIs" dxfId="1337" priority="1409" operator="equal">
      <formula>0</formula>
    </cfRule>
  </conditionalFormatting>
  <conditionalFormatting sqref="E19:E20">
    <cfRule type="cellIs" dxfId="1336" priority="1405" operator="equal">
      <formula>0</formula>
    </cfRule>
  </conditionalFormatting>
  <conditionalFormatting sqref="F19:F20">
    <cfRule type="cellIs" dxfId="1335" priority="1404" operator="equal">
      <formula>0</formula>
    </cfRule>
  </conditionalFormatting>
  <conditionalFormatting sqref="G19:G20">
    <cfRule type="cellIs" dxfId="1334" priority="1403" operator="equal">
      <formula>0</formula>
    </cfRule>
  </conditionalFormatting>
  <conditionalFormatting sqref="D35">
    <cfRule type="cellIs" dxfId="1333" priority="1402" operator="equal">
      <formula>0</formula>
    </cfRule>
  </conditionalFormatting>
  <conditionalFormatting sqref="D35">
    <cfRule type="cellIs" dxfId="1332" priority="1401" operator="notEqual">
      <formula>0</formula>
    </cfRule>
  </conditionalFormatting>
  <conditionalFormatting sqref="D36">
    <cfRule type="cellIs" dxfId="1331" priority="1400" operator="equal">
      <formula>0</formula>
    </cfRule>
  </conditionalFormatting>
  <conditionalFormatting sqref="D36">
    <cfRule type="cellIs" dxfId="1330" priority="1399" operator="notEqual">
      <formula>0</formula>
    </cfRule>
  </conditionalFormatting>
  <conditionalFormatting sqref="E35">
    <cfRule type="cellIs" dxfId="1329" priority="1398" operator="equal">
      <formula>0</formula>
    </cfRule>
  </conditionalFormatting>
  <conditionalFormatting sqref="E35">
    <cfRule type="cellIs" dxfId="1328" priority="1397" operator="notEqual">
      <formula>0</formula>
    </cfRule>
  </conditionalFormatting>
  <conditionalFormatting sqref="E36">
    <cfRule type="cellIs" dxfId="1327" priority="1396" operator="equal">
      <formula>0</formula>
    </cfRule>
  </conditionalFormatting>
  <conditionalFormatting sqref="E36">
    <cfRule type="cellIs" dxfId="1326" priority="1395" operator="notEqual">
      <formula>0</formula>
    </cfRule>
  </conditionalFormatting>
  <conditionalFormatting sqref="G35">
    <cfRule type="cellIs" dxfId="1325" priority="1394" operator="equal">
      <formula>0</formula>
    </cfRule>
  </conditionalFormatting>
  <conditionalFormatting sqref="G35">
    <cfRule type="cellIs" dxfId="1324" priority="1393" operator="notEqual">
      <formula>0</formula>
    </cfRule>
  </conditionalFormatting>
  <conditionalFormatting sqref="G36">
    <cfRule type="cellIs" dxfId="1323" priority="1392" operator="equal">
      <formula>0</formula>
    </cfRule>
  </conditionalFormatting>
  <conditionalFormatting sqref="G36">
    <cfRule type="cellIs" dxfId="1322" priority="1391" operator="notEqual">
      <formula>0</formula>
    </cfRule>
  </conditionalFormatting>
  <conditionalFormatting sqref="F35">
    <cfRule type="cellIs" dxfId="1321" priority="1390" operator="equal">
      <formula>0</formula>
    </cfRule>
  </conditionalFormatting>
  <conditionalFormatting sqref="F35">
    <cfRule type="cellIs" dxfId="1320" priority="1389" operator="notEqual">
      <formula>0</formula>
    </cfRule>
  </conditionalFormatting>
  <conditionalFormatting sqref="F36">
    <cfRule type="cellIs" dxfId="1319" priority="1388" operator="equal">
      <formula>0</formula>
    </cfRule>
  </conditionalFormatting>
  <conditionalFormatting sqref="F36">
    <cfRule type="cellIs" dxfId="1318" priority="1387" operator="notEqual">
      <formula>0</formula>
    </cfRule>
  </conditionalFormatting>
  <conditionalFormatting sqref="D33:D34">
    <cfRule type="cellIs" dxfId="1317" priority="1386" operator="equal">
      <formula>0</formula>
    </cfRule>
  </conditionalFormatting>
  <conditionalFormatting sqref="E33">
    <cfRule type="cellIs" dxfId="1316" priority="1385" operator="equal">
      <formula>0</formula>
    </cfRule>
  </conditionalFormatting>
  <conditionalFormatting sqref="F33">
    <cfRule type="cellIs" dxfId="1315" priority="1384" operator="equal">
      <formula>0</formula>
    </cfRule>
  </conditionalFormatting>
  <conditionalFormatting sqref="G33">
    <cfRule type="cellIs" dxfId="1314" priority="1383" operator="equal">
      <formula>0</formula>
    </cfRule>
  </conditionalFormatting>
  <conditionalFormatting sqref="E34">
    <cfRule type="cellIs" dxfId="1313" priority="1382" operator="equal">
      <formula>0</formula>
    </cfRule>
  </conditionalFormatting>
  <conditionalFormatting sqref="F34">
    <cfRule type="cellIs" dxfId="1312" priority="1381" operator="equal">
      <formula>0</formula>
    </cfRule>
  </conditionalFormatting>
  <conditionalFormatting sqref="G34">
    <cfRule type="cellIs" dxfId="1311" priority="1380" operator="equal">
      <formula>0</formula>
    </cfRule>
  </conditionalFormatting>
  <conditionalFormatting sqref="D39">
    <cfRule type="cellIs" dxfId="1310" priority="1379" operator="equal">
      <formula>0</formula>
    </cfRule>
  </conditionalFormatting>
  <conditionalFormatting sqref="D39">
    <cfRule type="cellIs" dxfId="1309" priority="1378" operator="notEqual">
      <formula>0</formula>
    </cfRule>
  </conditionalFormatting>
  <conditionalFormatting sqref="D40">
    <cfRule type="cellIs" dxfId="1308" priority="1377" operator="equal">
      <formula>0</formula>
    </cfRule>
  </conditionalFormatting>
  <conditionalFormatting sqref="D40">
    <cfRule type="cellIs" dxfId="1307" priority="1376" operator="notEqual">
      <formula>0</formula>
    </cfRule>
  </conditionalFormatting>
  <conditionalFormatting sqref="E39">
    <cfRule type="cellIs" dxfId="1306" priority="1375" operator="equal">
      <formula>0</formula>
    </cfRule>
  </conditionalFormatting>
  <conditionalFormatting sqref="E39">
    <cfRule type="cellIs" dxfId="1305" priority="1374" operator="notEqual">
      <formula>0</formula>
    </cfRule>
  </conditionalFormatting>
  <conditionalFormatting sqref="E40">
    <cfRule type="cellIs" dxfId="1304" priority="1373" operator="equal">
      <formula>0</formula>
    </cfRule>
  </conditionalFormatting>
  <conditionalFormatting sqref="E40">
    <cfRule type="cellIs" dxfId="1303" priority="1372" operator="notEqual">
      <formula>0</formula>
    </cfRule>
  </conditionalFormatting>
  <conditionalFormatting sqref="G39">
    <cfRule type="cellIs" dxfId="1302" priority="1371" operator="equal">
      <formula>0</formula>
    </cfRule>
  </conditionalFormatting>
  <conditionalFormatting sqref="G39">
    <cfRule type="cellIs" dxfId="1301" priority="1370" operator="notEqual">
      <formula>0</formula>
    </cfRule>
  </conditionalFormatting>
  <conditionalFormatting sqref="G40">
    <cfRule type="cellIs" dxfId="1300" priority="1369" operator="equal">
      <formula>0</formula>
    </cfRule>
  </conditionalFormatting>
  <conditionalFormatting sqref="G40">
    <cfRule type="cellIs" dxfId="1299" priority="1368" operator="notEqual">
      <formula>0</formula>
    </cfRule>
  </conditionalFormatting>
  <conditionalFormatting sqref="F39">
    <cfRule type="cellIs" dxfId="1298" priority="1367" operator="equal">
      <formula>0</formula>
    </cfRule>
  </conditionalFormatting>
  <conditionalFormatting sqref="F39">
    <cfRule type="cellIs" dxfId="1297" priority="1366" operator="notEqual">
      <formula>0</formula>
    </cfRule>
  </conditionalFormatting>
  <conditionalFormatting sqref="F40">
    <cfRule type="cellIs" dxfId="1296" priority="1365" operator="equal">
      <formula>0</formula>
    </cfRule>
  </conditionalFormatting>
  <conditionalFormatting sqref="F40">
    <cfRule type="cellIs" dxfId="1295" priority="1364" operator="notEqual">
      <formula>0</formula>
    </cfRule>
  </conditionalFormatting>
  <conditionalFormatting sqref="D37:D38">
    <cfRule type="cellIs" dxfId="1294" priority="1363" operator="equal">
      <formula>0</formula>
    </cfRule>
  </conditionalFormatting>
  <conditionalFormatting sqref="E37">
    <cfRule type="cellIs" dxfId="1293" priority="1362" operator="equal">
      <formula>0</formula>
    </cfRule>
  </conditionalFormatting>
  <conditionalFormatting sqref="F37">
    <cfRule type="cellIs" dxfId="1292" priority="1361" operator="equal">
      <formula>0</formula>
    </cfRule>
  </conditionalFormatting>
  <conditionalFormatting sqref="G37">
    <cfRule type="cellIs" dxfId="1291" priority="1360" operator="equal">
      <formula>0</formula>
    </cfRule>
  </conditionalFormatting>
  <conditionalFormatting sqref="E38">
    <cfRule type="cellIs" dxfId="1290" priority="1359" operator="equal">
      <formula>0</formula>
    </cfRule>
  </conditionalFormatting>
  <conditionalFormatting sqref="F38">
    <cfRule type="cellIs" dxfId="1289" priority="1358" operator="equal">
      <formula>0</formula>
    </cfRule>
  </conditionalFormatting>
  <conditionalFormatting sqref="G38">
    <cfRule type="cellIs" dxfId="1288" priority="1357" operator="equal">
      <formula>0</formula>
    </cfRule>
  </conditionalFormatting>
  <conditionalFormatting sqref="D43">
    <cfRule type="cellIs" dxfId="1287" priority="1356" operator="equal">
      <formula>0</formula>
    </cfRule>
  </conditionalFormatting>
  <conditionalFormatting sqref="D43">
    <cfRule type="cellIs" dxfId="1286" priority="1355" operator="notEqual">
      <formula>0</formula>
    </cfRule>
  </conditionalFormatting>
  <conditionalFormatting sqref="D44">
    <cfRule type="cellIs" dxfId="1285" priority="1354" operator="equal">
      <formula>0</formula>
    </cfRule>
  </conditionalFormatting>
  <conditionalFormatting sqref="D44">
    <cfRule type="cellIs" dxfId="1284" priority="1353" operator="notEqual">
      <formula>0</formula>
    </cfRule>
  </conditionalFormatting>
  <conditionalFormatting sqref="E43">
    <cfRule type="cellIs" dxfId="1283" priority="1352" operator="equal">
      <formula>0</formula>
    </cfRule>
  </conditionalFormatting>
  <conditionalFormatting sqref="E43">
    <cfRule type="cellIs" dxfId="1282" priority="1351" operator="notEqual">
      <formula>0</formula>
    </cfRule>
  </conditionalFormatting>
  <conditionalFormatting sqref="E44">
    <cfRule type="cellIs" dxfId="1281" priority="1350" operator="equal">
      <formula>0</formula>
    </cfRule>
  </conditionalFormatting>
  <conditionalFormatting sqref="E44">
    <cfRule type="cellIs" dxfId="1280" priority="1349" operator="notEqual">
      <formula>0</formula>
    </cfRule>
  </conditionalFormatting>
  <conditionalFormatting sqref="G43">
    <cfRule type="cellIs" dxfId="1279" priority="1348" operator="equal">
      <formula>0</formula>
    </cfRule>
  </conditionalFormatting>
  <conditionalFormatting sqref="G43">
    <cfRule type="cellIs" dxfId="1278" priority="1347" operator="notEqual">
      <formula>0</formula>
    </cfRule>
  </conditionalFormatting>
  <conditionalFormatting sqref="G44">
    <cfRule type="cellIs" dxfId="1277" priority="1346" operator="equal">
      <formula>0</formula>
    </cfRule>
  </conditionalFormatting>
  <conditionalFormatting sqref="G44">
    <cfRule type="cellIs" dxfId="1276" priority="1345" operator="notEqual">
      <formula>0</formula>
    </cfRule>
  </conditionalFormatting>
  <conditionalFormatting sqref="F43">
    <cfRule type="cellIs" dxfId="1275" priority="1344" operator="equal">
      <formula>0</formula>
    </cfRule>
  </conditionalFormatting>
  <conditionalFormatting sqref="F43">
    <cfRule type="cellIs" dxfId="1274" priority="1343" operator="notEqual">
      <formula>0</formula>
    </cfRule>
  </conditionalFormatting>
  <conditionalFormatting sqref="F44">
    <cfRule type="cellIs" dxfId="1273" priority="1342" operator="equal">
      <formula>0</formula>
    </cfRule>
  </conditionalFormatting>
  <conditionalFormatting sqref="F44">
    <cfRule type="cellIs" dxfId="1272" priority="1341" operator="notEqual">
      <formula>0</formula>
    </cfRule>
  </conditionalFormatting>
  <conditionalFormatting sqref="D41:D42">
    <cfRule type="cellIs" dxfId="1271" priority="1340" operator="equal">
      <formula>0</formula>
    </cfRule>
  </conditionalFormatting>
  <conditionalFormatting sqref="D45">
    <cfRule type="cellIs" dxfId="1270" priority="1333" operator="equal">
      <formula>0</formula>
    </cfRule>
  </conditionalFormatting>
  <conditionalFormatting sqref="D45">
    <cfRule type="cellIs" dxfId="1269" priority="1332" operator="notEqual">
      <formula>0</formula>
    </cfRule>
  </conditionalFormatting>
  <conditionalFormatting sqref="D46">
    <cfRule type="cellIs" dxfId="1268" priority="1331" operator="equal">
      <formula>0</formula>
    </cfRule>
  </conditionalFormatting>
  <conditionalFormatting sqref="D46">
    <cfRule type="cellIs" dxfId="1267" priority="1330" operator="notEqual">
      <formula>0</formula>
    </cfRule>
  </conditionalFormatting>
  <conditionalFormatting sqref="E45">
    <cfRule type="cellIs" dxfId="1266" priority="1329" operator="equal">
      <formula>0</formula>
    </cfRule>
  </conditionalFormatting>
  <conditionalFormatting sqref="E45">
    <cfRule type="cellIs" dxfId="1265" priority="1328" operator="notEqual">
      <formula>0</formula>
    </cfRule>
  </conditionalFormatting>
  <conditionalFormatting sqref="E46">
    <cfRule type="cellIs" dxfId="1264" priority="1327" operator="equal">
      <formula>0</formula>
    </cfRule>
  </conditionalFormatting>
  <conditionalFormatting sqref="E46">
    <cfRule type="cellIs" dxfId="1263" priority="1326" operator="notEqual">
      <formula>0</formula>
    </cfRule>
  </conditionalFormatting>
  <conditionalFormatting sqref="G45">
    <cfRule type="cellIs" dxfId="1262" priority="1325" operator="equal">
      <formula>0</formula>
    </cfRule>
  </conditionalFormatting>
  <conditionalFormatting sqref="G45">
    <cfRule type="cellIs" dxfId="1261" priority="1324" operator="notEqual">
      <formula>0</formula>
    </cfRule>
  </conditionalFormatting>
  <conditionalFormatting sqref="G46">
    <cfRule type="cellIs" dxfId="1260" priority="1323" operator="equal">
      <formula>0</formula>
    </cfRule>
  </conditionalFormatting>
  <conditionalFormatting sqref="G46">
    <cfRule type="cellIs" dxfId="1259" priority="1322" operator="notEqual">
      <formula>0</formula>
    </cfRule>
  </conditionalFormatting>
  <conditionalFormatting sqref="F45">
    <cfRule type="cellIs" dxfId="1258" priority="1321" operator="equal">
      <formula>0</formula>
    </cfRule>
  </conditionalFormatting>
  <conditionalFormatting sqref="F45">
    <cfRule type="cellIs" dxfId="1257" priority="1320" operator="notEqual">
      <formula>0</formula>
    </cfRule>
  </conditionalFormatting>
  <conditionalFormatting sqref="F46">
    <cfRule type="cellIs" dxfId="1256" priority="1319" operator="equal">
      <formula>0</formula>
    </cfRule>
  </conditionalFormatting>
  <conditionalFormatting sqref="F46">
    <cfRule type="cellIs" dxfId="1255" priority="1318" operator="notEqual">
      <formula>0</formula>
    </cfRule>
  </conditionalFormatting>
  <conditionalFormatting sqref="D47">
    <cfRule type="cellIs" dxfId="1254" priority="1317" operator="equal">
      <formula>0</formula>
    </cfRule>
  </conditionalFormatting>
  <conditionalFormatting sqref="D47">
    <cfRule type="cellIs" dxfId="1253" priority="1316" operator="notEqual">
      <formula>0</formula>
    </cfRule>
  </conditionalFormatting>
  <conditionalFormatting sqref="D48">
    <cfRule type="cellIs" dxfId="1252" priority="1315" operator="equal">
      <formula>0</formula>
    </cfRule>
  </conditionalFormatting>
  <conditionalFormatting sqref="D48">
    <cfRule type="cellIs" dxfId="1251" priority="1314" operator="notEqual">
      <formula>0</formula>
    </cfRule>
  </conditionalFormatting>
  <conditionalFormatting sqref="E47">
    <cfRule type="cellIs" dxfId="1250" priority="1313" operator="equal">
      <formula>0</formula>
    </cfRule>
  </conditionalFormatting>
  <conditionalFormatting sqref="E47">
    <cfRule type="cellIs" dxfId="1249" priority="1312" operator="notEqual">
      <formula>0</formula>
    </cfRule>
  </conditionalFormatting>
  <conditionalFormatting sqref="E48">
    <cfRule type="cellIs" dxfId="1248" priority="1311" operator="equal">
      <formula>0</formula>
    </cfRule>
  </conditionalFormatting>
  <conditionalFormatting sqref="E48">
    <cfRule type="cellIs" dxfId="1247" priority="1310" operator="notEqual">
      <formula>0</formula>
    </cfRule>
  </conditionalFormatting>
  <conditionalFormatting sqref="G47">
    <cfRule type="cellIs" dxfId="1246" priority="1309" operator="equal">
      <formula>0</formula>
    </cfRule>
  </conditionalFormatting>
  <conditionalFormatting sqref="G47">
    <cfRule type="cellIs" dxfId="1245" priority="1308" operator="notEqual">
      <formula>0</formula>
    </cfRule>
  </conditionalFormatting>
  <conditionalFormatting sqref="G48">
    <cfRule type="cellIs" dxfId="1244" priority="1307" operator="equal">
      <formula>0</formula>
    </cfRule>
  </conditionalFormatting>
  <conditionalFormatting sqref="G48">
    <cfRule type="cellIs" dxfId="1243" priority="1306" operator="notEqual">
      <formula>0</formula>
    </cfRule>
  </conditionalFormatting>
  <conditionalFormatting sqref="F47">
    <cfRule type="cellIs" dxfId="1242" priority="1305" operator="equal">
      <formula>0</formula>
    </cfRule>
  </conditionalFormatting>
  <conditionalFormatting sqref="F47">
    <cfRule type="cellIs" dxfId="1241" priority="1304" operator="notEqual">
      <formula>0</formula>
    </cfRule>
  </conditionalFormatting>
  <conditionalFormatting sqref="F48">
    <cfRule type="cellIs" dxfId="1240" priority="1303" operator="equal">
      <formula>0</formula>
    </cfRule>
  </conditionalFormatting>
  <conditionalFormatting sqref="F48">
    <cfRule type="cellIs" dxfId="1239" priority="1302" operator="notEqual">
      <formula>0</formula>
    </cfRule>
  </conditionalFormatting>
  <conditionalFormatting sqref="E29:E30">
    <cfRule type="cellIs" dxfId="1238" priority="1297" operator="equal">
      <formula>0</formula>
    </cfRule>
  </conditionalFormatting>
  <conditionalFormatting sqref="E31">
    <cfRule type="cellIs" dxfId="1237" priority="1296" operator="equal">
      <formula>0</formula>
    </cfRule>
  </conditionalFormatting>
  <conditionalFormatting sqref="E32">
    <cfRule type="cellIs" dxfId="1236" priority="1295" operator="equal">
      <formula>0</formula>
    </cfRule>
  </conditionalFormatting>
  <conditionalFormatting sqref="F29:F30">
    <cfRule type="cellIs" dxfId="1235" priority="1294" operator="equal">
      <formula>0</formula>
    </cfRule>
  </conditionalFormatting>
  <conditionalFormatting sqref="F31">
    <cfRule type="cellIs" dxfId="1234" priority="1293" operator="equal">
      <formula>0</formula>
    </cfRule>
  </conditionalFormatting>
  <conditionalFormatting sqref="F32">
    <cfRule type="cellIs" dxfId="1233" priority="1292" operator="equal">
      <formula>0</formula>
    </cfRule>
  </conditionalFormatting>
  <conditionalFormatting sqref="G29:G30">
    <cfRule type="cellIs" dxfId="1232" priority="1291" operator="equal">
      <formula>0</formula>
    </cfRule>
  </conditionalFormatting>
  <conditionalFormatting sqref="G31">
    <cfRule type="cellIs" dxfId="1231" priority="1290" operator="equal">
      <formula>0</formula>
    </cfRule>
  </conditionalFormatting>
  <conditionalFormatting sqref="G32">
    <cfRule type="cellIs" dxfId="1230" priority="1289" operator="equal">
      <formula>0</formula>
    </cfRule>
  </conditionalFormatting>
  <conditionalFormatting sqref="E41:E42">
    <cfRule type="cellIs" dxfId="1229" priority="1288" operator="equal">
      <formula>0</formula>
    </cfRule>
  </conditionalFormatting>
  <conditionalFormatting sqref="F41:F42">
    <cfRule type="cellIs" dxfId="1228" priority="1287" operator="equal">
      <formula>0</formula>
    </cfRule>
  </conditionalFormatting>
  <conditionalFormatting sqref="G41:G42">
    <cfRule type="cellIs" dxfId="1227" priority="1286" operator="equal">
      <formula>0</formula>
    </cfRule>
  </conditionalFormatting>
  <conditionalFormatting sqref="D55">
    <cfRule type="cellIs" dxfId="1226" priority="1285" operator="equal">
      <formula>0</formula>
    </cfRule>
  </conditionalFormatting>
  <conditionalFormatting sqref="D55">
    <cfRule type="cellIs" dxfId="1225" priority="1284" operator="notEqual">
      <formula>0</formula>
    </cfRule>
  </conditionalFormatting>
  <conditionalFormatting sqref="D56">
    <cfRule type="cellIs" dxfId="1224" priority="1283" operator="equal">
      <formula>0</formula>
    </cfRule>
  </conditionalFormatting>
  <conditionalFormatting sqref="D56">
    <cfRule type="cellIs" dxfId="1223" priority="1282" operator="notEqual">
      <formula>0</formula>
    </cfRule>
  </conditionalFormatting>
  <conditionalFormatting sqref="E55">
    <cfRule type="cellIs" dxfId="1222" priority="1281" operator="equal">
      <formula>0</formula>
    </cfRule>
  </conditionalFormatting>
  <conditionalFormatting sqref="E55">
    <cfRule type="cellIs" dxfId="1221" priority="1280" operator="notEqual">
      <formula>0</formula>
    </cfRule>
  </conditionalFormatting>
  <conditionalFormatting sqref="E56">
    <cfRule type="cellIs" dxfId="1220" priority="1279" operator="equal">
      <formula>0</formula>
    </cfRule>
  </conditionalFormatting>
  <conditionalFormatting sqref="E56">
    <cfRule type="cellIs" dxfId="1219" priority="1278" operator="notEqual">
      <formula>0</formula>
    </cfRule>
  </conditionalFormatting>
  <conditionalFormatting sqref="G55">
    <cfRule type="cellIs" dxfId="1218" priority="1277" operator="equal">
      <formula>0</formula>
    </cfRule>
  </conditionalFormatting>
  <conditionalFormatting sqref="G55">
    <cfRule type="cellIs" dxfId="1217" priority="1276" operator="notEqual">
      <formula>0</formula>
    </cfRule>
  </conditionalFormatting>
  <conditionalFormatting sqref="G56">
    <cfRule type="cellIs" dxfId="1216" priority="1275" operator="equal">
      <formula>0</formula>
    </cfRule>
  </conditionalFormatting>
  <conditionalFormatting sqref="G56">
    <cfRule type="cellIs" dxfId="1215" priority="1274" operator="notEqual">
      <formula>0</formula>
    </cfRule>
  </conditionalFormatting>
  <conditionalFormatting sqref="F55">
    <cfRule type="cellIs" dxfId="1214" priority="1273" operator="equal">
      <formula>0</formula>
    </cfRule>
  </conditionalFormatting>
  <conditionalFormatting sqref="F55">
    <cfRule type="cellIs" dxfId="1213" priority="1272" operator="notEqual">
      <formula>0</formula>
    </cfRule>
  </conditionalFormatting>
  <conditionalFormatting sqref="F56">
    <cfRule type="cellIs" dxfId="1212" priority="1271" operator="equal">
      <formula>0</formula>
    </cfRule>
  </conditionalFormatting>
  <conditionalFormatting sqref="F56">
    <cfRule type="cellIs" dxfId="1211" priority="1270" operator="notEqual">
      <formula>0</formula>
    </cfRule>
  </conditionalFormatting>
  <conditionalFormatting sqref="D53:D54">
    <cfRule type="cellIs" dxfId="1210" priority="1269" operator="equal">
      <formula>0</formula>
    </cfRule>
  </conditionalFormatting>
  <conditionalFormatting sqref="D57">
    <cfRule type="cellIs" dxfId="1209" priority="1265" operator="equal">
      <formula>0</formula>
    </cfRule>
  </conditionalFormatting>
  <conditionalFormatting sqref="D57">
    <cfRule type="cellIs" dxfId="1208" priority="1264" operator="notEqual">
      <formula>0</formula>
    </cfRule>
  </conditionalFormatting>
  <conditionalFormatting sqref="D58">
    <cfRule type="cellIs" dxfId="1207" priority="1263" operator="equal">
      <formula>0</formula>
    </cfRule>
  </conditionalFormatting>
  <conditionalFormatting sqref="D58">
    <cfRule type="cellIs" dxfId="1206" priority="1262" operator="notEqual">
      <formula>0</formula>
    </cfRule>
  </conditionalFormatting>
  <conditionalFormatting sqref="E57">
    <cfRule type="cellIs" dxfId="1205" priority="1261" operator="equal">
      <formula>0</formula>
    </cfRule>
  </conditionalFormatting>
  <conditionalFormatting sqref="E57">
    <cfRule type="cellIs" dxfId="1204" priority="1260" operator="notEqual">
      <formula>0</formula>
    </cfRule>
  </conditionalFormatting>
  <conditionalFormatting sqref="E58">
    <cfRule type="cellIs" dxfId="1203" priority="1259" operator="equal">
      <formula>0</formula>
    </cfRule>
  </conditionalFormatting>
  <conditionalFormatting sqref="E58">
    <cfRule type="cellIs" dxfId="1202" priority="1258" operator="notEqual">
      <formula>0</formula>
    </cfRule>
  </conditionalFormatting>
  <conditionalFormatting sqref="G57">
    <cfRule type="cellIs" dxfId="1201" priority="1257" operator="equal">
      <formula>0</formula>
    </cfRule>
  </conditionalFormatting>
  <conditionalFormatting sqref="G57">
    <cfRule type="cellIs" dxfId="1200" priority="1256" operator="notEqual">
      <formula>0</formula>
    </cfRule>
  </conditionalFormatting>
  <conditionalFormatting sqref="G58">
    <cfRule type="cellIs" dxfId="1199" priority="1255" operator="equal">
      <formula>0</formula>
    </cfRule>
  </conditionalFormatting>
  <conditionalFormatting sqref="G58">
    <cfRule type="cellIs" dxfId="1198" priority="1254" operator="notEqual">
      <formula>0</formula>
    </cfRule>
  </conditionalFormatting>
  <conditionalFormatting sqref="F57">
    <cfRule type="cellIs" dxfId="1197" priority="1253" operator="equal">
      <formula>0</formula>
    </cfRule>
  </conditionalFormatting>
  <conditionalFormatting sqref="F57">
    <cfRule type="cellIs" dxfId="1196" priority="1252" operator="notEqual">
      <formula>0</formula>
    </cfRule>
  </conditionalFormatting>
  <conditionalFormatting sqref="F58">
    <cfRule type="cellIs" dxfId="1195" priority="1251" operator="equal">
      <formula>0</formula>
    </cfRule>
  </conditionalFormatting>
  <conditionalFormatting sqref="F58">
    <cfRule type="cellIs" dxfId="1194" priority="1250" operator="notEqual">
      <formula>0</formula>
    </cfRule>
  </conditionalFormatting>
  <conditionalFormatting sqref="D59">
    <cfRule type="cellIs" dxfId="1193" priority="1249" operator="equal">
      <formula>0</formula>
    </cfRule>
  </conditionalFormatting>
  <conditionalFormatting sqref="D59">
    <cfRule type="cellIs" dxfId="1192" priority="1248" operator="notEqual">
      <formula>0</formula>
    </cfRule>
  </conditionalFormatting>
  <conditionalFormatting sqref="D60">
    <cfRule type="cellIs" dxfId="1191" priority="1247" operator="equal">
      <formula>0</formula>
    </cfRule>
  </conditionalFormatting>
  <conditionalFormatting sqref="D60">
    <cfRule type="cellIs" dxfId="1190" priority="1246" operator="notEqual">
      <formula>0</formula>
    </cfRule>
  </conditionalFormatting>
  <conditionalFormatting sqref="E59">
    <cfRule type="cellIs" dxfId="1189" priority="1245" operator="equal">
      <formula>0</formula>
    </cfRule>
  </conditionalFormatting>
  <conditionalFormatting sqref="E59">
    <cfRule type="cellIs" dxfId="1188" priority="1244" operator="notEqual">
      <formula>0</formula>
    </cfRule>
  </conditionalFormatting>
  <conditionalFormatting sqref="E60">
    <cfRule type="cellIs" dxfId="1187" priority="1243" operator="equal">
      <formula>0</formula>
    </cfRule>
  </conditionalFormatting>
  <conditionalFormatting sqref="E60">
    <cfRule type="cellIs" dxfId="1186" priority="1242" operator="notEqual">
      <formula>0</formula>
    </cfRule>
  </conditionalFormatting>
  <conditionalFormatting sqref="G59">
    <cfRule type="cellIs" dxfId="1185" priority="1241" operator="equal">
      <formula>0</formula>
    </cfRule>
  </conditionalFormatting>
  <conditionalFormatting sqref="G59">
    <cfRule type="cellIs" dxfId="1184" priority="1240" operator="notEqual">
      <formula>0</formula>
    </cfRule>
  </conditionalFormatting>
  <conditionalFormatting sqref="G60">
    <cfRule type="cellIs" dxfId="1183" priority="1239" operator="equal">
      <formula>0</formula>
    </cfRule>
  </conditionalFormatting>
  <conditionalFormatting sqref="G60">
    <cfRule type="cellIs" dxfId="1182" priority="1238" operator="notEqual">
      <formula>0</formula>
    </cfRule>
  </conditionalFormatting>
  <conditionalFormatting sqref="F59">
    <cfRule type="cellIs" dxfId="1181" priority="1237" operator="equal">
      <formula>0</formula>
    </cfRule>
  </conditionalFormatting>
  <conditionalFormatting sqref="F59">
    <cfRule type="cellIs" dxfId="1180" priority="1236" operator="notEqual">
      <formula>0</formula>
    </cfRule>
  </conditionalFormatting>
  <conditionalFormatting sqref="F60">
    <cfRule type="cellIs" dxfId="1179" priority="1235" operator="equal">
      <formula>0</formula>
    </cfRule>
  </conditionalFormatting>
  <conditionalFormatting sqref="F60">
    <cfRule type="cellIs" dxfId="1178" priority="1234" operator="notEqual">
      <formula>0</formula>
    </cfRule>
  </conditionalFormatting>
  <conditionalFormatting sqref="D61">
    <cfRule type="cellIs" dxfId="1177" priority="1233" operator="equal">
      <formula>0</formula>
    </cfRule>
  </conditionalFormatting>
  <conditionalFormatting sqref="D61">
    <cfRule type="cellIs" dxfId="1176" priority="1232" operator="notEqual">
      <formula>0</formula>
    </cfRule>
  </conditionalFormatting>
  <conditionalFormatting sqref="D62">
    <cfRule type="cellIs" dxfId="1175" priority="1231" operator="equal">
      <formula>0</formula>
    </cfRule>
  </conditionalFormatting>
  <conditionalFormatting sqref="D62">
    <cfRule type="cellIs" dxfId="1174" priority="1230" operator="notEqual">
      <formula>0</formula>
    </cfRule>
  </conditionalFormatting>
  <conditionalFormatting sqref="E61">
    <cfRule type="cellIs" dxfId="1173" priority="1229" operator="equal">
      <formula>0</formula>
    </cfRule>
  </conditionalFormatting>
  <conditionalFormatting sqref="E61">
    <cfRule type="cellIs" dxfId="1172" priority="1228" operator="notEqual">
      <formula>0</formula>
    </cfRule>
  </conditionalFormatting>
  <conditionalFormatting sqref="E62">
    <cfRule type="cellIs" dxfId="1171" priority="1227" operator="equal">
      <formula>0</formula>
    </cfRule>
  </conditionalFormatting>
  <conditionalFormatting sqref="E62">
    <cfRule type="cellIs" dxfId="1170" priority="1226" operator="notEqual">
      <formula>0</formula>
    </cfRule>
  </conditionalFormatting>
  <conditionalFormatting sqref="G61">
    <cfRule type="cellIs" dxfId="1169" priority="1225" operator="equal">
      <formula>0</formula>
    </cfRule>
  </conditionalFormatting>
  <conditionalFormatting sqref="G61">
    <cfRule type="cellIs" dxfId="1168" priority="1224" operator="notEqual">
      <formula>0</formula>
    </cfRule>
  </conditionalFormatting>
  <conditionalFormatting sqref="G62">
    <cfRule type="cellIs" dxfId="1167" priority="1223" operator="equal">
      <formula>0</formula>
    </cfRule>
  </conditionalFormatting>
  <conditionalFormatting sqref="G62">
    <cfRule type="cellIs" dxfId="1166" priority="1222" operator="notEqual">
      <formula>0</formula>
    </cfRule>
  </conditionalFormatting>
  <conditionalFormatting sqref="F61">
    <cfRule type="cellIs" dxfId="1165" priority="1221" operator="equal">
      <formula>0</formula>
    </cfRule>
  </conditionalFormatting>
  <conditionalFormatting sqref="F61">
    <cfRule type="cellIs" dxfId="1164" priority="1220" operator="notEqual">
      <formula>0</formula>
    </cfRule>
  </conditionalFormatting>
  <conditionalFormatting sqref="F62">
    <cfRule type="cellIs" dxfId="1163" priority="1219" operator="equal">
      <formula>0</formula>
    </cfRule>
  </conditionalFormatting>
  <conditionalFormatting sqref="F62">
    <cfRule type="cellIs" dxfId="1162" priority="1218" operator="notEqual">
      <formula>0</formula>
    </cfRule>
  </conditionalFormatting>
  <conditionalFormatting sqref="D63">
    <cfRule type="cellIs" dxfId="1161" priority="1217" operator="equal">
      <formula>0</formula>
    </cfRule>
  </conditionalFormatting>
  <conditionalFormatting sqref="D63">
    <cfRule type="cellIs" dxfId="1160" priority="1216" operator="notEqual">
      <formula>0</formula>
    </cfRule>
  </conditionalFormatting>
  <conditionalFormatting sqref="D64">
    <cfRule type="cellIs" dxfId="1159" priority="1215" operator="equal">
      <formula>0</formula>
    </cfRule>
  </conditionalFormatting>
  <conditionalFormatting sqref="D64">
    <cfRule type="cellIs" dxfId="1158" priority="1214" operator="notEqual">
      <formula>0</formula>
    </cfRule>
  </conditionalFormatting>
  <conditionalFormatting sqref="E63">
    <cfRule type="cellIs" dxfId="1157" priority="1213" operator="equal">
      <formula>0</formula>
    </cfRule>
  </conditionalFormatting>
  <conditionalFormatting sqref="E63">
    <cfRule type="cellIs" dxfId="1156" priority="1212" operator="notEqual">
      <formula>0</formula>
    </cfRule>
  </conditionalFormatting>
  <conditionalFormatting sqref="E64">
    <cfRule type="cellIs" dxfId="1155" priority="1211" operator="equal">
      <formula>0</formula>
    </cfRule>
  </conditionalFormatting>
  <conditionalFormatting sqref="E64">
    <cfRule type="cellIs" dxfId="1154" priority="1210" operator="notEqual">
      <formula>0</formula>
    </cfRule>
  </conditionalFormatting>
  <conditionalFormatting sqref="G63">
    <cfRule type="cellIs" dxfId="1153" priority="1209" operator="equal">
      <formula>0</formula>
    </cfRule>
  </conditionalFormatting>
  <conditionalFormatting sqref="G63">
    <cfRule type="cellIs" dxfId="1152" priority="1208" operator="notEqual">
      <formula>0</formula>
    </cfRule>
  </conditionalFormatting>
  <conditionalFormatting sqref="G64">
    <cfRule type="cellIs" dxfId="1151" priority="1207" operator="equal">
      <formula>0</formula>
    </cfRule>
  </conditionalFormatting>
  <conditionalFormatting sqref="G64">
    <cfRule type="cellIs" dxfId="1150" priority="1206" operator="notEqual">
      <formula>0</formula>
    </cfRule>
  </conditionalFormatting>
  <conditionalFormatting sqref="F63">
    <cfRule type="cellIs" dxfId="1149" priority="1205" operator="equal">
      <formula>0</formula>
    </cfRule>
  </conditionalFormatting>
  <conditionalFormatting sqref="F63">
    <cfRule type="cellIs" dxfId="1148" priority="1204" operator="notEqual">
      <formula>0</formula>
    </cfRule>
  </conditionalFormatting>
  <conditionalFormatting sqref="F64">
    <cfRule type="cellIs" dxfId="1147" priority="1203" operator="equal">
      <formula>0</formula>
    </cfRule>
  </conditionalFormatting>
  <conditionalFormatting sqref="F64">
    <cfRule type="cellIs" dxfId="1146" priority="1202" operator="notEqual">
      <formula>0</formula>
    </cfRule>
  </conditionalFormatting>
  <conditionalFormatting sqref="D65">
    <cfRule type="cellIs" dxfId="1145" priority="1201" operator="equal">
      <formula>0</formula>
    </cfRule>
  </conditionalFormatting>
  <conditionalFormatting sqref="D65">
    <cfRule type="cellIs" dxfId="1144" priority="1200" operator="notEqual">
      <formula>0</formula>
    </cfRule>
  </conditionalFormatting>
  <conditionalFormatting sqref="D66">
    <cfRule type="cellIs" dxfId="1143" priority="1199" operator="equal">
      <formula>0</formula>
    </cfRule>
  </conditionalFormatting>
  <conditionalFormatting sqref="D66">
    <cfRule type="cellIs" dxfId="1142" priority="1198" operator="notEqual">
      <formula>0</formula>
    </cfRule>
  </conditionalFormatting>
  <conditionalFormatting sqref="E65">
    <cfRule type="cellIs" dxfId="1141" priority="1197" operator="equal">
      <formula>0</formula>
    </cfRule>
  </conditionalFormatting>
  <conditionalFormatting sqref="E65">
    <cfRule type="cellIs" dxfId="1140" priority="1196" operator="notEqual">
      <formula>0</formula>
    </cfRule>
  </conditionalFormatting>
  <conditionalFormatting sqref="E66">
    <cfRule type="cellIs" dxfId="1139" priority="1195" operator="equal">
      <formula>0</formula>
    </cfRule>
  </conditionalFormatting>
  <conditionalFormatting sqref="E66">
    <cfRule type="cellIs" dxfId="1138" priority="1194" operator="notEqual">
      <formula>0</formula>
    </cfRule>
  </conditionalFormatting>
  <conditionalFormatting sqref="G65">
    <cfRule type="cellIs" dxfId="1137" priority="1193" operator="equal">
      <formula>0</formula>
    </cfRule>
  </conditionalFormatting>
  <conditionalFormatting sqref="G65">
    <cfRule type="cellIs" dxfId="1136" priority="1192" operator="notEqual">
      <formula>0</formula>
    </cfRule>
  </conditionalFormatting>
  <conditionalFormatting sqref="G66">
    <cfRule type="cellIs" dxfId="1135" priority="1191" operator="equal">
      <formula>0</formula>
    </cfRule>
  </conditionalFormatting>
  <conditionalFormatting sqref="G66">
    <cfRule type="cellIs" dxfId="1134" priority="1190" operator="notEqual">
      <formula>0</formula>
    </cfRule>
  </conditionalFormatting>
  <conditionalFormatting sqref="F65">
    <cfRule type="cellIs" dxfId="1133" priority="1189" operator="equal">
      <formula>0</formula>
    </cfRule>
  </conditionalFormatting>
  <conditionalFormatting sqref="F65">
    <cfRule type="cellIs" dxfId="1132" priority="1188" operator="notEqual">
      <formula>0</formula>
    </cfRule>
  </conditionalFormatting>
  <conditionalFormatting sqref="F66">
    <cfRule type="cellIs" dxfId="1131" priority="1187" operator="equal">
      <formula>0</formula>
    </cfRule>
  </conditionalFormatting>
  <conditionalFormatting sqref="F66">
    <cfRule type="cellIs" dxfId="1130" priority="1186" operator="notEqual">
      <formula>0</formula>
    </cfRule>
  </conditionalFormatting>
  <conditionalFormatting sqref="D67">
    <cfRule type="cellIs" dxfId="1129" priority="1185" operator="equal">
      <formula>0</formula>
    </cfRule>
  </conditionalFormatting>
  <conditionalFormatting sqref="D67">
    <cfRule type="cellIs" dxfId="1128" priority="1184" operator="notEqual">
      <formula>0</formula>
    </cfRule>
  </conditionalFormatting>
  <conditionalFormatting sqref="D68">
    <cfRule type="cellIs" dxfId="1127" priority="1183" operator="equal">
      <formula>0</formula>
    </cfRule>
  </conditionalFormatting>
  <conditionalFormatting sqref="D68">
    <cfRule type="cellIs" dxfId="1126" priority="1182" operator="notEqual">
      <formula>0</formula>
    </cfRule>
  </conditionalFormatting>
  <conditionalFormatting sqref="E67">
    <cfRule type="cellIs" dxfId="1125" priority="1181" operator="equal">
      <formula>0</formula>
    </cfRule>
  </conditionalFormatting>
  <conditionalFormatting sqref="E67">
    <cfRule type="cellIs" dxfId="1124" priority="1180" operator="notEqual">
      <formula>0</formula>
    </cfRule>
  </conditionalFormatting>
  <conditionalFormatting sqref="E68">
    <cfRule type="cellIs" dxfId="1123" priority="1179" operator="equal">
      <formula>0</formula>
    </cfRule>
  </conditionalFormatting>
  <conditionalFormatting sqref="E68">
    <cfRule type="cellIs" dxfId="1122" priority="1178" operator="notEqual">
      <formula>0</formula>
    </cfRule>
  </conditionalFormatting>
  <conditionalFormatting sqref="G67">
    <cfRule type="cellIs" dxfId="1121" priority="1177" operator="equal">
      <formula>0</formula>
    </cfRule>
  </conditionalFormatting>
  <conditionalFormatting sqref="G67">
    <cfRule type="cellIs" dxfId="1120" priority="1176" operator="notEqual">
      <formula>0</formula>
    </cfRule>
  </conditionalFormatting>
  <conditionalFormatting sqref="G68">
    <cfRule type="cellIs" dxfId="1119" priority="1175" operator="equal">
      <formula>0</formula>
    </cfRule>
  </conditionalFormatting>
  <conditionalFormatting sqref="G68">
    <cfRule type="cellIs" dxfId="1118" priority="1174" operator="notEqual">
      <formula>0</formula>
    </cfRule>
  </conditionalFormatting>
  <conditionalFormatting sqref="F67">
    <cfRule type="cellIs" dxfId="1117" priority="1173" operator="equal">
      <formula>0</formula>
    </cfRule>
  </conditionalFormatting>
  <conditionalFormatting sqref="F67">
    <cfRule type="cellIs" dxfId="1116" priority="1172" operator="notEqual">
      <formula>0</formula>
    </cfRule>
  </conditionalFormatting>
  <conditionalFormatting sqref="F68">
    <cfRule type="cellIs" dxfId="1115" priority="1171" operator="equal">
      <formula>0</formula>
    </cfRule>
  </conditionalFormatting>
  <conditionalFormatting sqref="F68">
    <cfRule type="cellIs" dxfId="1114" priority="1170" operator="notEqual">
      <formula>0</formula>
    </cfRule>
  </conditionalFormatting>
  <conditionalFormatting sqref="D69">
    <cfRule type="cellIs" dxfId="1113" priority="1169" operator="equal">
      <formula>0</formula>
    </cfRule>
  </conditionalFormatting>
  <conditionalFormatting sqref="D69">
    <cfRule type="cellIs" dxfId="1112" priority="1168" operator="notEqual">
      <formula>0</formula>
    </cfRule>
  </conditionalFormatting>
  <conditionalFormatting sqref="D70">
    <cfRule type="cellIs" dxfId="1111" priority="1167" operator="equal">
      <formula>0</formula>
    </cfRule>
  </conditionalFormatting>
  <conditionalFormatting sqref="D70">
    <cfRule type="cellIs" dxfId="1110" priority="1166" operator="notEqual">
      <formula>0</formula>
    </cfRule>
  </conditionalFormatting>
  <conditionalFormatting sqref="E69">
    <cfRule type="cellIs" dxfId="1109" priority="1165" operator="equal">
      <formula>0</formula>
    </cfRule>
  </conditionalFormatting>
  <conditionalFormatting sqref="E69">
    <cfRule type="cellIs" dxfId="1108" priority="1164" operator="notEqual">
      <formula>0</formula>
    </cfRule>
  </conditionalFormatting>
  <conditionalFormatting sqref="E70">
    <cfRule type="cellIs" dxfId="1107" priority="1163" operator="equal">
      <formula>0</formula>
    </cfRule>
  </conditionalFormatting>
  <conditionalFormatting sqref="E70">
    <cfRule type="cellIs" dxfId="1106" priority="1162" operator="notEqual">
      <formula>0</formula>
    </cfRule>
  </conditionalFormatting>
  <conditionalFormatting sqref="G69">
    <cfRule type="cellIs" dxfId="1105" priority="1161" operator="equal">
      <formula>0</formula>
    </cfRule>
  </conditionalFormatting>
  <conditionalFormatting sqref="G69">
    <cfRule type="cellIs" dxfId="1104" priority="1160" operator="notEqual">
      <formula>0</formula>
    </cfRule>
  </conditionalFormatting>
  <conditionalFormatting sqref="G70">
    <cfRule type="cellIs" dxfId="1103" priority="1159" operator="equal">
      <formula>0</formula>
    </cfRule>
  </conditionalFormatting>
  <conditionalFormatting sqref="G70">
    <cfRule type="cellIs" dxfId="1102" priority="1158" operator="notEqual">
      <formula>0</formula>
    </cfRule>
  </conditionalFormatting>
  <conditionalFormatting sqref="F69">
    <cfRule type="cellIs" dxfId="1101" priority="1157" operator="equal">
      <formula>0</formula>
    </cfRule>
  </conditionalFormatting>
  <conditionalFormatting sqref="F69">
    <cfRule type="cellIs" dxfId="1100" priority="1156" operator="notEqual">
      <formula>0</formula>
    </cfRule>
  </conditionalFormatting>
  <conditionalFormatting sqref="F70">
    <cfRule type="cellIs" dxfId="1099" priority="1155" operator="equal">
      <formula>0</formula>
    </cfRule>
  </conditionalFormatting>
  <conditionalFormatting sqref="F70">
    <cfRule type="cellIs" dxfId="1098" priority="1154" operator="notEqual">
      <formula>0</formula>
    </cfRule>
  </conditionalFormatting>
  <conditionalFormatting sqref="D71">
    <cfRule type="cellIs" dxfId="1097" priority="1153" operator="equal">
      <formula>0</formula>
    </cfRule>
  </conditionalFormatting>
  <conditionalFormatting sqref="D71">
    <cfRule type="cellIs" dxfId="1096" priority="1152" operator="notEqual">
      <formula>0</formula>
    </cfRule>
  </conditionalFormatting>
  <conditionalFormatting sqref="D72">
    <cfRule type="cellIs" dxfId="1095" priority="1151" operator="equal">
      <formula>0</formula>
    </cfRule>
  </conditionalFormatting>
  <conditionalFormatting sqref="D72">
    <cfRule type="cellIs" dxfId="1094" priority="1150" operator="notEqual">
      <formula>0</formula>
    </cfRule>
  </conditionalFormatting>
  <conditionalFormatting sqref="E71">
    <cfRule type="cellIs" dxfId="1093" priority="1149" operator="equal">
      <formula>0</formula>
    </cfRule>
  </conditionalFormatting>
  <conditionalFormatting sqref="E71">
    <cfRule type="cellIs" dxfId="1092" priority="1148" operator="notEqual">
      <formula>0</formula>
    </cfRule>
  </conditionalFormatting>
  <conditionalFormatting sqref="E72">
    <cfRule type="cellIs" dxfId="1091" priority="1147" operator="equal">
      <formula>0</formula>
    </cfRule>
  </conditionalFormatting>
  <conditionalFormatting sqref="E72">
    <cfRule type="cellIs" dxfId="1090" priority="1146" operator="notEqual">
      <formula>0</formula>
    </cfRule>
  </conditionalFormatting>
  <conditionalFormatting sqref="G71">
    <cfRule type="cellIs" dxfId="1089" priority="1145" operator="equal">
      <formula>0</formula>
    </cfRule>
  </conditionalFormatting>
  <conditionalFormatting sqref="G71">
    <cfRule type="cellIs" dxfId="1088" priority="1144" operator="notEqual">
      <formula>0</formula>
    </cfRule>
  </conditionalFormatting>
  <conditionalFormatting sqref="G72">
    <cfRule type="cellIs" dxfId="1087" priority="1143" operator="equal">
      <formula>0</formula>
    </cfRule>
  </conditionalFormatting>
  <conditionalFormatting sqref="G72">
    <cfRule type="cellIs" dxfId="1086" priority="1142" operator="notEqual">
      <formula>0</formula>
    </cfRule>
  </conditionalFormatting>
  <conditionalFormatting sqref="F71">
    <cfRule type="cellIs" dxfId="1085" priority="1141" operator="equal">
      <formula>0</formula>
    </cfRule>
  </conditionalFormatting>
  <conditionalFormatting sqref="F71">
    <cfRule type="cellIs" dxfId="1084" priority="1140" operator="notEqual">
      <formula>0</formula>
    </cfRule>
  </conditionalFormatting>
  <conditionalFormatting sqref="F72">
    <cfRule type="cellIs" dxfId="1083" priority="1139" operator="equal">
      <formula>0</formula>
    </cfRule>
  </conditionalFormatting>
  <conditionalFormatting sqref="F72">
    <cfRule type="cellIs" dxfId="1082" priority="1138" operator="notEqual">
      <formula>0</formula>
    </cfRule>
  </conditionalFormatting>
  <conditionalFormatting sqref="D73">
    <cfRule type="cellIs" dxfId="1081" priority="1137" operator="equal">
      <formula>0</formula>
    </cfRule>
  </conditionalFormatting>
  <conditionalFormatting sqref="D73">
    <cfRule type="cellIs" dxfId="1080" priority="1136" operator="notEqual">
      <formula>0</formula>
    </cfRule>
  </conditionalFormatting>
  <conditionalFormatting sqref="D74">
    <cfRule type="cellIs" dxfId="1079" priority="1135" operator="equal">
      <formula>0</formula>
    </cfRule>
  </conditionalFormatting>
  <conditionalFormatting sqref="D74">
    <cfRule type="cellIs" dxfId="1078" priority="1134" operator="notEqual">
      <formula>0</formula>
    </cfRule>
  </conditionalFormatting>
  <conditionalFormatting sqref="E73">
    <cfRule type="cellIs" dxfId="1077" priority="1133" operator="equal">
      <formula>0</formula>
    </cfRule>
  </conditionalFormatting>
  <conditionalFormatting sqref="E73">
    <cfRule type="cellIs" dxfId="1076" priority="1132" operator="notEqual">
      <formula>0</formula>
    </cfRule>
  </conditionalFormatting>
  <conditionalFormatting sqref="E74">
    <cfRule type="cellIs" dxfId="1075" priority="1131" operator="equal">
      <formula>0</formula>
    </cfRule>
  </conditionalFormatting>
  <conditionalFormatting sqref="E74">
    <cfRule type="cellIs" dxfId="1074" priority="1130" operator="notEqual">
      <formula>0</formula>
    </cfRule>
  </conditionalFormatting>
  <conditionalFormatting sqref="G73">
    <cfRule type="cellIs" dxfId="1073" priority="1129" operator="equal">
      <formula>0</formula>
    </cfRule>
  </conditionalFormatting>
  <conditionalFormatting sqref="G73">
    <cfRule type="cellIs" dxfId="1072" priority="1128" operator="notEqual">
      <formula>0</formula>
    </cfRule>
  </conditionalFormatting>
  <conditionalFormatting sqref="G74">
    <cfRule type="cellIs" dxfId="1071" priority="1127" operator="equal">
      <formula>0</formula>
    </cfRule>
  </conditionalFormatting>
  <conditionalFormatting sqref="G74">
    <cfRule type="cellIs" dxfId="1070" priority="1126" operator="notEqual">
      <formula>0</formula>
    </cfRule>
  </conditionalFormatting>
  <conditionalFormatting sqref="F73">
    <cfRule type="cellIs" dxfId="1069" priority="1125" operator="equal">
      <formula>0</formula>
    </cfRule>
  </conditionalFormatting>
  <conditionalFormatting sqref="F73">
    <cfRule type="cellIs" dxfId="1068" priority="1124" operator="notEqual">
      <formula>0</formula>
    </cfRule>
  </conditionalFormatting>
  <conditionalFormatting sqref="F74">
    <cfRule type="cellIs" dxfId="1067" priority="1123" operator="equal">
      <formula>0</formula>
    </cfRule>
  </conditionalFormatting>
  <conditionalFormatting sqref="F74">
    <cfRule type="cellIs" dxfId="1066" priority="1122" operator="notEqual">
      <formula>0</formula>
    </cfRule>
  </conditionalFormatting>
  <conditionalFormatting sqref="E53">
    <cfRule type="cellIs" dxfId="1065" priority="1121" operator="equal">
      <formula>0</formula>
    </cfRule>
  </conditionalFormatting>
  <conditionalFormatting sqref="F53">
    <cfRule type="cellIs" dxfId="1064" priority="1120" operator="equal">
      <formula>0</formula>
    </cfRule>
  </conditionalFormatting>
  <conditionalFormatting sqref="G53">
    <cfRule type="cellIs" dxfId="1063" priority="1119" operator="equal">
      <formula>0</formula>
    </cfRule>
  </conditionalFormatting>
  <conditionalFormatting sqref="D77">
    <cfRule type="cellIs" dxfId="1062" priority="1118" operator="equal">
      <formula>0</formula>
    </cfRule>
  </conditionalFormatting>
  <conditionalFormatting sqref="D77">
    <cfRule type="cellIs" dxfId="1061" priority="1117" operator="notEqual">
      <formula>0</formula>
    </cfRule>
  </conditionalFormatting>
  <conditionalFormatting sqref="D78">
    <cfRule type="cellIs" dxfId="1060" priority="1116" operator="equal">
      <formula>0</formula>
    </cfRule>
  </conditionalFormatting>
  <conditionalFormatting sqref="D78">
    <cfRule type="cellIs" dxfId="1059" priority="1115" operator="notEqual">
      <formula>0</formula>
    </cfRule>
  </conditionalFormatting>
  <conditionalFormatting sqref="E77">
    <cfRule type="cellIs" dxfId="1058" priority="1114" operator="equal">
      <formula>0</formula>
    </cfRule>
  </conditionalFormatting>
  <conditionalFormatting sqref="E77">
    <cfRule type="cellIs" dxfId="1057" priority="1113" operator="notEqual">
      <formula>0</formula>
    </cfRule>
  </conditionalFormatting>
  <conditionalFormatting sqref="E78">
    <cfRule type="cellIs" dxfId="1056" priority="1112" operator="equal">
      <formula>0</formula>
    </cfRule>
  </conditionalFormatting>
  <conditionalFormatting sqref="E78">
    <cfRule type="cellIs" dxfId="1055" priority="1111" operator="notEqual">
      <formula>0</formula>
    </cfRule>
  </conditionalFormatting>
  <conditionalFormatting sqref="G77">
    <cfRule type="cellIs" dxfId="1054" priority="1110" operator="equal">
      <formula>0</formula>
    </cfRule>
  </conditionalFormatting>
  <conditionalFormatting sqref="G77">
    <cfRule type="cellIs" dxfId="1053" priority="1109" operator="notEqual">
      <formula>0</formula>
    </cfRule>
  </conditionalFormatting>
  <conditionalFormatting sqref="G78">
    <cfRule type="cellIs" dxfId="1052" priority="1108" operator="equal">
      <formula>0</formula>
    </cfRule>
  </conditionalFormatting>
  <conditionalFormatting sqref="G78">
    <cfRule type="cellIs" dxfId="1051" priority="1107" operator="notEqual">
      <formula>0</formula>
    </cfRule>
  </conditionalFormatting>
  <conditionalFormatting sqref="F77">
    <cfRule type="cellIs" dxfId="1050" priority="1106" operator="equal">
      <formula>0</formula>
    </cfRule>
  </conditionalFormatting>
  <conditionalFormatting sqref="F77">
    <cfRule type="cellIs" dxfId="1049" priority="1105" operator="notEqual">
      <formula>0</formula>
    </cfRule>
  </conditionalFormatting>
  <conditionalFormatting sqref="F78">
    <cfRule type="cellIs" dxfId="1048" priority="1104" operator="equal">
      <formula>0</formula>
    </cfRule>
  </conditionalFormatting>
  <conditionalFormatting sqref="F78">
    <cfRule type="cellIs" dxfId="1047" priority="1103" operator="notEqual">
      <formula>0</formula>
    </cfRule>
  </conditionalFormatting>
  <conditionalFormatting sqref="D75:D76 D76:G76">
    <cfRule type="cellIs" dxfId="1046" priority="1102" operator="equal">
      <formula>0</formula>
    </cfRule>
  </conditionalFormatting>
  <conditionalFormatting sqref="E75:E76">
    <cfRule type="cellIs" dxfId="1045" priority="1101" operator="equal">
      <formula>0</formula>
    </cfRule>
  </conditionalFormatting>
  <conditionalFormatting sqref="F75:F76">
    <cfRule type="cellIs" dxfId="1044" priority="1100" operator="equal">
      <formula>0</formula>
    </cfRule>
  </conditionalFormatting>
  <conditionalFormatting sqref="G75:G76">
    <cfRule type="cellIs" dxfId="1043" priority="1099" operator="equal">
      <formula>0</formula>
    </cfRule>
  </conditionalFormatting>
  <conditionalFormatting sqref="D79">
    <cfRule type="cellIs" dxfId="1042" priority="1098" operator="equal">
      <formula>0</formula>
    </cfRule>
  </conditionalFormatting>
  <conditionalFormatting sqref="D79">
    <cfRule type="cellIs" dxfId="1041" priority="1097" operator="notEqual">
      <formula>0</formula>
    </cfRule>
  </conditionalFormatting>
  <conditionalFormatting sqref="D80">
    <cfRule type="cellIs" dxfId="1040" priority="1096" operator="equal">
      <formula>0</formula>
    </cfRule>
  </conditionalFormatting>
  <conditionalFormatting sqref="D80">
    <cfRule type="cellIs" dxfId="1039" priority="1095" operator="notEqual">
      <formula>0</formula>
    </cfRule>
  </conditionalFormatting>
  <conditionalFormatting sqref="E79">
    <cfRule type="cellIs" dxfId="1038" priority="1094" operator="equal">
      <formula>0</formula>
    </cfRule>
  </conditionalFormatting>
  <conditionalFormatting sqref="E79">
    <cfRule type="cellIs" dxfId="1037" priority="1093" operator="notEqual">
      <formula>0</formula>
    </cfRule>
  </conditionalFormatting>
  <conditionalFormatting sqref="E80">
    <cfRule type="cellIs" dxfId="1036" priority="1092" operator="equal">
      <formula>0</formula>
    </cfRule>
  </conditionalFormatting>
  <conditionalFormatting sqref="E80">
    <cfRule type="cellIs" dxfId="1035" priority="1091" operator="notEqual">
      <formula>0</formula>
    </cfRule>
  </conditionalFormatting>
  <conditionalFormatting sqref="G79">
    <cfRule type="cellIs" dxfId="1034" priority="1090" operator="equal">
      <formula>0</formula>
    </cfRule>
  </conditionalFormatting>
  <conditionalFormatting sqref="G79">
    <cfRule type="cellIs" dxfId="1033" priority="1089" operator="notEqual">
      <formula>0</formula>
    </cfRule>
  </conditionalFormatting>
  <conditionalFormatting sqref="G80">
    <cfRule type="cellIs" dxfId="1032" priority="1088" operator="equal">
      <formula>0</formula>
    </cfRule>
  </conditionalFormatting>
  <conditionalFormatting sqref="G80">
    <cfRule type="cellIs" dxfId="1031" priority="1087" operator="notEqual">
      <formula>0</formula>
    </cfRule>
  </conditionalFormatting>
  <conditionalFormatting sqref="F79">
    <cfRule type="cellIs" dxfId="1030" priority="1086" operator="equal">
      <formula>0</formula>
    </cfRule>
  </conditionalFormatting>
  <conditionalFormatting sqref="F79">
    <cfRule type="cellIs" dxfId="1029" priority="1085" operator="notEqual">
      <formula>0</formula>
    </cfRule>
  </conditionalFormatting>
  <conditionalFormatting sqref="F80">
    <cfRule type="cellIs" dxfId="1028" priority="1084" operator="equal">
      <formula>0</formula>
    </cfRule>
  </conditionalFormatting>
  <conditionalFormatting sqref="F80">
    <cfRule type="cellIs" dxfId="1027" priority="1083" operator="notEqual">
      <formula>0</formula>
    </cfRule>
  </conditionalFormatting>
  <conditionalFormatting sqref="D81">
    <cfRule type="cellIs" dxfId="1026" priority="1082" operator="equal">
      <formula>0</formula>
    </cfRule>
  </conditionalFormatting>
  <conditionalFormatting sqref="D81">
    <cfRule type="cellIs" dxfId="1025" priority="1081" operator="notEqual">
      <formula>0</formula>
    </cfRule>
  </conditionalFormatting>
  <conditionalFormatting sqref="D82">
    <cfRule type="cellIs" dxfId="1024" priority="1080" operator="equal">
      <formula>0</formula>
    </cfRule>
  </conditionalFormatting>
  <conditionalFormatting sqref="D82">
    <cfRule type="cellIs" dxfId="1023" priority="1079" operator="notEqual">
      <formula>0</formula>
    </cfRule>
  </conditionalFormatting>
  <conditionalFormatting sqref="E81">
    <cfRule type="cellIs" dxfId="1022" priority="1078" operator="equal">
      <formula>0</formula>
    </cfRule>
  </conditionalFormatting>
  <conditionalFormatting sqref="E81">
    <cfRule type="cellIs" dxfId="1021" priority="1077" operator="notEqual">
      <formula>0</formula>
    </cfRule>
  </conditionalFormatting>
  <conditionalFormatting sqref="E82">
    <cfRule type="cellIs" dxfId="1020" priority="1076" operator="equal">
      <formula>0</formula>
    </cfRule>
  </conditionalFormatting>
  <conditionalFormatting sqref="E82">
    <cfRule type="cellIs" dxfId="1019" priority="1075" operator="notEqual">
      <formula>0</formula>
    </cfRule>
  </conditionalFormatting>
  <conditionalFormatting sqref="G81">
    <cfRule type="cellIs" dxfId="1018" priority="1074" operator="equal">
      <formula>0</formula>
    </cfRule>
  </conditionalFormatting>
  <conditionalFormatting sqref="G81">
    <cfRule type="cellIs" dxfId="1017" priority="1073" operator="notEqual">
      <formula>0</formula>
    </cfRule>
  </conditionalFormatting>
  <conditionalFormatting sqref="G82">
    <cfRule type="cellIs" dxfId="1016" priority="1072" operator="equal">
      <formula>0</formula>
    </cfRule>
  </conditionalFormatting>
  <conditionalFormatting sqref="G82">
    <cfRule type="cellIs" dxfId="1015" priority="1071" operator="notEqual">
      <formula>0</formula>
    </cfRule>
  </conditionalFormatting>
  <conditionalFormatting sqref="F81">
    <cfRule type="cellIs" dxfId="1014" priority="1070" operator="equal">
      <formula>0</formula>
    </cfRule>
  </conditionalFormatting>
  <conditionalFormatting sqref="F81">
    <cfRule type="cellIs" dxfId="1013" priority="1069" operator="notEqual">
      <formula>0</formula>
    </cfRule>
  </conditionalFormatting>
  <conditionalFormatting sqref="F82">
    <cfRule type="cellIs" dxfId="1012" priority="1068" operator="equal">
      <formula>0</formula>
    </cfRule>
  </conditionalFormatting>
  <conditionalFormatting sqref="F82">
    <cfRule type="cellIs" dxfId="1011" priority="1067" operator="notEqual">
      <formula>0</formula>
    </cfRule>
  </conditionalFormatting>
  <conditionalFormatting sqref="D83">
    <cfRule type="cellIs" dxfId="1010" priority="1066" operator="equal">
      <formula>0</formula>
    </cfRule>
  </conditionalFormatting>
  <conditionalFormatting sqref="D83">
    <cfRule type="cellIs" dxfId="1009" priority="1065" operator="notEqual">
      <formula>0</formula>
    </cfRule>
  </conditionalFormatting>
  <conditionalFormatting sqref="D84">
    <cfRule type="cellIs" dxfId="1008" priority="1064" operator="equal">
      <formula>0</formula>
    </cfRule>
  </conditionalFormatting>
  <conditionalFormatting sqref="D84">
    <cfRule type="cellIs" dxfId="1007" priority="1063" operator="notEqual">
      <formula>0</formula>
    </cfRule>
  </conditionalFormatting>
  <conditionalFormatting sqref="E83">
    <cfRule type="cellIs" dxfId="1006" priority="1062" operator="equal">
      <formula>0</formula>
    </cfRule>
  </conditionalFormatting>
  <conditionalFormatting sqref="E83">
    <cfRule type="cellIs" dxfId="1005" priority="1061" operator="notEqual">
      <formula>0</formula>
    </cfRule>
  </conditionalFormatting>
  <conditionalFormatting sqref="E84">
    <cfRule type="cellIs" dxfId="1004" priority="1060" operator="equal">
      <formula>0</formula>
    </cfRule>
  </conditionalFormatting>
  <conditionalFormatting sqref="E84">
    <cfRule type="cellIs" dxfId="1003" priority="1059" operator="notEqual">
      <formula>0</formula>
    </cfRule>
  </conditionalFormatting>
  <conditionalFormatting sqref="G83">
    <cfRule type="cellIs" dxfId="1002" priority="1058" operator="equal">
      <formula>0</formula>
    </cfRule>
  </conditionalFormatting>
  <conditionalFormatting sqref="G83">
    <cfRule type="cellIs" dxfId="1001" priority="1057" operator="notEqual">
      <formula>0</formula>
    </cfRule>
  </conditionalFormatting>
  <conditionalFormatting sqref="G84">
    <cfRule type="cellIs" dxfId="1000" priority="1056" operator="equal">
      <formula>0</formula>
    </cfRule>
  </conditionalFormatting>
  <conditionalFormatting sqref="G84">
    <cfRule type="cellIs" dxfId="999" priority="1055" operator="notEqual">
      <formula>0</formula>
    </cfRule>
  </conditionalFormatting>
  <conditionalFormatting sqref="F83">
    <cfRule type="cellIs" dxfId="998" priority="1054" operator="equal">
      <formula>0</formula>
    </cfRule>
  </conditionalFormatting>
  <conditionalFormatting sqref="F83">
    <cfRule type="cellIs" dxfId="997" priority="1053" operator="notEqual">
      <formula>0</formula>
    </cfRule>
  </conditionalFormatting>
  <conditionalFormatting sqref="F84">
    <cfRule type="cellIs" dxfId="996" priority="1052" operator="equal">
      <formula>0</formula>
    </cfRule>
  </conditionalFormatting>
  <conditionalFormatting sqref="F84">
    <cfRule type="cellIs" dxfId="995" priority="1051" operator="notEqual">
      <formula>0</formula>
    </cfRule>
  </conditionalFormatting>
  <conditionalFormatting sqref="D85">
    <cfRule type="cellIs" dxfId="994" priority="1050" operator="equal">
      <formula>0</formula>
    </cfRule>
  </conditionalFormatting>
  <conditionalFormatting sqref="D85">
    <cfRule type="cellIs" dxfId="993" priority="1049" operator="notEqual">
      <formula>0</formula>
    </cfRule>
  </conditionalFormatting>
  <conditionalFormatting sqref="D86">
    <cfRule type="cellIs" dxfId="992" priority="1048" operator="equal">
      <formula>0</formula>
    </cfRule>
  </conditionalFormatting>
  <conditionalFormatting sqref="D86">
    <cfRule type="cellIs" dxfId="991" priority="1047" operator="notEqual">
      <formula>0</formula>
    </cfRule>
  </conditionalFormatting>
  <conditionalFormatting sqref="E85">
    <cfRule type="cellIs" dxfId="990" priority="1046" operator="equal">
      <formula>0</formula>
    </cfRule>
  </conditionalFormatting>
  <conditionalFormatting sqref="E85">
    <cfRule type="cellIs" dxfId="989" priority="1045" operator="notEqual">
      <formula>0</formula>
    </cfRule>
  </conditionalFormatting>
  <conditionalFormatting sqref="E86">
    <cfRule type="cellIs" dxfId="988" priority="1044" operator="equal">
      <formula>0</formula>
    </cfRule>
  </conditionalFormatting>
  <conditionalFormatting sqref="E86">
    <cfRule type="cellIs" dxfId="987" priority="1043" operator="notEqual">
      <formula>0</formula>
    </cfRule>
  </conditionalFormatting>
  <conditionalFormatting sqref="G85">
    <cfRule type="cellIs" dxfId="986" priority="1042" operator="equal">
      <formula>0</formula>
    </cfRule>
  </conditionalFormatting>
  <conditionalFormatting sqref="G85">
    <cfRule type="cellIs" dxfId="985" priority="1041" operator="notEqual">
      <formula>0</formula>
    </cfRule>
  </conditionalFormatting>
  <conditionalFormatting sqref="G86">
    <cfRule type="cellIs" dxfId="984" priority="1040" operator="equal">
      <formula>0</formula>
    </cfRule>
  </conditionalFormatting>
  <conditionalFormatting sqref="G86">
    <cfRule type="cellIs" dxfId="983" priority="1039" operator="notEqual">
      <formula>0</formula>
    </cfRule>
  </conditionalFormatting>
  <conditionalFormatting sqref="F85">
    <cfRule type="cellIs" dxfId="982" priority="1038" operator="equal">
      <formula>0</formula>
    </cfRule>
  </conditionalFormatting>
  <conditionalFormatting sqref="F85">
    <cfRule type="cellIs" dxfId="981" priority="1037" operator="notEqual">
      <formula>0</formula>
    </cfRule>
  </conditionalFormatting>
  <conditionalFormatting sqref="F86">
    <cfRule type="cellIs" dxfId="980" priority="1036" operator="equal">
      <formula>0</formula>
    </cfRule>
  </conditionalFormatting>
  <conditionalFormatting sqref="F86">
    <cfRule type="cellIs" dxfId="979" priority="1035" operator="notEqual">
      <formula>0</formula>
    </cfRule>
  </conditionalFormatting>
  <conditionalFormatting sqref="D87">
    <cfRule type="cellIs" dxfId="978" priority="1034" operator="equal">
      <formula>0</formula>
    </cfRule>
  </conditionalFormatting>
  <conditionalFormatting sqref="D87">
    <cfRule type="cellIs" dxfId="977" priority="1033" operator="notEqual">
      <formula>0</formula>
    </cfRule>
  </conditionalFormatting>
  <conditionalFormatting sqref="D88">
    <cfRule type="cellIs" dxfId="976" priority="1032" operator="equal">
      <formula>0</formula>
    </cfRule>
  </conditionalFormatting>
  <conditionalFormatting sqref="D88">
    <cfRule type="cellIs" dxfId="975" priority="1031" operator="notEqual">
      <formula>0</formula>
    </cfRule>
  </conditionalFormatting>
  <conditionalFormatting sqref="E87">
    <cfRule type="cellIs" dxfId="974" priority="1030" operator="equal">
      <formula>0</formula>
    </cfRule>
  </conditionalFormatting>
  <conditionalFormatting sqref="E87">
    <cfRule type="cellIs" dxfId="973" priority="1029" operator="notEqual">
      <formula>0</formula>
    </cfRule>
  </conditionalFormatting>
  <conditionalFormatting sqref="E88">
    <cfRule type="cellIs" dxfId="972" priority="1028" operator="equal">
      <formula>0</formula>
    </cfRule>
  </conditionalFormatting>
  <conditionalFormatting sqref="E88">
    <cfRule type="cellIs" dxfId="971" priority="1027" operator="notEqual">
      <formula>0</formula>
    </cfRule>
  </conditionalFormatting>
  <conditionalFormatting sqref="G87">
    <cfRule type="cellIs" dxfId="970" priority="1026" operator="equal">
      <formula>0</formula>
    </cfRule>
  </conditionalFormatting>
  <conditionalFormatting sqref="G87">
    <cfRule type="cellIs" dxfId="969" priority="1025" operator="notEqual">
      <formula>0</formula>
    </cfRule>
  </conditionalFormatting>
  <conditionalFormatting sqref="G88">
    <cfRule type="cellIs" dxfId="968" priority="1024" operator="equal">
      <formula>0</formula>
    </cfRule>
  </conditionalFormatting>
  <conditionalFormatting sqref="G88">
    <cfRule type="cellIs" dxfId="967" priority="1023" operator="notEqual">
      <formula>0</formula>
    </cfRule>
  </conditionalFormatting>
  <conditionalFormatting sqref="F87">
    <cfRule type="cellIs" dxfId="966" priority="1022" operator="equal">
      <formula>0</formula>
    </cfRule>
  </conditionalFormatting>
  <conditionalFormatting sqref="F87">
    <cfRule type="cellIs" dxfId="965" priority="1021" operator="notEqual">
      <formula>0</formula>
    </cfRule>
  </conditionalFormatting>
  <conditionalFormatting sqref="F88">
    <cfRule type="cellIs" dxfId="964" priority="1020" operator="equal">
      <formula>0</formula>
    </cfRule>
  </conditionalFormatting>
  <conditionalFormatting sqref="F88">
    <cfRule type="cellIs" dxfId="963" priority="1019" operator="notEqual">
      <formula>0</formula>
    </cfRule>
  </conditionalFormatting>
  <conditionalFormatting sqref="D89">
    <cfRule type="cellIs" dxfId="962" priority="1018" operator="equal">
      <formula>0</formula>
    </cfRule>
  </conditionalFormatting>
  <conditionalFormatting sqref="D89">
    <cfRule type="cellIs" dxfId="961" priority="1017" operator="notEqual">
      <formula>0</formula>
    </cfRule>
  </conditionalFormatting>
  <conditionalFormatting sqref="D90">
    <cfRule type="cellIs" dxfId="960" priority="1016" operator="equal">
      <formula>0</formula>
    </cfRule>
  </conditionalFormatting>
  <conditionalFormatting sqref="D90">
    <cfRule type="cellIs" dxfId="959" priority="1015" operator="notEqual">
      <formula>0</formula>
    </cfRule>
  </conditionalFormatting>
  <conditionalFormatting sqref="E89">
    <cfRule type="cellIs" dxfId="958" priority="1014" operator="equal">
      <formula>0</formula>
    </cfRule>
  </conditionalFormatting>
  <conditionalFormatting sqref="E89">
    <cfRule type="cellIs" dxfId="957" priority="1013" operator="notEqual">
      <formula>0</formula>
    </cfRule>
  </conditionalFormatting>
  <conditionalFormatting sqref="E90">
    <cfRule type="cellIs" dxfId="956" priority="1012" operator="equal">
      <formula>0</formula>
    </cfRule>
  </conditionalFormatting>
  <conditionalFormatting sqref="E90">
    <cfRule type="cellIs" dxfId="955" priority="1011" operator="notEqual">
      <formula>0</formula>
    </cfRule>
  </conditionalFormatting>
  <conditionalFormatting sqref="G89">
    <cfRule type="cellIs" dxfId="954" priority="1010" operator="equal">
      <formula>0</formula>
    </cfRule>
  </conditionalFormatting>
  <conditionalFormatting sqref="G89">
    <cfRule type="cellIs" dxfId="953" priority="1009" operator="notEqual">
      <formula>0</formula>
    </cfRule>
  </conditionalFormatting>
  <conditionalFormatting sqref="G90">
    <cfRule type="cellIs" dxfId="952" priority="1008" operator="equal">
      <formula>0</formula>
    </cfRule>
  </conditionalFormatting>
  <conditionalFormatting sqref="G90">
    <cfRule type="cellIs" dxfId="951" priority="1007" operator="notEqual">
      <formula>0</formula>
    </cfRule>
  </conditionalFormatting>
  <conditionalFormatting sqref="F89">
    <cfRule type="cellIs" dxfId="950" priority="1006" operator="equal">
      <formula>0</formula>
    </cfRule>
  </conditionalFormatting>
  <conditionalFormatting sqref="F89">
    <cfRule type="cellIs" dxfId="949" priority="1005" operator="notEqual">
      <formula>0</formula>
    </cfRule>
  </conditionalFormatting>
  <conditionalFormatting sqref="F90">
    <cfRule type="cellIs" dxfId="948" priority="1004" operator="equal">
      <formula>0</formula>
    </cfRule>
  </conditionalFormatting>
  <conditionalFormatting sqref="F90">
    <cfRule type="cellIs" dxfId="947" priority="1003" operator="notEqual">
      <formula>0</formula>
    </cfRule>
  </conditionalFormatting>
  <conditionalFormatting sqref="C92">
    <cfRule type="cellIs" dxfId="946" priority="1002" operator="equal">
      <formula>0</formula>
    </cfRule>
  </conditionalFormatting>
  <conditionalFormatting sqref="D91">
    <cfRule type="cellIs" dxfId="945" priority="1001" operator="equal">
      <formula>0</formula>
    </cfRule>
  </conditionalFormatting>
  <conditionalFormatting sqref="D92">
    <cfRule type="cellIs" dxfId="944" priority="1000" operator="equal">
      <formula>0</formula>
    </cfRule>
  </conditionalFormatting>
  <conditionalFormatting sqref="E91">
    <cfRule type="cellIs" dxfId="943" priority="999" operator="equal">
      <formula>0</formula>
    </cfRule>
  </conditionalFormatting>
  <conditionalFormatting sqref="F91">
    <cfRule type="cellIs" dxfId="942" priority="998" operator="equal">
      <formula>0</formula>
    </cfRule>
  </conditionalFormatting>
  <conditionalFormatting sqref="G91">
    <cfRule type="cellIs" dxfId="941" priority="997" operator="equal">
      <formula>0</formula>
    </cfRule>
  </conditionalFormatting>
  <conditionalFormatting sqref="D93:D94">
    <cfRule type="cellIs" dxfId="940" priority="993" operator="equal">
      <formula>0</formula>
    </cfRule>
  </conditionalFormatting>
  <conditionalFormatting sqref="E93">
    <cfRule type="cellIs" dxfId="939" priority="992" operator="equal">
      <formula>0</formula>
    </cfRule>
  </conditionalFormatting>
  <conditionalFormatting sqref="F93">
    <cfRule type="cellIs" dxfId="938" priority="991" operator="equal">
      <formula>0</formula>
    </cfRule>
  </conditionalFormatting>
  <conditionalFormatting sqref="G93">
    <cfRule type="cellIs" dxfId="937" priority="990" operator="equal">
      <formula>0</formula>
    </cfRule>
  </conditionalFormatting>
  <conditionalFormatting sqref="E54">
    <cfRule type="cellIs" dxfId="936" priority="989" operator="equal">
      <formula>0</formula>
    </cfRule>
  </conditionalFormatting>
  <conditionalFormatting sqref="F54">
    <cfRule type="cellIs" dxfId="935" priority="988" operator="equal">
      <formula>0</formula>
    </cfRule>
  </conditionalFormatting>
  <conditionalFormatting sqref="G54">
    <cfRule type="cellIs" dxfId="934" priority="987" operator="equal">
      <formula>0</formula>
    </cfRule>
  </conditionalFormatting>
  <conditionalFormatting sqref="D95">
    <cfRule type="cellIs" dxfId="933" priority="986" operator="equal">
      <formula>0</formula>
    </cfRule>
  </conditionalFormatting>
  <conditionalFormatting sqref="D95">
    <cfRule type="cellIs" dxfId="932" priority="985" operator="notEqual">
      <formula>0</formula>
    </cfRule>
  </conditionalFormatting>
  <conditionalFormatting sqref="D96">
    <cfRule type="cellIs" dxfId="931" priority="984" operator="equal">
      <formula>0</formula>
    </cfRule>
  </conditionalFormatting>
  <conditionalFormatting sqref="D96">
    <cfRule type="cellIs" dxfId="930" priority="983" operator="notEqual">
      <formula>0</formula>
    </cfRule>
  </conditionalFormatting>
  <conditionalFormatting sqref="E95">
    <cfRule type="cellIs" dxfId="929" priority="982" operator="equal">
      <formula>0</formula>
    </cfRule>
  </conditionalFormatting>
  <conditionalFormatting sqref="E95">
    <cfRule type="cellIs" dxfId="928" priority="981" operator="notEqual">
      <formula>0</formula>
    </cfRule>
  </conditionalFormatting>
  <conditionalFormatting sqref="E96">
    <cfRule type="cellIs" dxfId="927" priority="980" operator="equal">
      <formula>0</formula>
    </cfRule>
  </conditionalFormatting>
  <conditionalFormatting sqref="E96">
    <cfRule type="cellIs" dxfId="926" priority="979" operator="notEqual">
      <formula>0</formula>
    </cfRule>
  </conditionalFormatting>
  <conditionalFormatting sqref="G95">
    <cfRule type="cellIs" dxfId="925" priority="978" operator="equal">
      <formula>0</formula>
    </cfRule>
  </conditionalFormatting>
  <conditionalFormatting sqref="G95">
    <cfRule type="cellIs" dxfId="924" priority="977" operator="notEqual">
      <formula>0</formula>
    </cfRule>
  </conditionalFormatting>
  <conditionalFormatting sqref="G96">
    <cfRule type="cellIs" dxfId="923" priority="976" operator="equal">
      <formula>0</formula>
    </cfRule>
  </conditionalFormatting>
  <conditionalFormatting sqref="G96">
    <cfRule type="cellIs" dxfId="922" priority="975" operator="notEqual">
      <formula>0</formula>
    </cfRule>
  </conditionalFormatting>
  <conditionalFormatting sqref="F95">
    <cfRule type="cellIs" dxfId="921" priority="974" operator="equal">
      <formula>0</formula>
    </cfRule>
  </conditionalFormatting>
  <conditionalFormatting sqref="F95">
    <cfRule type="cellIs" dxfId="920" priority="973" operator="notEqual">
      <formula>0</formula>
    </cfRule>
  </conditionalFormatting>
  <conditionalFormatting sqref="F96">
    <cfRule type="cellIs" dxfId="919" priority="972" operator="equal">
      <formula>0</formula>
    </cfRule>
  </conditionalFormatting>
  <conditionalFormatting sqref="F96">
    <cfRule type="cellIs" dxfId="918" priority="971" operator="notEqual">
      <formula>0</formula>
    </cfRule>
  </conditionalFormatting>
  <conditionalFormatting sqref="D97">
    <cfRule type="cellIs" dxfId="917" priority="970" operator="equal">
      <formula>0</formula>
    </cfRule>
  </conditionalFormatting>
  <conditionalFormatting sqref="D97">
    <cfRule type="cellIs" dxfId="916" priority="969" operator="notEqual">
      <formula>0</formula>
    </cfRule>
  </conditionalFormatting>
  <conditionalFormatting sqref="D98">
    <cfRule type="cellIs" dxfId="915" priority="968" operator="equal">
      <formula>0</formula>
    </cfRule>
  </conditionalFormatting>
  <conditionalFormatting sqref="D98">
    <cfRule type="cellIs" dxfId="914" priority="967" operator="notEqual">
      <formula>0</formula>
    </cfRule>
  </conditionalFormatting>
  <conditionalFormatting sqref="E97">
    <cfRule type="cellIs" dxfId="913" priority="966" operator="equal">
      <formula>0</formula>
    </cfRule>
  </conditionalFormatting>
  <conditionalFormatting sqref="E97">
    <cfRule type="cellIs" dxfId="912" priority="965" operator="notEqual">
      <formula>0</formula>
    </cfRule>
  </conditionalFormatting>
  <conditionalFormatting sqref="E98">
    <cfRule type="cellIs" dxfId="911" priority="964" operator="equal">
      <formula>0</formula>
    </cfRule>
  </conditionalFormatting>
  <conditionalFormatting sqref="E98">
    <cfRule type="cellIs" dxfId="910" priority="963" operator="notEqual">
      <formula>0</formula>
    </cfRule>
  </conditionalFormatting>
  <conditionalFormatting sqref="G97">
    <cfRule type="cellIs" dxfId="909" priority="962" operator="equal">
      <formula>0</formula>
    </cfRule>
  </conditionalFormatting>
  <conditionalFormatting sqref="G97">
    <cfRule type="cellIs" dxfId="908" priority="961" operator="notEqual">
      <formula>0</formula>
    </cfRule>
  </conditionalFormatting>
  <conditionalFormatting sqref="G98">
    <cfRule type="cellIs" dxfId="907" priority="960" operator="equal">
      <formula>0</formula>
    </cfRule>
  </conditionalFormatting>
  <conditionalFormatting sqref="G98">
    <cfRule type="cellIs" dxfId="906" priority="959" operator="notEqual">
      <formula>0</formula>
    </cfRule>
  </conditionalFormatting>
  <conditionalFormatting sqref="F97">
    <cfRule type="cellIs" dxfId="905" priority="958" operator="equal">
      <formula>0</formula>
    </cfRule>
  </conditionalFormatting>
  <conditionalFormatting sqref="F97">
    <cfRule type="cellIs" dxfId="904" priority="957" operator="notEqual">
      <formula>0</formula>
    </cfRule>
  </conditionalFormatting>
  <conditionalFormatting sqref="F98">
    <cfRule type="cellIs" dxfId="903" priority="956" operator="equal">
      <formula>0</formula>
    </cfRule>
  </conditionalFormatting>
  <conditionalFormatting sqref="F98">
    <cfRule type="cellIs" dxfId="902" priority="955" operator="notEqual">
      <formula>0</formula>
    </cfRule>
  </conditionalFormatting>
  <conditionalFormatting sqref="D99">
    <cfRule type="cellIs" dxfId="901" priority="954" operator="equal">
      <formula>0</formula>
    </cfRule>
  </conditionalFormatting>
  <conditionalFormatting sqref="D99">
    <cfRule type="cellIs" dxfId="900" priority="953" operator="notEqual">
      <formula>0</formula>
    </cfRule>
  </conditionalFormatting>
  <conditionalFormatting sqref="D100">
    <cfRule type="cellIs" dxfId="899" priority="952" operator="equal">
      <formula>0</formula>
    </cfRule>
  </conditionalFormatting>
  <conditionalFormatting sqref="D100">
    <cfRule type="cellIs" dxfId="898" priority="951" operator="notEqual">
      <formula>0</formula>
    </cfRule>
  </conditionalFormatting>
  <conditionalFormatting sqref="E99">
    <cfRule type="cellIs" dxfId="897" priority="950" operator="equal">
      <formula>0</formula>
    </cfRule>
  </conditionalFormatting>
  <conditionalFormatting sqref="E99">
    <cfRule type="cellIs" dxfId="896" priority="949" operator="notEqual">
      <formula>0</formula>
    </cfRule>
  </conditionalFormatting>
  <conditionalFormatting sqref="E100">
    <cfRule type="cellIs" dxfId="895" priority="948" operator="equal">
      <formula>0</formula>
    </cfRule>
  </conditionalFormatting>
  <conditionalFormatting sqref="E100">
    <cfRule type="cellIs" dxfId="894" priority="947" operator="notEqual">
      <formula>0</formula>
    </cfRule>
  </conditionalFormatting>
  <conditionalFormatting sqref="G99">
    <cfRule type="cellIs" dxfId="893" priority="946" operator="equal">
      <formula>0</formula>
    </cfRule>
  </conditionalFormatting>
  <conditionalFormatting sqref="G99">
    <cfRule type="cellIs" dxfId="892" priority="945" operator="notEqual">
      <formula>0</formula>
    </cfRule>
  </conditionalFormatting>
  <conditionalFormatting sqref="G100">
    <cfRule type="cellIs" dxfId="891" priority="944" operator="equal">
      <formula>0</formula>
    </cfRule>
  </conditionalFormatting>
  <conditionalFormatting sqref="G100">
    <cfRule type="cellIs" dxfId="890" priority="943" operator="notEqual">
      <formula>0</formula>
    </cfRule>
  </conditionalFormatting>
  <conditionalFormatting sqref="F99">
    <cfRule type="cellIs" dxfId="889" priority="942" operator="equal">
      <formula>0</formula>
    </cfRule>
  </conditionalFormatting>
  <conditionalFormatting sqref="F99">
    <cfRule type="cellIs" dxfId="888" priority="941" operator="notEqual">
      <formula>0</formula>
    </cfRule>
  </conditionalFormatting>
  <conditionalFormatting sqref="F100">
    <cfRule type="cellIs" dxfId="887" priority="940" operator="equal">
      <formula>0</formula>
    </cfRule>
  </conditionalFormatting>
  <conditionalFormatting sqref="F100">
    <cfRule type="cellIs" dxfId="886" priority="939" operator="notEqual">
      <formula>0</formula>
    </cfRule>
  </conditionalFormatting>
  <conditionalFormatting sqref="D101">
    <cfRule type="cellIs" dxfId="885" priority="938" operator="equal">
      <formula>0</formula>
    </cfRule>
  </conditionalFormatting>
  <conditionalFormatting sqref="D101">
    <cfRule type="cellIs" dxfId="884" priority="937" operator="notEqual">
      <formula>0</formula>
    </cfRule>
  </conditionalFormatting>
  <conditionalFormatting sqref="D102">
    <cfRule type="cellIs" dxfId="883" priority="936" operator="equal">
      <formula>0</formula>
    </cfRule>
  </conditionalFormatting>
  <conditionalFormatting sqref="D102">
    <cfRule type="cellIs" dxfId="882" priority="935" operator="notEqual">
      <formula>0</formula>
    </cfRule>
  </conditionalFormatting>
  <conditionalFormatting sqref="E101">
    <cfRule type="cellIs" dxfId="881" priority="934" operator="equal">
      <formula>0</formula>
    </cfRule>
  </conditionalFormatting>
  <conditionalFormatting sqref="E101">
    <cfRule type="cellIs" dxfId="880" priority="933" operator="notEqual">
      <formula>0</formula>
    </cfRule>
  </conditionalFormatting>
  <conditionalFormatting sqref="E102">
    <cfRule type="cellIs" dxfId="879" priority="932" operator="equal">
      <formula>0</formula>
    </cfRule>
  </conditionalFormatting>
  <conditionalFormatting sqref="E102">
    <cfRule type="cellIs" dxfId="878" priority="931" operator="notEqual">
      <formula>0</formula>
    </cfRule>
  </conditionalFormatting>
  <conditionalFormatting sqref="G101">
    <cfRule type="cellIs" dxfId="877" priority="930" operator="equal">
      <formula>0</formula>
    </cfRule>
  </conditionalFormatting>
  <conditionalFormatting sqref="G101">
    <cfRule type="cellIs" dxfId="876" priority="929" operator="notEqual">
      <formula>0</formula>
    </cfRule>
  </conditionalFormatting>
  <conditionalFormatting sqref="G102">
    <cfRule type="cellIs" dxfId="875" priority="928" operator="equal">
      <formula>0</formula>
    </cfRule>
  </conditionalFormatting>
  <conditionalFormatting sqref="G102">
    <cfRule type="cellIs" dxfId="874" priority="927" operator="notEqual">
      <formula>0</formula>
    </cfRule>
  </conditionalFormatting>
  <conditionalFormatting sqref="F101">
    <cfRule type="cellIs" dxfId="873" priority="926" operator="equal">
      <formula>0</formula>
    </cfRule>
  </conditionalFormatting>
  <conditionalFormatting sqref="F101">
    <cfRule type="cellIs" dxfId="872" priority="925" operator="notEqual">
      <formula>0</formula>
    </cfRule>
  </conditionalFormatting>
  <conditionalFormatting sqref="F102">
    <cfRule type="cellIs" dxfId="871" priority="924" operator="equal">
      <formula>0</formula>
    </cfRule>
  </conditionalFormatting>
  <conditionalFormatting sqref="F102">
    <cfRule type="cellIs" dxfId="870" priority="923" operator="notEqual">
      <formula>0</formula>
    </cfRule>
  </conditionalFormatting>
  <conditionalFormatting sqref="D103">
    <cfRule type="cellIs" dxfId="869" priority="922" operator="equal">
      <formula>0</formula>
    </cfRule>
  </conditionalFormatting>
  <conditionalFormatting sqref="D103">
    <cfRule type="cellIs" dxfId="868" priority="921" operator="notEqual">
      <formula>0</formula>
    </cfRule>
  </conditionalFormatting>
  <conditionalFormatting sqref="D104">
    <cfRule type="cellIs" dxfId="867" priority="920" operator="equal">
      <formula>0</formula>
    </cfRule>
  </conditionalFormatting>
  <conditionalFormatting sqref="D104">
    <cfRule type="cellIs" dxfId="866" priority="919" operator="notEqual">
      <formula>0</formula>
    </cfRule>
  </conditionalFormatting>
  <conditionalFormatting sqref="E103">
    <cfRule type="cellIs" dxfId="865" priority="918" operator="equal">
      <formula>0</formula>
    </cfRule>
  </conditionalFormatting>
  <conditionalFormatting sqref="E103">
    <cfRule type="cellIs" dxfId="864" priority="917" operator="notEqual">
      <formula>0</formula>
    </cfRule>
  </conditionalFormatting>
  <conditionalFormatting sqref="E104">
    <cfRule type="cellIs" dxfId="863" priority="916" operator="equal">
      <formula>0</formula>
    </cfRule>
  </conditionalFormatting>
  <conditionalFormatting sqref="E104">
    <cfRule type="cellIs" dxfId="862" priority="915" operator="notEqual">
      <formula>0</formula>
    </cfRule>
  </conditionalFormatting>
  <conditionalFormatting sqref="G103">
    <cfRule type="cellIs" dxfId="861" priority="914" operator="equal">
      <formula>0</formula>
    </cfRule>
  </conditionalFormatting>
  <conditionalFormatting sqref="G103">
    <cfRule type="cellIs" dxfId="860" priority="913" operator="notEqual">
      <formula>0</formula>
    </cfRule>
  </conditionalFormatting>
  <conditionalFormatting sqref="G104">
    <cfRule type="cellIs" dxfId="859" priority="912" operator="equal">
      <formula>0</formula>
    </cfRule>
  </conditionalFormatting>
  <conditionalFormatting sqref="G104">
    <cfRule type="cellIs" dxfId="858" priority="911" operator="notEqual">
      <formula>0</formula>
    </cfRule>
  </conditionalFormatting>
  <conditionalFormatting sqref="F103">
    <cfRule type="cellIs" dxfId="857" priority="910" operator="equal">
      <formula>0</formula>
    </cfRule>
  </conditionalFormatting>
  <conditionalFormatting sqref="F103">
    <cfRule type="cellIs" dxfId="856" priority="909" operator="notEqual">
      <formula>0</formula>
    </cfRule>
  </conditionalFormatting>
  <conditionalFormatting sqref="F104">
    <cfRule type="cellIs" dxfId="855" priority="908" operator="equal">
      <formula>0</formula>
    </cfRule>
  </conditionalFormatting>
  <conditionalFormatting sqref="F104">
    <cfRule type="cellIs" dxfId="854" priority="907" operator="notEqual">
      <formula>0</formula>
    </cfRule>
  </conditionalFormatting>
  <conditionalFormatting sqref="D105">
    <cfRule type="cellIs" dxfId="853" priority="906" operator="equal">
      <formula>0</formula>
    </cfRule>
  </conditionalFormatting>
  <conditionalFormatting sqref="D105">
    <cfRule type="cellIs" dxfId="852" priority="905" operator="notEqual">
      <formula>0</formula>
    </cfRule>
  </conditionalFormatting>
  <conditionalFormatting sqref="D106">
    <cfRule type="cellIs" dxfId="851" priority="904" operator="equal">
      <formula>0</formula>
    </cfRule>
  </conditionalFormatting>
  <conditionalFormatting sqref="D106">
    <cfRule type="cellIs" dxfId="850" priority="903" operator="notEqual">
      <formula>0</formula>
    </cfRule>
  </conditionalFormatting>
  <conditionalFormatting sqref="E105">
    <cfRule type="cellIs" dxfId="849" priority="902" operator="equal">
      <formula>0</formula>
    </cfRule>
  </conditionalFormatting>
  <conditionalFormatting sqref="E105">
    <cfRule type="cellIs" dxfId="848" priority="901" operator="notEqual">
      <formula>0</formula>
    </cfRule>
  </conditionalFormatting>
  <conditionalFormatting sqref="E106">
    <cfRule type="cellIs" dxfId="847" priority="900" operator="equal">
      <formula>0</formula>
    </cfRule>
  </conditionalFormatting>
  <conditionalFormatting sqref="E106">
    <cfRule type="cellIs" dxfId="846" priority="899" operator="notEqual">
      <formula>0</formula>
    </cfRule>
  </conditionalFormatting>
  <conditionalFormatting sqref="G105">
    <cfRule type="cellIs" dxfId="845" priority="898" operator="equal">
      <formula>0</formula>
    </cfRule>
  </conditionalFormatting>
  <conditionalFormatting sqref="G105">
    <cfRule type="cellIs" dxfId="844" priority="897" operator="notEqual">
      <formula>0</formula>
    </cfRule>
  </conditionalFormatting>
  <conditionalFormatting sqref="G106">
    <cfRule type="cellIs" dxfId="843" priority="896" operator="equal">
      <formula>0</formula>
    </cfRule>
  </conditionalFormatting>
  <conditionalFormatting sqref="G106">
    <cfRule type="cellIs" dxfId="842" priority="895" operator="notEqual">
      <formula>0</formula>
    </cfRule>
  </conditionalFormatting>
  <conditionalFormatting sqref="F105">
    <cfRule type="cellIs" dxfId="841" priority="894" operator="equal">
      <formula>0</formula>
    </cfRule>
  </conditionalFormatting>
  <conditionalFormatting sqref="F105">
    <cfRule type="cellIs" dxfId="840" priority="893" operator="notEqual">
      <formula>0</formula>
    </cfRule>
  </conditionalFormatting>
  <conditionalFormatting sqref="F106">
    <cfRule type="cellIs" dxfId="839" priority="892" operator="equal">
      <formula>0</formula>
    </cfRule>
  </conditionalFormatting>
  <conditionalFormatting sqref="F106">
    <cfRule type="cellIs" dxfId="838" priority="891" operator="notEqual">
      <formula>0</formula>
    </cfRule>
  </conditionalFormatting>
  <conditionalFormatting sqref="D107">
    <cfRule type="cellIs" dxfId="837" priority="890" operator="equal">
      <formula>0</formula>
    </cfRule>
  </conditionalFormatting>
  <conditionalFormatting sqref="D107">
    <cfRule type="cellIs" dxfId="836" priority="889" operator="notEqual">
      <formula>0</formula>
    </cfRule>
  </conditionalFormatting>
  <conditionalFormatting sqref="D108">
    <cfRule type="cellIs" dxfId="835" priority="888" operator="equal">
      <formula>0</formula>
    </cfRule>
  </conditionalFormatting>
  <conditionalFormatting sqref="D108">
    <cfRule type="cellIs" dxfId="834" priority="887" operator="notEqual">
      <formula>0</formula>
    </cfRule>
  </conditionalFormatting>
  <conditionalFormatting sqref="E107">
    <cfRule type="cellIs" dxfId="833" priority="886" operator="equal">
      <formula>0</formula>
    </cfRule>
  </conditionalFormatting>
  <conditionalFormatting sqref="E107">
    <cfRule type="cellIs" dxfId="832" priority="885" operator="notEqual">
      <formula>0</formula>
    </cfRule>
  </conditionalFormatting>
  <conditionalFormatting sqref="E108">
    <cfRule type="cellIs" dxfId="831" priority="884" operator="equal">
      <formula>0</formula>
    </cfRule>
  </conditionalFormatting>
  <conditionalFormatting sqref="E108">
    <cfRule type="cellIs" dxfId="830" priority="883" operator="notEqual">
      <formula>0</formula>
    </cfRule>
  </conditionalFormatting>
  <conditionalFormatting sqref="G107">
    <cfRule type="cellIs" dxfId="829" priority="882" operator="equal">
      <formula>0</formula>
    </cfRule>
  </conditionalFormatting>
  <conditionalFormatting sqref="G107">
    <cfRule type="cellIs" dxfId="828" priority="881" operator="notEqual">
      <formula>0</formula>
    </cfRule>
  </conditionalFormatting>
  <conditionalFormatting sqref="G108">
    <cfRule type="cellIs" dxfId="827" priority="880" operator="equal">
      <formula>0</formula>
    </cfRule>
  </conditionalFormatting>
  <conditionalFormatting sqref="G108">
    <cfRule type="cellIs" dxfId="826" priority="879" operator="notEqual">
      <formula>0</formula>
    </cfRule>
  </conditionalFormatting>
  <conditionalFormatting sqref="F107">
    <cfRule type="cellIs" dxfId="825" priority="878" operator="equal">
      <formula>0</formula>
    </cfRule>
  </conditionalFormatting>
  <conditionalFormatting sqref="F107">
    <cfRule type="cellIs" dxfId="824" priority="877" operator="notEqual">
      <formula>0</formula>
    </cfRule>
  </conditionalFormatting>
  <conditionalFormatting sqref="F108">
    <cfRule type="cellIs" dxfId="823" priority="876" operator="equal">
      <formula>0</formula>
    </cfRule>
  </conditionalFormatting>
  <conditionalFormatting sqref="F108">
    <cfRule type="cellIs" dxfId="822" priority="875" operator="notEqual">
      <formula>0</formula>
    </cfRule>
  </conditionalFormatting>
  <conditionalFormatting sqref="D109">
    <cfRule type="cellIs" dxfId="821" priority="874" operator="equal">
      <formula>0</formula>
    </cfRule>
  </conditionalFormatting>
  <conditionalFormatting sqref="D109">
    <cfRule type="cellIs" dxfId="820" priority="873" operator="notEqual">
      <formula>0</formula>
    </cfRule>
  </conditionalFormatting>
  <conditionalFormatting sqref="D110">
    <cfRule type="cellIs" dxfId="819" priority="872" operator="equal">
      <formula>0</formula>
    </cfRule>
  </conditionalFormatting>
  <conditionalFormatting sqref="D110">
    <cfRule type="cellIs" dxfId="818" priority="871" operator="notEqual">
      <formula>0</formula>
    </cfRule>
  </conditionalFormatting>
  <conditionalFormatting sqref="E109">
    <cfRule type="cellIs" dxfId="817" priority="870" operator="equal">
      <formula>0</formula>
    </cfRule>
  </conditionalFormatting>
  <conditionalFormatting sqref="E109">
    <cfRule type="cellIs" dxfId="816" priority="869" operator="notEqual">
      <formula>0</formula>
    </cfRule>
  </conditionalFormatting>
  <conditionalFormatting sqref="E110">
    <cfRule type="cellIs" dxfId="815" priority="868" operator="equal">
      <formula>0</formula>
    </cfRule>
  </conditionalFormatting>
  <conditionalFormatting sqref="E110">
    <cfRule type="cellIs" dxfId="814" priority="867" operator="notEqual">
      <formula>0</formula>
    </cfRule>
  </conditionalFormatting>
  <conditionalFormatting sqref="G109">
    <cfRule type="cellIs" dxfId="813" priority="866" operator="equal">
      <formula>0</formula>
    </cfRule>
  </conditionalFormatting>
  <conditionalFormatting sqref="G109">
    <cfRule type="cellIs" dxfId="812" priority="865" operator="notEqual">
      <formula>0</formula>
    </cfRule>
  </conditionalFormatting>
  <conditionalFormatting sqref="G110">
    <cfRule type="cellIs" dxfId="811" priority="864" operator="equal">
      <formula>0</formula>
    </cfRule>
  </conditionalFormatting>
  <conditionalFormatting sqref="G110">
    <cfRule type="cellIs" dxfId="810" priority="863" operator="notEqual">
      <formula>0</formula>
    </cfRule>
  </conditionalFormatting>
  <conditionalFormatting sqref="F109">
    <cfRule type="cellIs" dxfId="809" priority="862" operator="equal">
      <formula>0</formula>
    </cfRule>
  </conditionalFormatting>
  <conditionalFormatting sqref="F109">
    <cfRule type="cellIs" dxfId="808" priority="861" operator="notEqual">
      <formula>0</formula>
    </cfRule>
  </conditionalFormatting>
  <conditionalFormatting sqref="F110">
    <cfRule type="cellIs" dxfId="807" priority="860" operator="equal">
      <formula>0</formula>
    </cfRule>
  </conditionalFormatting>
  <conditionalFormatting sqref="F110">
    <cfRule type="cellIs" dxfId="806" priority="859" operator="notEqual">
      <formula>0</formula>
    </cfRule>
  </conditionalFormatting>
  <conditionalFormatting sqref="D111:D112">
    <cfRule type="cellIs" dxfId="805" priority="855" operator="equal">
      <formula>0</formula>
    </cfRule>
  </conditionalFormatting>
  <conditionalFormatting sqref="E111">
    <cfRule type="cellIs" dxfId="804" priority="854" operator="equal">
      <formula>0</formula>
    </cfRule>
  </conditionalFormatting>
  <conditionalFormatting sqref="F111">
    <cfRule type="cellIs" dxfId="803" priority="853" operator="equal">
      <formula>0</formula>
    </cfRule>
  </conditionalFormatting>
  <conditionalFormatting sqref="G111">
    <cfRule type="cellIs" dxfId="802" priority="852" operator="equal">
      <formula>0</formula>
    </cfRule>
  </conditionalFormatting>
  <conditionalFormatting sqref="D113">
    <cfRule type="cellIs" dxfId="801" priority="851" operator="equal">
      <formula>0</formula>
    </cfRule>
  </conditionalFormatting>
  <conditionalFormatting sqref="D113">
    <cfRule type="cellIs" dxfId="800" priority="850" operator="notEqual">
      <formula>0</formula>
    </cfRule>
  </conditionalFormatting>
  <conditionalFormatting sqref="D114">
    <cfRule type="cellIs" dxfId="799" priority="849" operator="equal">
      <formula>0</formula>
    </cfRule>
  </conditionalFormatting>
  <conditionalFormatting sqref="D114">
    <cfRule type="cellIs" dxfId="798" priority="848" operator="notEqual">
      <formula>0</formula>
    </cfRule>
  </conditionalFormatting>
  <conditionalFormatting sqref="E113">
    <cfRule type="cellIs" dxfId="797" priority="847" operator="equal">
      <formula>0</formula>
    </cfRule>
  </conditionalFormatting>
  <conditionalFormatting sqref="E113">
    <cfRule type="cellIs" dxfId="796" priority="846" operator="notEqual">
      <formula>0</formula>
    </cfRule>
  </conditionalFormatting>
  <conditionalFormatting sqref="E114">
    <cfRule type="cellIs" dxfId="795" priority="845" operator="equal">
      <formula>0</formula>
    </cfRule>
  </conditionalFormatting>
  <conditionalFormatting sqref="E114">
    <cfRule type="cellIs" dxfId="794" priority="844" operator="notEqual">
      <formula>0</formula>
    </cfRule>
  </conditionalFormatting>
  <conditionalFormatting sqref="G113">
    <cfRule type="cellIs" dxfId="793" priority="843" operator="equal">
      <formula>0</formula>
    </cfRule>
  </conditionalFormatting>
  <conditionalFormatting sqref="G113">
    <cfRule type="cellIs" dxfId="792" priority="842" operator="notEqual">
      <formula>0</formula>
    </cfRule>
  </conditionalFormatting>
  <conditionalFormatting sqref="G114">
    <cfRule type="cellIs" dxfId="791" priority="841" operator="equal">
      <formula>0</formula>
    </cfRule>
  </conditionalFormatting>
  <conditionalFormatting sqref="G114">
    <cfRule type="cellIs" dxfId="790" priority="840" operator="notEqual">
      <formula>0</formula>
    </cfRule>
  </conditionalFormatting>
  <conditionalFormatting sqref="F113">
    <cfRule type="cellIs" dxfId="789" priority="839" operator="equal">
      <formula>0</formula>
    </cfRule>
  </conditionalFormatting>
  <conditionalFormatting sqref="F113">
    <cfRule type="cellIs" dxfId="788" priority="838" operator="notEqual">
      <formula>0</formula>
    </cfRule>
  </conditionalFormatting>
  <conditionalFormatting sqref="F114">
    <cfRule type="cellIs" dxfId="787" priority="837" operator="equal">
      <formula>0</formula>
    </cfRule>
  </conditionalFormatting>
  <conditionalFormatting sqref="F114">
    <cfRule type="cellIs" dxfId="786" priority="836" operator="notEqual">
      <formula>0</formula>
    </cfRule>
  </conditionalFormatting>
  <conditionalFormatting sqref="D115">
    <cfRule type="cellIs" dxfId="785" priority="832" operator="equal">
      <formula>0</formula>
    </cfRule>
  </conditionalFormatting>
  <conditionalFormatting sqref="D115">
    <cfRule type="cellIs" dxfId="784" priority="831" operator="notEqual">
      <formula>0</formula>
    </cfRule>
  </conditionalFormatting>
  <conditionalFormatting sqref="D116">
    <cfRule type="cellIs" dxfId="783" priority="830" operator="equal">
      <formula>0</formula>
    </cfRule>
  </conditionalFormatting>
  <conditionalFormatting sqref="D116">
    <cfRule type="cellIs" dxfId="782" priority="829" operator="notEqual">
      <formula>0</formula>
    </cfRule>
  </conditionalFormatting>
  <conditionalFormatting sqref="E115">
    <cfRule type="cellIs" dxfId="781" priority="828" operator="equal">
      <formula>0</formula>
    </cfRule>
  </conditionalFormatting>
  <conditionalFormatting sqref="E115">
    <cfRule type="cellIs" dxfId="780" priority="827" operator="notEqual">
      <formula>0</formula>
    </cfRule>
  </conditionalFormatting>
  <conditionalFormatting sqref="E116">
    <cfRule type="cellIs" dxfId="779" priority="826" operator="equal">
      <formula>0</formula>
    </cfRule>
  </conditionalFormatting>
  <conditionalFormatting sqref="E116">
    <cfRule type="cellIs" dxfId="778" priority="825" operator="notEqual">
      <formula>0</formula>
    </cfRule>
  </conditionalFormatting>
  <conditionalFormatting sqref="G115">
    <cfRule type="cellIs" dxfId="777" priority="824" operator="equal">
      <formula>0</formula>
    </cfRule>
  </conditionalFormatting>
  <conditionalFormatting sqref="G115">
    <cfRule type="cellIs" dxfId="776" priority="823" operator="notEqual">
      <formula>0</formula>
    </cfRule>
  </conditionalFormatting>
  <conditionalFormatting sqref="G116">
    <cfRule type="cellIs" dxfId="775" priority="822" operator="equal">
      <formula>0</formula>
    </cfRule>
  </conditionalFormatting>
  <conditionalFormatting sqref="G116">
    <cfRule type="cellIs" dxfId="774" priority="821" operator="notEqual">
      <formula>0</formula>
    </cfRule>
  </conditionalFormatting>
  <conditionalFormatting sqref="F115">
    <cfRule type="cellIs" dxfId="773" priority="820" operator="equal">
      <formula>0</formula>
    </cfRule>
  </conditionalFormatting>
  <conditionalFormatting sqref="F115">
    <cfRule type="cellIs" dxfId="772" priority="819" operator="notEqual">
      <formula>0</formula>
    </cfRule>
  </conditionalFormatting>
  <conditionalFormatting sqref="F116">
    <cfRule type="cellIs" dxfId="771" priority="818" operator="equal">
      <formula>0</formula>
    </cfRule>
  </conditionalFormatting>
  <conditionalFormatting sqref="F116">
    <cfRule type="cellIs" dxfId="770" priority="817" operator="notEqual">
      <formula>0</formula>
    </cfRule>
  </conditionalFormatting>
  <conditionalFormatting sqref="D117">
    <cfRule type="cellIs" dxfId="769" priority="816" operator="equal">
      <formula>0</formula>
    </cfRule>
  </conditionalFormatting>
  <conditionalFormatting sqref="D117">
    <cfRule type="cellIs" dxfId="768" priority="815" operator="notEqual">
      <formula>0</formula>
    </cfRule>
  </conditionalFormatting>
  <conditionalFormatting sqref="D118">
    <cfRule type="cellIs" dxfId="767" priority="814" operator="equal">
      <formula>0</formula>
    </cfRule>
  </conditionalFormatting>
  <conditionalFormatting sqref="D118">
    <cfRule type="cellIs" dxfId="766" priority="813" operator="notEqual">
      <formula>0</formula>
    </cfRule>
  </conditionalFormatting>
  <conditionalFormatting sqref="E117">
    <cfRule type="cellIs" dxfId="765" priority="812" operator="equal">
      <formula>0</formula>
    </cfRule>
  </conditionalFormatting>
  <conditionalFormatting sqref="E117">
    <cfRule type="cellIs" dxfId="764" priority="811" operator="notEqual">
      <formula>0</formula>
    </cfRule>
  </conditionalFormatting>
  <conditionalFormatting sqref="E118">
    <cfRule type="cellIs" dxfId="763" priority="810" operator="equal">
      <formula>0</formula>
    </cfRule>
  </conditionalFormatting>
  <conditionalFormatting sqref="E118">
    <cfRule type="cellIs" dxfId="762" priority="809" operator="notEqual">
      <formula>0</formula>
    </cfRule>
  </conditionalFormatting>
  <conditionalFormatting sqref="G117">
    <cfRule type="cellIs" dxfId="761" priority="808" operator="equal">
      <formula>0</formula>
    </cfRule>
  </conditionalFormatting>
  <conditionalFormatting sqref="G117">
    <cfRule type="cellIs" dxfId="760" priority="807" operator="notEqual">
      <formula>0</formula>
    </cfRule>
  </conditionalFormatting>
  <conditionalFormatting sqref="G118">
    <cfRule type="cellIs" dxfId="759" priority="806" operator="equal">
      <formula>0</formula>
    </cfRule>
  </conditionalFormatting>
  <conditionalFormatting sqref="G118">
    <cfRule type="cellIs" dxfId="758" priority="805" operator="notEqual">
      <formula>0</formula>
    </cfRule>
  </conditionalFormatting>
  <conditionalFormatting sqref="F117">
    <cfRule type="cellIs" dxfId="757" priority="804" operator="equal">
      <formula>0</formula>
    </cfRule>
  </conditionalFormatting>
  <conditionalFormatting sqref="F117">
    <cfRule type="cellIs" dxfId="756" priority="803" operator="notEqual">
      <formula>0</formula>
    </cfRule>
  </conditionalFormatting>
  <conditionalFormatting sqref="F118">
    <cfRule type="cellIs" dxfId="755" priority="802" operator="equal">
      <formula>0</formula>
    </cfRule>
  </conditionalFormatting>
  <conditionalFormatting sqref="F118">
    <cfRule type="cellIs" dxfId="754" priority="801" operator="notEqual">
      <formula>0</formula>
    </cfRule>
  </conditionalFormatting>
  <conditionalFormatting sqref="D119">
    <cfRule type="cellIs" dxfId="753" priority="800" operator="equal">
      <formula>0</formula>
    </cfRule>
  </conditionalFormatting>
  <conditionalFormatting sqref="D119">
    <cfRule type="cellIs" dxfId="752" priority="799" operator="notEqual">
      <formula>0</formula>
    </cfRule>
  </conditionalFormatting>
  <conditionalFormatting sqref="D120">
    <cfRule type="cellIs" dxfId="751" priority="798" operator="equal">
      <formula>0</formula>
    </cfRule>
  </conditionalFormatting>
  <conditionalFormatting sqref="D120">
    <cfRule type="cellIs" dxfId="750" priority="797" operator="notEqual">
      <formula>0</formula>
    </cfRule>
  </conditionalFormatting>
  <conditionalFormatting sqref="E119">
    <cfRule type="cellIs" dxfId="749" priority="796" operator="equal">
      <formula>0</formula>
    </cfRule>
  </conditionalFormatting>
  <conditionalFormatting sqref="E119">
    <cfRule type="cellIs" dxfId="748" priority="795" operator="notEqual">
      <formula>0</formula>
    </cfRule>
  </conditionalFormatting>
  <conditionalFormatting sqref="E120">
    <cfRule type="cellIs" dxfId="747" priority="794" operator="equal">
      <formula>0</formula>
    </cfRule>
  </conditionalFormatting>
  <conditionalFormatting sqref="E120">
    <cfRule type="cellIs" dxfId="746" priority="793" operator="notEqual">
      <formula>0</formula>
    </cfRule>
  </conditionalFormatting>
  <conditionalFormatting sqref="G119">
    <cfRule type="cellIs" dxfId="745" priority="792" operator="equal">
      <formula>0</formula>
    </cfRule>
  </conditionalFormatting>
  <conditionalFormatting sqref="G119">
    <cfRule type="cellIs" dxfId="744" priority="791" operator="notEqual">
      <formula>0</formula>
    </cfRule>
  </conditionalFormatting>
  <conditionalFormatting sqref="G120">
    <cfRule type="cellIs" dxfId="743" priority="790" operator="equal">
      <formula>0</formula>
    </cfRule>
  </conditionalFormatting>
  <conditionalFormatting sqref="G120">
    <cfRule type="cellIs" dxfId="742" priority="789" operator="notEqual">
      <formula>0</formula>
    </cfRule>
  </conditionalFormatting>
  <conditionalFormatting sqref="F119">
    <cfRule type="cellIs" dxfId="741" priority="788" operator="equal">
      <formula>0</formula>
    </cfRule>
  </conditionalFormatting>
  <conditionalFormatting sqref="F119">
    <cfRule type="cellIs" dxfId="740" priority="787" operator="notEqual">
      <formula>0</formula>
    </cfRule>
  </conditionalFormatting>
  <conditionalFormatting sqref="F120">
    <cfRule type="cellIs" dxfId="739" priority="786" operator="equal">
      <formula>0</formula>
    </cfRule>
  </conditionalFormatting>
  <conditionalFormatting sqref="F120">
    <cfRule type="cellIs" dxfId="738" priority="785" operator="notEqual">
      <formula>0</formula>
    </cfRule>
  </conditionalFormatting>
  <conditionalFormatting sqref="D121">
    <cfRule type="cellIs" dxfId="737" priority="784" operator="equal">
      <formula>0</formula>
    </cfRule>
  </conditionalFormatting>
  <conditionalFormatting sqref="D121">
    <cfRule type="cellIs" dxfId="736" priority="783" operator="notEqual">
      <formula>0</formula>
    </cfRule>
  </conditionalFormatting>
  <conditionalFormatting sqref="D122">
    <cfRule type="cellIs" dxfId="735" priority="782" operator="equal">
      <formula>0</formula>
    </cfRule>
  </conditionalFormatting>
  <conditionalFormatting sqref="D122">
    <cfRule type="cellIs" dxfId="734" priority="781" operator="notEqual">
      <formula>0</formula>
    </cfRule>
  </conditionalFormatting>
  <conditionalFormatting sqref="E121">
    <cfRule type="cellIs" dxfId="733" priority="780" operator="equal">
      <formula>0</formula>
    </cfRule>
  </conditionalFormatting>
  <conditionalFormatting sqref="E121">
    <cfRule type="cellIs" dxfId="732" priority="779" operator="notEqual">
      <formula>0</formula>
    </cfRule>
  </conditionalFormatting>
  <conditionalFormatting sqref="E122">
    <cfRule type="cellIs" dxfId="731" priority="778" operator="equal">
      <formula>0</formula>
    </cfRule>
  </conditionalFormatting>
  <conditionalFormatting sqref="E122">
    <cfRule type="cellIs" dxfId="730" priority="777" operator="notEqual">
      <formula>0</formula>
    </cfRule>
  </conditionalFormatting>
  <conditionalFormatting sqref="G121">
    <cfRule type="cellIs" dxfId="729" priority="776" operator="equal">
      <formula>0</formula>
    </cfRule>
  </conditionalFormatting>
  <conditionalFormatting sqref="G121">
    <cfRule type="cellIs" dxfId="728" priority="775" operator="notEqual">
      <formula>0</formula>
    </cfRule>
  </conditionalFormatting>
  <conditionalFormatting sqref="G122">
    <cfRule type="cellIs" dxfId="727" priority="774" operator="equal">
      <formula>0</formula>
    </cfRule>
  </conditionalFormatting>
  <conditionalFormatting sqref="G122">
    <cfRule type="cellIs" dxfId="726" priority="773" operator="notEqual">
      <formula>0</formula>
    </cfRule>
  </conditionalFormatting>
  <conditionalFormatting sqref="F121">
    <cfRule type="cellIs" dxfId="725" priority="772" operator="equal">
      <formula>0</formula>
    </cfRule>
  </conditionalFormatting>
  <conditionalFormatting sqref="F121">
    <cfRule type="cellIs" dxfId="724" priority="771" operator="notEqual">
      <formula>0</formula>
    </cfRule>
  </conditionalFormatting>
  <conditionalFormatting sqref="F122">
    <cfRule type="cellIs" dxfId="723" priority="770" operator="equal">
      <formula>0</formula>
    </cfRule>
  </conditionalFormatting>
  <conditionalFormatting sqref="F122">
    <cfRule type="cellIs" dxfId="722" priority="769" operator="notEqual">
      <formula>0</formula>
    </cfRule>
  </conditionalFormatting>
  <conditionalFormatting sqref="D123">
    <cfRule type="cellIs" dxfId="721" priority="768" operator="equal">
      <formula>0</formula>
    </cfRule>
  </conditionalFormatting>
  <conditionalFormatting sqref="D123">
    <cfRule type="cellIs" dxfId="720" priority="767" operator="notEqual">
      <formula>0</formula>
    </cfRule>
  </conditionalFormatting>
  <conditionalFormatting sqref="D124">
    <cfRule type="cellIs" dxfId="719" priority="766" operator="equal">
      <formula>0</formula>
    </cfRule>
  </conditionalFormatting>
  <conditionalFormatting sqref="D124">
    <cfRule type="cellIs" dxfId="718" priority="765" operator="notEqual">
      <formula>0</formula>
    </cfRule>
  </conditionalFormatting>
  <conditionalFormatting sqref="E123">
    <cfRule type="cellIs" dxfId="717" priority="764" operator="equal">
      <formula>0</formula>
    </cfRule>
  </conditionalFormatting>
  <conditionalFormatting sqref="E123">
    <cfRule type="cellIs" dxfId="716" priority="763" operator="notEqual">
      <formula>0</formula>
    </cfRule>
  </conditionalFormatting>
  <conditionalFormatting sqref="E124">
    <cfRule type="cellIs" dxfId="715" priority="762" operator="equal">
      <formula>0</formula>
    </cfRule>
  </conditionalFormatting>
  <conditionalFormatting sqref="E124">
    <cfRule type="cellIs" dxfId="714" priority="761" operator="notEqual">
      <formula>0</formula>
    </cfRule>
  </conditionalFormatting>
  <conditionalFormatting sqref="G123">
    <cfRule type="cellIs" dxfId="713" priority="760" operator="equal">
      <formula>0</formula>
    </cfRule>
  </conditionalFormatting>
  <conditionalFormatting sqref="G123">
    <cfRule type="cellIs" dxfId="712" priority="759" operator="notEqual">
      <formula>0</formula>
    </cfRule>
  </conditionalFormatting>
  <conditionalFormatting sqref="G124">
    <cfRule type="cellIs" dxfId="711" priority="758" operator="equal">
      <formula>0</formula>
    </cfRule>
  </conditionalFormatting>
  <conditionalFormatting sqref="G124">
    <cfRule type="cellIs" dxfId="710" priority="757" operator="notEqual">
      <formula>0</formula>
    </cfRule>
  </conditionalFormatting>
  <conditionalFormatting sqref="F123">
    <cfRule type="cellIs" dxfId="709" priority="756" operator="equal">
      <formula>0</formula>
    </cfRule>
  </conditionalFormatting>
  <conditionalFormatting sqref="F123">
    <cfRule type="cellIs" dxfId="708" priority="755" operator="notEqual">
      <formula>0</formula>
    </cfRule>
  </conditionalFormatting>
  <conditionalFormatting sqref="F124">
    <cfRule type="cellIs" dxfId="707" priority="754" operator="equal">
      <formula>0</formula>
    </cfRule>
  </conditionalFormatting>
  <conditionalFormatting sqref="F124">
    <cfRule type="cellIs" dxfId="706" priority="753" operator="notEqual">
      <formula>0</formula>
    </cfRule>
  </conditionalFormatting>
  <conditionalFormatting sqref="D125">
    <cfRule type="cellIs" dxfId="705" priority="752" operator="equal">
      <formula>0</formula>
    </cfRule>
  </conditionalFormatting>
  <conditionalFormatting sqref="D125">
    <cfRule type="cellIs" dxfId="704" priority="751" operator="notEqual">
      <formula>0</formula>
    </cfRule>
  </conditionalFormatting>
  <conditionalFormatting sqref="D126">
    <cfRule type="cellIs" dxfId="703" priority="750" operator="equal">
      <formula>0</formula>
    </cfRule>
  </conditionalFormatting>
  <conditionalFormatting sqref="D126">
    <cfRule type="cellIs" dxfId="702" priority="749" operator="notEqual">
      <formula>0</formula>
    </cfRule>
  </conditionalFormatting>
  <conditionalFormatting sqref="E125">
    <cfRule type="cellIs" dxfId="701" priority="748" operator="equal">
      <formula>0</formula>
    </cfRule>
  </conditionalFormatting>
  <conditionalFormatting sqref="E125">
    <cfRule type="cellIs" dxfId="700" priority="747" operator="notEqual">
      <formula>0</formula>
    </cfRule>
  </conditionalFormatting>
  <conditionalFormatting sqref="E126">
    <cfRule type="cellIs" dxfId="699" priority="746" operator="equal">
      <formula>0</formula>
    </cfRule>
  </conditionalFormatting>
  <conditionalFormatting sqref="E126">
    <cfRule type="cellIs" dxfId="698" priority="745" operator="notEqual">
      <formula>0</formula>
    </cfRule>
  </conditionalFormatting>
  <conditionalFormatting sqref="G125">
    <cfRule type="cellIs" dxfId="697" priority="744" operator="equal">
      <formula>0</formula>
    </cfRule>
  </conditionalFormatting>
  <conditionalFormatting sqref="G125">
    <cfRule type="cellIs" dxfId="696" priority="743" operator="notEqual">
      <formula>0</formula>
    </cfRule>
  </conditionalFormatting>
  <conditionalFormatting sqref="G126">
    <cfRule type="cellIs" dxfId="695" priority="742" operator="equal">
      <formula>0</formula>
    </cfRule>
  </conditionalFormatting>
  <conditionalFormatting sqref="G126">
    <cfRule type="cellIs" dxfId="694" priority="741" operator="notEqual">
      <formula>0</formula>
    </cfRule>
  </conditionalFormatting>
  <conditionalFormatting sqref="F125">
    <cfRule type="cellIs" dxfId="693" priority="740" operator="equal">
      <formula>0</formula>
    </cfRule>
  </conditionalFormatting>
  <conditionalFormatting sqref="F125">
    <cfRule type="cellIs" dxfId="692" priority="739" operator="notEqual">
      <formula>0</formula>
    </cfRule>
  </conditionalFormatting>
  <conditionalFormatting sqref="F126">
    <cfRule type="cellIs" dxfId="691" priority="738" operator="equal">
      <formula>0</formula>
    </cfRule>
  </conditionalFormatting>
  <conditionalFormatting sqref="F126">
    <cfRule type="cellIs" dxfId="690" priority="737" operator="notEqual">
      <formula>0</formula>
    </cfRule>
  </conditionalFormatting>
  <conditionalFormatting sqref="D127">
    <cfRule type="cellIs" dxfId="689" priority="736" operator="equal">
      <formula>0</formula>
    </cfRule>
  </conditionalFormatting>
  <conditionalFormatting sqref="D127">
    <cfRule type="cellIs" dxfId="688" priority="735" operator="notEqual">
      <formula>0</formula>
    </cfRule>
  </conditionalFormatting>
  <conditionalFormatting sqref="D128">
    <cfRule type="cellIs" dxfId="687" priority="734" operator="equal">
      <formula>0</formula>
    </cfRule>
  </conditionalFormatting>
  <conditionalFormatting sqref="D128">
    <cfRule type="cellIs" dxfId="686" priority="733" operator="notEqual">
      <formula>0</formula>
    </cfRule>
  </conditionalFormatting>
  <conditionalFormatting sqref="E127">
    <cfRule type="cellIs" dxfId="685" priority="732" operator="equal">
      <formula>0</formula>
    </cfRule>
  </conditionalFormatting>
  <conditionalFormatting sqref="E127">
    <cfRule type="cellIs" dxfId="684" priority="731" operator="notEqual">
      <formula>0</formula>
    </cfRule>
  </conditionalFormatting>
  <conditionalFormatting sqref="E128">
    <cfRule type="cellIs" dxfId="683" priority="730" operator="equal">
      <formula>0</formula>
    </cfRule>
  </conditionalFormatting>
  <conditionalFormatting sqref="E128">
    <cfRule type="cellIs" dxfId="682" priority="729" operator="notEqual">
      <formula>0</formula>
    </cfRule>
  </conditionalFormatting>
  <conditionalFormatting sqref="G127">
    <cfRule type="cellIs" dxfId="681" priority="728" operator="equal">
      <formula>0</formula>
    </cfRule>
  </conditionalFormatting>
  <conditionalFormatting sqref="G127">
    <cfRule type="cellIs" dxfId="680" priority="727" operator="notEqual">
      <formula>0</formula>
    </cfRule>
  </conditionalFormatting>
  <conditionalFormatting sqref="G128">
    <cfRule type="cellIs" dxfId="679" priority="726" operator="equal">
      <formula>0</formula>
    </cfRule>
  </conditionalFormatting>
  <conditionalFormatting sqref="G128">
    <cfRule type="cellIs" dxfId="678" priority="725" operator="notEqual">
      <formula>0</formula>
    </cfRule>
  </conditionalFormatting>
  <conditionalFormatting sqref="F127">
    <cfRule type="cellIs" dxfId="677" priority="724" operator="equal">
      <formula>0</formula>
    </cfRule>
  </conditionalFormatting>
  <conditionalFormatting sqref="F127">
    <cfRule type="cellIs" dxfId="676" priority="723" operator="notEqual">
      <formula>0</formula>
    </cfRule>
  </conditionalFormatting>
  <conditionalFormatting sqref="F128">
    <cfRule type="cellIs" dxfId="675" priority="722" operator="equal">
      <formula>0</formula>
    </cfRule>
  </conditionalFormatting>
  <conditionalFormatting sqref="F128">
    <cfRule type="cellIs" dxfId="674" priority="721" operator="notEqual">
      <formula>0</formula>
    </cfRule>
  </conditionalFormatting>
  <conditionalFormatting sqref="D129">
    <cfRule type="cellIs" dxfId="673" priority="720" operator="equal">
      <formula>0</formula>
    </cfRule>
  </conditionalFormatting>
  <conditionalFormatting sqref="D129">
    <cfRule type="cellIs" dxfId="672" priority="719" operator="notEqual">
      <formula>0</formula>
    </cfRule>
  </conditionalFormatting>
  <conditionalFormatting sqref="D130">
    <cfRule type="cellIs" dxfId="671" priority="718" operator="equal">
      <formula>0</formula>
    </cfRule>
  </conditionalFormatting>
  <conditionalFormatting sqref="D130">
    <cfRule type="cellIs" dxfId="670" priority="717" operator="notEqual">
      <formula>0</formula>
    </cfRule>
  </conditionalFormatting>
  <conditionalFormatting sqref="E129">
    <cfRule type="cellIs" dxfId="669" priority="716" operator="equal">
      <formula>0</formula>
    </cfRule>
  </conditionalFormatting>
  <conditionalFormatting sqref="E129">
    <cfRule type="cellIs" dxfId="668" priority="715" operator="notEqual">
      <formula>0</formula>
    </cfRule>
  </conditionalFormatting>
  <conditionalFormatting sqref="E130">
    <cfRule type="cellIs" dxfId="667" priority="714" operator="equal">
      <formula>0</formula>
    </cfRule>
  </conditionalFormatting>
  <conditionalFormatting sqref="E130">
    <cfRule type="cellIs" dxfId="666" priority="713" operator="notEqual">
      <formula>0</formula>
    </cfRule>
  </conditionalFormatting>
  <conditionalFormatting sqref="G129">
    <cfRule type="cellIs" dxfId="665" priority="712" operator="equal">
      <formula>0</formula>
    </cfRule>
  </conditionalFormatting>
  <conditionalFormatting sqref="G129">
    <cfRule type="cellIs" dxfId="664" priority="711" operator="notEqual">
      <formula>0</formula>
    </cfRule>
  </conditionalFormatting>
  <conditionalFormatting sqref="G130">
    <cfRule type="cellIs" dxfId="663" priority="710" operator="equal">
      <formula>0</formula>
    </cfRule>
  </conditionalFormatting>
  <conditionalFormatting sqref="G130">
    <cfRule type="cellIs" dxfId="662" priority="709" operator="notEqual">
      <formula>0</formula>
    </cfRule>
  </conditionalFormatting>
  <conditionalFormatting sqref="F129">
    <cfRule type="cellIs" dxfId="661" priority="708" operator="equal">
      <formula>0</formula>
    </cfRule>
  </conditionalFormatting>
  <conditionalFormatting sqref="F129">
    <cfRule type="cellIs" dxfId="660" priority="707" operator="notEqual">
      <formula>0</formula>
    </cfRule>
  </conditionalFormatting>
  <conditionalFormatting sqref="F130">
    <cfRule type="cellIs" dxfId="659" priority="706" operator="equal">
      <formula>0</formula>
    </cfRule>
  </conditionalFormatting>
  <conditionalFormatting sqref="F130">
    <cfRule type="cellIs" dxfId="658" priority="705" operator="notEqual">
      <formula>0</formula>
    </cfRule>
  </conditionalFormatting>
  <conditionalFormatting sqref="D131">
    <cfRule type="cellIs" dxfId="657" priority="704" operator="equal">
      <formula>0</formula>
    </cfRule>
  </conditionalFormatting>
  <conditionalFormatting sqref="D131">
    <cfRule type="cellIs" dxfId="656" priority="703" operator="notEqual">
      <formula>0</formula>
    </cfRule>
  </conditionalFormatting>
  <conditionalFormatting sqref="D132">
    <cfRule type="cellIs" dxfId="655" priority="702" operator="equal">
      <formula>0</formula>
    </cfRule>
  </conditionalFormatting>
  <conditionalFormatting sqref="D132">
    <cfRule type="cellIs" dxfId="654" priority="701" operator="notEqual">
      <formula>0</formula>
    </cfRule>
  </conditionalFormatting>
  <conditionalFormatting sqref="E131">
    <cfRule type="cellIs" dxfId="653" priority="700" operator="equal">
      <formula>0</formula>
    </cfRule>
  </conditionalFormatting>
  <conditionalFormatting sqref="E131">
    <cfRule type="cellIs" dxfId="652" priority="699" operator="notEqual">
      <formula>0</formula>
    </cfRule>
  </conditionalFormatting>
  <conditionalFormatting sqref="E132">
    <cfRule type="cellIs" dxfId="651" priority="698" operator="equal">
      <formula>0</formula>
    </cfRule>
  </conditionalFormatting>
  <conditionalFormatting sqref="E132">
    <cfRule type="cellIs" dxfId="650" priority="697" operator="notEqual">
      <formula>0</formula>
    </cfRule>
  </conditionalFormatting>
  <conditionalFormatting sqref="G131">
    <cfRule type="cellIs" dxfId="649" priority="696" operator="equal">
      <formula>0</formula>
    </cfRule>
  </conditionalFormatting>
  <conditionalFormatting sqref="G131">
    <cfRule type="cellIs" dxfId="648" priority="695" operator="notEqual">
      <formula>0</formula>
    </cfRule>
  </conditionalFormatting>
  <conditionalFormatting sqref="G132">
    <cfRule type="cellIs" dxfId="647" priority="694" operator="equal">
      <formula>0</formula>
    </cfRule>
  </conditionalFormatting>
  <conditionalFormatting sqref="G132">
    <cfRule type="cellIs" dxfId="646" priority="693" operator="notEqual">
      <formula>0</formula>
    </cfRule>
  </conditionalFormatting>
  <conditionalFormatting sqref="F131">
    <cfRule type="cellIs" dxfId="645" priority="692" operator="equal">
      <formula>0</formula>
    </cfRule>
  </conditionalFormatting>
  <conditionalFormatting sqref="F131">
    <cfRule type="cellIs" dxfId="644" priority="691" operator="notEqual">
      <formula>0</formula>
    </cfRule>
  </conditionalFormatting>
  <conditionalFormatting sqref="F132">
    <cfRule type="cellIs" dxfId="643" priority="690" operator="equal">
      <formula>0</formula>
    </cfRule>
  </conditionalFormatting>
  <conditionalFormatting sqref="F132">
    <cfRule type="cellIs" dxfId="642" priority="689" operator="notEqual">
      <formula>0</formula>
    </cfRule>
  </conditionalFormatting>
  <conditionalFormatting sqref="D135">
    <cfRule type="cellIs" dxfId="641" priority="688" operator="equal">
      <formula>0</formula>
    </cfRule>
  </conditionalFormatting>
  <conditionalFormatting sqref="D135">
    <cfRule type="cellIs" dxfId="640" priority="687" operator="notEqual">
      <formula>0</formula>
    </cfRule>
  </conditionalFormatting>
  <conditionalFormatting sqref="D136">
    <cfRule type="cellIs" dxfId="639" priority="686" operator="equal">
      <formula>0</formula>
    </cfRule>
  </conditionalFormatting>
  <conditionalFormatting sqref="D136">
    <cfRule type="cellIs" dxfId="638" priority="685" operator="notEqual">
      <formula>0</formula>
    </cfRule>
  </conditionalFormatting>
  <conditionalFormatting sqref="E135">
    <cfRule type="cellIs" dxfId="637" priority="684" operator="equal">
      <formula>0</formula>
    </cfRule>
  </conditionalFormatting>
  <conditionalFormatting sqref="E135">
    <cfRule type="cellIs" dxfId="636" priority="683" operator="notEqual">
      <formula>0</formula>
    </cfRule>
  </conditionalFormatting>
  <conditionalFormatting sqref="E136">
    <cfRule type="cellIs" dxfId="635" priority="682" operator="equal">
      <formula>0</formula>
    </cfRule>
  </conditionalFormatting>
  <conditionalFormatting sqref="E136">
    <cfRule type="cellIs" dxfId="634" priority="681" operator="notEqual">
      <formula>0</formula>
    </cfRule>
  </conditionalFormatting>
  <conditionalFormatting sqref="G135">
    <cfRule type="cellIs" dxfId="633" priority="680" operator="equal">
      <formula>0</formula>
    </cfRule>
  </conditionalFormatting>
  <conditionalFormatting sqref="G135">
    <cfRule type="cellIs" dxfId="632" priority="679" operator="notEqual">
      <formula>0</formula>
    </cfRule>
  </conditionalFormatting>
  <conditionalFormatting sqref="G136">
    <cfRule type="cellIs" dxfId="631" priority="678" operator="equal">
      <formula>0</formula>
    </cfRule>
  </conditionalFormatting>
  <conditionalFormatting sqref="G136">
    <cfRule type="cellIs" dxfId="630" priority="677" operator="notEqual">
      <formula>0</formula>
    </cfRule>
  </conditionalFormatting>
  <conditionalFormatting sqref="F135">
    <cfRule type="cellIs" dxfId="629" priority="676" operator="equal">
      <formula>0</formula>
    </cfRule>
  </conditionalFormatting>
  <conditionalFormatting sqref="F135">
    <cfRule type="cellIs" dxfId="628" priority="675" operator="notEqual">
      <formula>0</formula>
    </cfRule>
  </conditionalFormatting>
  <conditionalFormatting sqref="F136">
    <cfRule type="cellIs" dxfId="627" priority="674" operator="equal">
      <formula>0</formula>
    </cfRule>
  </conditionalFormatting>
  <conditionalFormatting sqref="F136">
    <cfRule type="cellIs" dxfId="626" priority="673" operator="notEqual">
      <formula>0</formula>
    </cfRule>
  </conditionalFormatting>
  <conditionalFormatting sqref="D137">
    <cfRule type="cellIs" dxfId="625" priority="672" operator="equal">
      <formula>0</formula>
    </cfRule>
  </conditionalFormatting>
  <conditionalFormatting sqref="D137">
    <cfRule type="cellIs" dxfId="624" priority="671" operator="notEqual">
      <formula>0</formula>
    </cfRule>
  </conditionalFormatting>
  <conditionalFormatting sqref="D138">
    <cfRule type="cellIs" dxfId="623" priority="670" operator="equal">
      <formula>0</formula>
    </cfRule>
  </conditionalFormatting>
  <conditionalFormatting sqref="D138">
    <cfRule type="cellIs" dxfId="622" priority="669" operator="notEqual">
      <formula>0</formula>
    </cfRule>
  </conditionalFormatting>
  <conditionalFormatting sqref="E137">
    <cfRule type="cellIs" dxfId="621" priority="668" operator="equal">
      <formula>0</formula>
    </cfRule>
  </conditionalFormatting>
  <conditionalFormatting sqref="E137">
    <cfRule type="cellIs" dxfId="620" priority="667" operator="notEqual">
      <formula>0</formula>
    </cfRule>
  </conditionalFormatting>
  <conditionalFormatting sqref="E138">
    <cfRule type="cellIs" dxfId="619" priority="666" operator="equal">
      <formula>0</formula>
    </cfRule>
  </conditionalFormatting>
  <conditionalFormatting sqref="E138">
    <cfRule type="cellIs" dxfId="618" priority="665" operator="notEqual">
      <formula>0</formula>
    </cfRule>
  </conditionalFormatting>
  <conditionalFormatting sqref="G137">
    <cfRule type="cellIs" dxfId="617" priority="664" operator="equal">
      <formula>0</formula>
    </cfRule>
  </conditionalFormatting>
  <conditionalFormatting sqref="G137">
    <cfRule type="cellIs" dxfId="616" priority="663" operator="notEqual">
      <formula>0</formula>
    </cfRule>
  </conditionalFormatting>
  <conditionalFormatting sqref="G138">
    <cfRule type="cellIs" dxfId="615" priority="662" operator="equal">
      <formula>0</formula>
    </cfRule>
  </conditionalFormatting>
  <conditionalFormatting sqref="G138">
    <cfRule type="cellIs" dxfId="614" priority="661" operator="notEqual">
      <formula>0</formula>
    </cfRule>
  </conditionalFormatting>
  <conditionalFormatting sqref="F137">
    <cfRule type="cellIs" dxfId="613" priority="660" operator="equal">
      <formula>0</formula>
    </cfRule>
  </conditionalFormatting>
  <conditionalFormatting sqref="F137">
    <cfRule type="cellIs" dxfId="612" priority="659" operator="notEqual">
      <formula>0</formula>
    </cfRule>
  </conditionalFormatting>
  <conditionalFormatting sqref="F138">
    <cfRule type="cellIs" dxfId="611" priority="658" operator="equal">
      <formula>0</formula>
    </cfRule>
  </conditionalFormatting>
  <conditionalFormatting sqref="F138">
    <cfRule type="cellIs" dxfId="610" priority="657" operator="notEqual">
      <formula>0</formula>
    </cfRule>
  </conditionalFormatting>
  <conditionalFormatting sqref="D133">
    <cfRule type="cellIs" dxfId="609" priority="656" operator="equal">
      <formula>0</formula>
    </cfRule>
  </conditionalFormatting>
  <conditionalFormatting sqref="D133">
    <cfRule type="cellIs" dxfId="608" priority="655" operator="notEqual">
      <formula>0</formula>
    </cfRule>
  </conditionalFormatting>
  <conditionalFormatting sqref="D134">
    <cfRule type="cellIs" dxfId="607" priority="654" operator="equal">
      <formula>0</formula>
    </cfRule>
  </conditionalFormatting>
  <conditionalFormatting sqref="D134">
    <cfRule type="cellIs" dxfId="606" priority="653" operator="notEqual">
      <formula>0</formula>
    </cfRule>
  </conditionalFormatting>
  <conditionalFormatting sqref="E133">
    <cfRule type="cellIs" dxfId="605" priority="652" operator="equal">
      <formula>0</formula>
    </cfRule>
  </conditionalFormatting>
  <conditionalFormatting sqref="E133">
    <cfRule type="cellIs" dxfId="604" priority="651" operator="notEqual">
      <formula>0</formula>
    </cfRule>
  </conditionalFormatting>
  <conditionalFormatting sqref="E134">
    <cfRule type="cellIs" dxfId="603" priority="650" operator="equal">
      <formula>0</formula>
    </cfRule>
  </conditionalFormatting>
  <conditionalFormatting sqref="E134">
    <cfRule type="cellIs" dxfId="602" priority="649" operator="notEqual">
      <formula>0</formula>
    </cfRule>
  </conditionalFormatting>
  <conditionalFormatting sqref="G133">
    <cfRule type="cellIs" dxfId="601" priority="648" operator="equal">
      <formula>0</formula>
    </cfRule>
  </conditionalFormatting>
  <conditionalFormatting sqref="G133">
    <cfRule type="cellIs" dxfId="600" priority="647" operator="notEqual">
      <formula>0</formula>
    </cfRule>
  </conditionalFormatting>
  <conditionalFormatting sqref="G134">
    <cfRule type="cellIs" dxfId="599" priority="646" operator="equal">
      <formula>0</formula>
    </cfRule>
  </conditionalFormatting>
  <conditionalFormatting sqref="G134">
    <cfRule type="cellIs" dxfId="598" priority="645" operator="notEqual">
      <formula>0</formula>
    </cfRule>
  </conditionalFormatting>
  <conditionalFormatting sqref="F133">
    <cfRule type="cellIs" dxfId="597" priority="644" operator="equal">
      <formula>0</formula>
    </cfRule>
  </conditionalFormatting>
  <conditionalFormatting sqref="F133">
    <cfRule type="cellIs" dxfId="596" priority="643" operator="notEqual">
      <formula>0</formula>
    </cfRule>
  </conditionalFormatting>
  <conditionalFormatting sqref="F134">
    <cfRule type="cellIs" dxfId="595" priority="642" operator="equal">
      <formula>0</formula>
    </cfRule>
  </conditionalFormatting>
  <conditionalFormatting sqref="F134">
    <cfRule type="cellIs" dxfId="594" priority="641" operator="notEqual">
      <formula>0</formula>
    </cfRule>
  </conditionalFormatting>
  <conditionalFormatting sqref="D139">
    <cfRule type="cellIs" dxfId="593" priority="640" operator="equal">
      <formula>0</formula>
    </cfRule>
  </conditionalFormatting>
  <conditionalFormatting sqref="D139">
    <cfRule type="cellIs" dxfId="592" priority="639" operator="notEqual">
      <formula>0</formula>
    </cfRule>
  </conditionalFormatting>
  <conditionalFormatting sqref="D140">
    <cfRule type="cellIs" dxfId="591" priority="638" operator="equal">
      <formula>0</formula>
    </cfRule>
  </conditionalFormatting>
  <conditionalFormatting sqref="D140">
    <cfRule type="cellIs" dxfId="590" priority="637" operator="notEqual">
      <formula>0</formula>
    </cfRule>
  </conditionalFormatting>
  <conditionalFormatting sqref="E139">
    <cfRule type="cellIs" dxfId="589" priority="636" operator="equal">
      <formula>0</formula>
    </cfRule>
  </conditionalFormatting>
  <conditionalFormatting sqref="E139">
    <cfRule type="cellIs" dxfId="588" priority="635" operator="notEqual">
      <formula>0</formula>
    </cfRule>
  </conditionalFormatting>
  <conditionalFormatting sqref="E140">
    <cfRule type="cellIs" dxfId="587" priority="634" operator="equal">
      <formula>0</formula>
    </cfRule>
  </conditionalFormatting>
  <conditionalFormatting sqref="E140">
    <cfRule type="cellIs" dxfId="586" priority="633" operator="notEqual">
      <formula>0</formula>
    </cfRule>
  </conditionalFormatting>
  <conditionalFormatting sqref="G139">
    <cfRule type="cellIs" dxfId="585" priority="632" operator="equal">
      <formula>0</formula>
    </cfRule>
  </conditionalFormatting>
  <conditionalFormatting sqref="G139">
    <cfRule type="cellIs" dxfId="584" priority="631" operator="notEqual">
      <formula>0</formula>
    </cfRule>
  </conditionalFormatting>
  <conditionalFormatting sqref="G140">
    <cfRule type="cellIs" dxfId="583" priority="630" operator="equal">
      <formula>0</formula>
    </cfRule>
  </conditionalFormatting>
  <conditionalFormatting sqref="G140">
    <cfRule type="cellIs" dxfId="582" priority="629" operator="notEqual">
      <formula>0</formula>
    </cfRule>
  </conditionalFormatting>
  <conditionalFormatting sqref="F139">
    <cfRule type="cellIs" dxfId="581" priority="628" operator="equal">
      <formula>0</formula>
    </cfRule>
  </conditionalFormatting>
  <conditionalFormatting sqref="F139">
    <cfRule type="cellIs" dxfId="580" priority="627" operator="notEqual">
      <formula>0</formula>
    </cfRule>
  </conditionalFormatting>
  <conditionalFormatting sqref="F140">
    <cfRule type="cellIs" dxfId="579" priority="626" operator="equal">
      <formula>0</formula>
    </cfRule>
  </conditionalFormatting>
  <conditionalFormatting sqref="F140">
    <cfRule type="cellIs" dxfId="578" priority="625" operator="notEqual">
      <formula>0</formula>
    </cfRule>
  </conditionalFormatting>
  <conditionalFormatting sqref="D141">
    <cfRule type="cellIs" dxfId="577" priority="624" operator="equal">
      <formula>0</formula>
    </cfRule>
  </conditionalFormatting>
  <conditionalFormatting sqref="D141">
    <cfRule type="cellIs" dxfId="576" priority="623" operator="notEqual">
      <formula>0</formula>
    </cfRule>
  </conditionalFormatting>
  <conditionalFormatting sqref="D142">
    <cfRule type="cellIs" dxfId="575" priority="622" operator="equal">
      <formula>0</formula>
    </cfRule>
  </conditionalFormatting>
  <conditionalFormatting sqref="D142">
    <cfRule type="cellIs" dxfId="574" priority="621" operator="notEqual">
      <formula>0</formula>
    </cfRule>
  </conditionalFormatting>
  <conditionalFormatting sqref="E141">
    <cfRule type="cellIs" dxfId="573" priority="620" operator="equal">
      <formula>0</formula>
    </cfRule>
  </conditionalFormatting>
  <conditionalFormatting sqref="E141">
    <cfRule type="cellIs" dxfId="572" priority="619" operator="notEqual">
      <formula>0</formula>
    </cfRule>
  </conditionalFormatting>
  <conditionalFormatting sqref="E142">
    <cfRule type="cellIs" dxfId="571" priority="618" operator="equal">
      <formula>0</formula>
    </cfRule>
  </conditionalFormatting>
  <conditionalFormatting sqref="E142">
    <cfRule type="cellIs" dxfId="570" priority="617" operator="notEqual">
      <formula>0</formula>
    </cfRule>
  </conditionalFormatting>
  <conditionalFormatting sqref="G141">
    <cfRule type="cellIs" dxfId="569" priority="616" operator="equal">
      <formula>0</formula>
    </cfRule>
  </conditionalFormatting>
  <conditionalFormatting sqref="G141">
    <cfRule type="cellIs" dxfId="568" priority="615" operator="notEqual">
      <formula>0</formula>
    </cfRule>
  </conditionalFormatting>
  <conditionalFormatting sqref="G142">
    <cfRule type="cellIs" dxfId="567" priority="614" operator="equal">
      <formula>0</formula>
    </cfRule>
  </conditionalFormatting>
  <conditionalFormatting sqref="G142">
    <cfRule type="cellIs" dxfId="566" priority="613" operator="notEqual">
      <formula>0</formula>
    </cfRule>
  </conditionalFormatting>
  <conditionalFormatting sqref="F141">
    <cfRule type="cellIs" dxfId="565" priority="612" operator="equal">
      <formula>0</formula>
    </cfRule>
  </conditionalFormatting>
  <conditionalFormatting sqref="F141">
    <cfRule type="cellIs" dxfId="564" priority="611" operator="notEqual">
      <formula>0</formula>
    </cfRule>
  </conditionalFormatting>
  <conditionalFormatting sqref="F142">
    <cfRule type="cellIs" dxfId="563" priority="610" operator="equal">
      <formula>0</formula>
    </cfRule>
  </conditionalFormatting>
  <conditionalFormatting sqref="F142">
    <cfRule type="cellIs" dxfId="562" priority="609" operator="notEqual">
      <formula>0</formula>
    </cfRule>
  </conditionalFormatting>
  <conditionalFormatting sqref="D143">
    <cfRule type="cellIs" dxfId="561" priority="608" operator="equal">
      <formula>0</formula>
    </cfRule>
  </conditionalFormatting>
  <conditionalFormatting sqref="D143">
    <cfRule type="cellIs" dxfId="560" priority="607" operator="notEqual">
      <formula>0</formula>
    </cfRule>
  </conditionalFormatting>
  <conditionalFormatting sqref="D144">
    <cfRule type="cellIs" dxfId="559" priority="606" operator="equal">
      <formula>0</formula>
    </cfRule>
  </conditionalFormatting>
  <conditionalFormatting sqref="D144">
    <cfRule type="cellIs" dxfId="558" priority="605" operator="notEqual">
      <formula>0</formula>
    </cfRule>
  </conditionalFormatting>
  <conditionalFormatting sqref="E143">
    <cfRule type="cellIs" dxfId="557" priority="604" operator="equal">
      <formula>0</formula>
    </cfRule>
  </conditionalFormatting>
  <conditionalFormatting sqref="E143">
    <cfRule type="cellIs" dxfId="556" priority="603" operator="notEqual">
      <formula>0</formula>
    </cfRule>
  </conditionalFormatting>
  <conditionalFormatting sqref="E144">
    <cfRule type="cellIs" dxfId="555" priority="602" operator="equal">
      <formula>0</formula>
    </cfRule>
  </conditionalFormatting>
  <conditionalFormatting sqref="E144">
    <cfRule type="cellIs" dxfId="554" priority="601" operator="notEqual">
      <formula>0</formula>
    </cfRule>
  </conditionalFormatting>
  <conditionalFormatting sqref="G143">
    <cfRule type="cellIs" dxfId="553" priority="600" operator="equal">
      <formula>0</formula>
    </cfRule>
  </conditionalFormatting>
  <conditionalFormatting sqref="G143">
    <cfRule type="cellIs" dxfId="552" priority="599" operator="notEqual">
      <formula>0</formula>
    </cfRule>
  </conditionalFormatting>
  <conditionalFormatting sqref="G144">
    <cfRule type="cellIs" dxfId="551" priority="598" operator="equal">
      <formula>0</formula>
    </cfRule>
  </conditionalFormatting>
  <conditionalFormatting sqref="G144">
    <cfRule type="cellIs" dxfId="550" priority="597" operator="notEqual">
      <formula>0</formula>
    </cfRule>
  </conditionalFormatting>
  <conditionalFormatting sqref="F143">
    <cfRule type="cellIs" dxfId="549" priority="596" operator="equal">
      <formula>0</formula>
    </cfRule>
  </conditionalFormatting>
  <conditionalFormatting sqref="F143">
    <cfRule type="cellIs" dxfId="548" priority="595" operator="notEqual">
      <formula>0</formula>
    </cfRule>
  </conditionalFormatting>
  <conditionalFormatting sqref="F144">
    <cfRule type="cellIs" dxfId="547" priority="594" operator="equal">
      <formula>0</formula>
    </cfRule>
  </conditionalFormatting>
  <conditionalFormatting sqref="F144">
    <cfRule type="cellIs" dxfId="546" priority="593" operator="notEqual">
      <formula>0</formula>
    </cfRule>
  </conditionalFormatting>
  <conditionalFormatting sqref="D145">
    <cfRule type="cellIs" dxfId="545" priority="592" operator="equal">
      <formula>0</formula>
    </cfRule>
  </conditionalFormatting>
  <conditionalFormatting sqref="D145">
    <cfRule type="cellIs" dxfId="544" priority="591" operator="notEqual">
      <formula>0</formula>
    </cfRule>
  </conditionalFormatting>
  <conditionalFormatting sqref="D146">
    <cfRule type="cellIs" dxfId="543" priority="590" operator="equal">
      <formula>0</formula>
    </cfRule>
  </conditionalFormatting>
  <conditionalFormatting sqref="D146">
    <cfRule type="cellIs" dxfId="542" priority="589" operator="notEqual">
      <formula>0</formula>
    </cfRule>
  </conditionalFormatting>
  <conditionalFormatting sqref="E145">
    <cfRule type="cellIs" dxfId="541" priority="588" operator="equal">
      <formula>0</formula>
    </cfRule>
  </conditionalFormatting>
  <conditionalFormatting sqref="E145">
    <cfRule type="cellIs" dxfId="540" priority="587" operator="notEqual">
      <formula>0</formula>
    </cfRule>
  </conditionalFormatting>
  <conditionalFormatting sqref="E146">
    <cfRule type="cellIs" dxfId="539" priority="586" operator="equal">
      <formula>0</formula>
    </cfRule>
  </conditionalFormatting>
  <conditionalFormatting sqref="E146">
    <cfRule type="cellIs" dxfId="538" priority="585" operator="notEqual">
      <formula>0</formula>
    </cfRule>
  </conditionalFormatting>
  <conditionalFormatting sqref="G145">
    <cfRule type="cellIs" dxfId="537" priority="584" operator="equal">
      <formula>0</formula>
    </cfRule>
  </conditionalFormatting>
  <conditionalFormatting sqref="G145">
    <cfRule type="cellIs" dxfId="536" priority="583" operator="notEqual">
      <formula>0</formula>
    </cfRule>
  </conditionalFormatting>
  <conditionalFormatting sqref="G146">
    <cfRule type="cellIs" dxfId="535" priority="582" operator="equal">
      <formula>0</formula>
    </cfRule>
  </conditionalFormatting>
  <conditionalFormatting sqref="G146">
    <cfRule type="cellIs" dxfId="534" priority="581" operator="notEqual">
      <formula>0</formula>
    </cfRule>
  </conditionalFormatting>
  <conditionalFormatting sqref="F145">
    <cfRule type="cellIs" dxfId="533" priority="580" operator="equal">
      <formula>0</formula>
    </cfRule>
  </conditionalFormatting>
  <conditionalFormatting sqref="F145">
    <cfRule type="cellIs" dxfId="532" priority="579" operator="notEqual">
      <formula>0</formula>
    </cfRule>
  </conditionalFormatting>
  <conditionalFormatting sqref="F146">
    <cfRule type="cellIs" dxfId="531" priority="578" operator="equal">
      <formula>0</formula>
    </cfRule>
  </conditionalFormatting>
  <conditionalFormatting sqref="F146">
    <cfRule type="cellIs" dxfId="530" priority="577" operator="notEqual">
      <formula>0</formula>
    </cfRule>
  </conditionalFormatting>
  <conditionalFormatting sqref="D147">
    <cfRule type="cellIs" dxfId="529" priority="576" operator="equal">
      <formula>0</formula>
    </cfRule>
  </conditionalFormatting>
  <conditionalFormatting sqref="D147">
    <cfRule type="cellIs" dxfId="528" priority="575" operator="notEqual">
      <formula>0</formula>
    </cfRule>
  </conditionalFormatting>
  <conditionalFormatting sqref="D148">
    <cfRule type="cellIs" dxfId="527" priority="574" operator="equal">
      <formula>0</formula>
    </cfRule>
  </conditionalFormatting>
  <conditionalFormatting sqref="D148">
    <cfRule type="cellIs" dxfId="526" priority="573" operator="notEqual">
      <formula>0</formula>
    </cfRule>
  </conditionalFormatting>
  <conditionalFormatting sqref="E147">
    <cfRule type="cellIs" dxfId="525" priority="572" operator="equal">
      <formula>0</formula>
    </cfRule>
  </conditionalFormatting>
  <conditionalFormatting sqref="E147">
    <cfRule type="cellIs" dxfId="524" priority="571" operator="notEqual">
      <formula>0</formula>
    </cfRule>
  </conditionalFormatting>
  <conditionalFormatting sqref="E148">
    <cfRule type="cellIs" dxfId="523" priority="570" operator="equal">
      <formula>0</formula>
    </cfRule>
  </conditionalFormatting>
  <conditionalFormatting sqref="E148">
    <cfRule type="cellIs" dxfId="522" priority="569" operator="notEqual">
      <formula>0</formula>
    </cfRule>
  </conditionalFormatting>
  <conditionalFormatting sqref="G147">
    <cfRule type="cellIs" dxfId="521" priority="568" operator="equal">
      <formula>0</formula>
    </cfRule>
  </conditionalFormatting>
  <conditionalFormatting sqref="G147">
    <cfRule type="cellIs" dxfId="520" priority="567" operator="notEqual">
      <formula>0</formula>
    </cfRule>
  </conditionalFormatting>
  <conditionalFormatting sqref="G148">
    <cfRule type="cellIs" dxfId="519" priority="566" operator="equal">
      <formula>0</formula>
    </cfRule>
  </conditionalFormatting>
  <conditionalFormatting sqref="G148">
    <cfRule type="cellIs" dxfId="518" priority="565" operator="notEqual">
      <formula>0</formula>
    </cfRule>
  </conditionalFormatting>
  <conditionalFormatting sqref="F147">
    <cfRule type="cellIs" dxfId="517" priority="564" operator="equal">
      <formula>0</formula>
    </cfRule>
  </conditionalFormatting>
  <conditionalFormatting sqref="F147">
    <cfRule type="cellIs" dxfId="516" priority="563" operator="notEqual">
      <formula>0</formula>
    </cfRule>
  </conditionalFormatting>
  <conditionalFormatting sqref="F148">
    <cfRule type="cellIs" dxfId="515" priority="562" operator="equal">
      <formula>0</formula>
    </cfRule>
  </conditionalFormatting>
  <conditionalFormatting sqref="F148">
    <cfRule type="cellIs" dxfId="514" priority="561" operator="notEqual">
      <formula>0</formula>
    </cfRule>
  </conditionalFormatting>
  <conditionalFormatting sqref="D149">
    <cfRule type="cellIs" dxfId="513" priority="560" operator="equal">
      <formula>0</formula>
    </cfRule>
  </conditionalFormatting>
  <conditionalFormatting sqref="D149">
    <cfRule type="cellIs" dxfId="512" priority="559" operator="notEqual">
      <formula>0</formula>
    </cfRule>
  </conditionalFormatting>
  <conditionalFormatting sqref="D150">
    <cfRule type="cellIs" dxfId="511" priority="558" operator="equal">
      <formula>0</formula>
    </cfRule>
  </conditionalFormatting>
  <conditionalFormatting sqref="D150">
    <cfRule type="cellIs" dxfId="510" priority="557" operator="notEqual">
      <formula>0</formula>
    </cfRule>
  </conditionalFormatting>
  <conditionalFormatting sqref="E149">
    <cfRule type="cellIs" dxfId="509" priority="556" operator="equal">
      <formula>0</formula>
    </cfRule>
  </conditionalFormatting>
  <conditionalFormatting sqref="E149">
    <cfRule type="cellIs" dxfId="508" priority="555" operator="notEqual">
      <formula>0</formula>
    </cfRule>
  </conditionalFormatting>
  <conditionalFormatting sqref="E150">
    <cfRule type="cellIs" dxfId="507" priority="554" operator="equal">
      <formula>0</formula>
    </cfRule>
  </conditionalFormatting>
  <conditionalFormatting sqref="E150">
    <cfRule type="cellIs" dxfId="506" priority="553" operator="notEqual">
      <formula>0</formula>
    </cfRule>
  </conditionalFormatting>
  <conditionalFormatting sqref="G149">
    <cfRule type="cellIs" dxfId="505" priority="552" operator="equal">
      <formula>0</formula>
    </cfRule>
  </conditionalFormatting>
  <conditionalFormatting sqref="G149">
    <cfRule type="cellIs" dxfId="504" priority="551" operator="notEqual">
      <formula>0</formula>
    </cfRule>
  </conditionalFormatting>
  <conditionalFormatting sqref="G150">
    <cfRule type="cellIs" dxfId="503" priority="550" operator="equal">
      <formula>0</formula>
    </cfRule>
  </conditionalFormatting>
  <conditionalFormatting sqref="G150">
    <cfRule type="cellIs" dxfId="502" priority="549" operator="notEqual">
      <formula>0</formula>
    </cfRule>
  </conditionalFormatting>
  <conditionalFormatting sqref="F149">
    <cfRule type="cellIs" dxfId="501" priority="548" operator="equal">
      <formula>0</formula>
    </cfRule>
  </conditionalFormatting>
  <conditionalFormatting sqref="F149">
    <cfRule type="cellIs" dxfId="500" priority="547" operator="notEqual">
      <formula>0</formula>
    </cfRule>
  </conditionalFormatting>
  <conditionalFormatting sqref="F150">
    <cfRule type="cellIs" dxfId="499" priority="546" operator="equal">
      <formula>0</formula>
    </cfRule>
  </conditionalFormatting>
  <conditionalFormatting sqref="F150">
    <cfRule type="cellIs" dxfId="498" priority="545" operator="notEqual">
      <formula>0</formula>
    </cfRule>
  </conditionalFormatting>
  <conditionalFormatting sqref="D153">
    <cfRule type="cellIs" dxfId="497" priority="544" operator="equal">
      <formula>0</formula>
    </cfRule>
  </conditionalFormatting>
  <conditionalFormatting sqref="D153">
    <cfRule type="cellIs" dxfId="496" priority="543" operator="notEqual">
      <formula>0</formula>
    </cfRule>
  </conditionalFormatting>
  <conditionalFormatting sqref="D154">
    <cfRule type="cellIs" dxfId="495" priority="542" operator="equal">
      <formula>0</formula>
    </cfRule>
  </conditionalFormatting>
  <conditionalFormatting sqref="D154">
    <cfRule type="cellIs" dxfId="494" priority="541" operator="notEqual">
      <formula>0</formula>
    </cfRule>
  </conditionalFormatting>
  <conditionalFormatting sqref="E153">
    <cfRule type="cellIs" dxfId="493" priority="540" operator="equal">
      <formula>0</formula>
    </cfRule>
  </conditionalFormatting>
  <conditionalFormatting sqref="E153">
    <cfRule type="cellIs" dxfId="492" priority="539" operator="notEqual">
      <formula>0</formula>
    </cfRule>
  </conditionalFormatting>
  <conditionalFormatting sqref="E154">
    <cfRule type="cellIs" dxfId="491" priority="538" operator="equal">
      <formula>0</formula>
    </cfRule>
  </conditionalFormatting>
  <conditionalFormatting sqref="E154">
    <cfRule type="cellIs" dxfId="490" priority="537" operator="notEqual">
      <formula>0</formula>
    </cfRule>
  </conditionalFormatting>
  <conditionalFormatting sqref="G153">
    <cfRule type="cellIs" dxfId="489" priority="536" operator="equal">
      <formula>0</formula>
    </cfRule>
  </conditionalFormatting>
  <conditionalFormatting sqref="G153">
    <cfRule type="cellIs" dxfId="488" priority="535" operator="notEqual">
      <formula>0</formula>
    </cfRule>
  </conditionalFormatting>
  <conditionalFormatting sqref="G154">
    <cfRule type="cellIs" dxfId="487" priority="534" operator="equal">
      <formula>0</formula>
    </cfRule>
  </conditionalFormatting>
  <conditionalFormatting sqref="G154">
    <cfRule type="cellIs" dxfId="486" priority="533" operator="notEqual">
      <formula>0</formula>
    </cfRule>
  </conditionalFormatting>
  <conditionalFormatting sqref="F153">
    <cfRule type="cellIs" dxfId="485" priority="532" operator="equal">
      <formula>0</formula>
    </cfRule>
  </conditionalFormatting>
  <conditionalFormatting sqref="F153">
    <cfRule type="cellIs" dxfId="484" priority="531" operator="notEqual">
      <formula>0</formula>
    </cfRule>
  </conditionalFormatting>
  <conditionalFormatting sqref="F154">
    <cfRule type="cellIs" dxfId="483" priority="530" operator="equal">
      <formula>0</formula>
    </cfRule>
  </conditionalFormatting>
  <conditionalFormatting sqref="F154">
    <cfRule type="cellIs" dxfId="482" priority="529" operator="notEqual">
      <formula>0</formula>
    </cfRule>
  </conditionalFormatting>
  <conditionalFormatting sqref="D155">
    <cfRule type="cellIs" dxfId="481" priority="528" operator="equal">
      <formula>0</formula>
    </cfRule>
  </conditionalFormatting>
  <conditionalFormatting sqref="D155">
    <cfRule type="cellIs" dxfId="480" priority="527" operator="notEqual">
      <formula>0</formula>
    </cfRule>
  </conditionalFormatting>
  <conditionalFormatting sqref="D156">
    <cfRule type="cellIs" dxfId="479" priority="526" operator="equal">
      <formula>0</formula>
    </cfRule>
  </conditionalFormatting>
  <conditionalFormatting sqref="D156">
    <cfRule type="cellIs" dxfId="478" priority="525" operator="notEqual">
      <formula>0</formula>
    </cfRule>
  </conditionalFormatting>
  <conditionalFormatting sqref="E155">
    <cfRule type="cellIs" dxfId="477" priority="524" operator="equal">
      <formula>0</formula>
    </cfRule>
  </conditionalFormatting>
  <conditionalFormatting sqref="E155">
    <cfRule type="cellIs" dxfId="476" priority="523" operator="notEqual">
      <formula>0</formula>
    </cfRule>
  </conditionalFormatting>
  <conditionalFormatting sqref="E156">
    <cfRule type="cellIs" dxfId="475" priority="522" operator="equal">
      <formula>0</formula>
    </cfRule>
  </conditionalFormatting>
  <conditionalFormatting sqref="E156">
    <cfRule type="cellIs" dxfId="474" priority="521" operator="notEqual">
      <formula>0</formula>
    </cfRule>
  </conditionalFormatting>
  <conditionalFormatting sqref="G155">
    <cfRule type="cellIs" dxfId="473" priority="520" operator="equal">
      <formula>0</formula>
    </cfRule>
  </conditionalFormatting>
  <conditionalFormatting sqref="G155">
    <cfRule type="cellIs" dxfId="472" priority="519" operator="notEqual">
      <formula>0</formula>
    </cfRule>
  </conditionalFormatting>
  <conditionalFormatting sqref="G156">
    <cfRule type="cellIs" dxfId="471" priority="518" operator="equal">
      <formula>0</formula>
    </cfRule>
  </conditionalFormatting>
  <conditionalFormatting sqref="G156">
    <cfRule type="cellIs" dxfId="470" priority="517" operator="notEqual">
      <formula>0</formula>
    </cfRule>
  </conditionalFormatting>
  <conditionalFormatting sqref="F155">
    <cfRule type="cellIs" dxfId="469" priority="516" operator="equal">
      <formula>0</formula>
    </cfRule>
  </conditionalFormatting>
  <conditionalFormatting sqref="F155">
    <cfRule type="cellIs" dxfId="468" priority="515" operator="notEqual">
      <formula>0</formula>
    </cfRule>
  </conditionalFormatting>
  <conditionalFormatting sqref="F156">
    <cfRule type="cellIs" dxfId="467" priority="514" operator="equal">
      <formula>0</formula>
    </cfRule>
  </conditionalFormatting>
  <conditionalFormatting sqref="F156">
    <cfRule type="cellIs" dxfId="466" priority="513" operator="notEqual">
      <formula>0</formula>
    </cfRule>
  </conditionalFormatting>
  <conditionalFormatting sqref="D157">
    <cfRule type="cellIs" dxfId="465" priority="512" operator="equal">
      <formula>0</formula>
    </cfRule>
  </conditionalFormatting>
  <conditionalFormatting sqref="D157">
    <cfRule type="cellIs" dxfId="464" priority="511" operator="notEqual">
      <formula>0</formula>
    </cfRule>
  </conditionalFormatting>
  <conditionalFormatting sqref="D158">
    <cfRule type="cellIs" dxfId="463" priority="510" operator="equal">
      <formula>0</formula>
    </cfRule>
  </conditionalFormatting>
  <conditionalFormatting sqref="D158">
    <cfRule type="cellIs" dxfId="462" priority="509" operator="notEqual">
      <formula>0</formula>
    </cfRule>
  </conditionalFormatting>
  <conditionalFormatting sqref="E157">
    <cfRule type="cellIs" dxfId="461" priority="508" operator="equal">
      <formula>0</formula>
    </cfRule>
  </conditionalFormatting>
  <conditionalFormatting sqref="E157">
    <cfRule type="cellIs" dxfId="460" priority="507" operator="notEqual">
      <formula>0</formula>
    </cfRule>
  </conditionalFormatting>
  <conditionalFormatting sqref="E158">
    <cfRule type="cellIs" dxfId="459" priority="506" operator="equal">
      <formula>0</formula>
    </cfRule>
  </conditionalFormatting>
  <conditionalFormatting sqref="E158">
    <cfRule type="cellIs" dxfId="458" priority="505" operator="notEqual">
      <formula>0</formula>
    </cfRule>
  </conditionalFormatting>
  <conditionalFormatting sqref="G157">
    <cfRule type="cellIs" dxfId="457" priority="504" operator="equal">
      <formula>0</formula>
    </cfRule>
  </conditionalFormatting>
  <conditionalFormatting sqref="G157">
    <cfRule type="cellIs" dxfId="456" priority="503" operator="notEqual">
      <formula>0</formula>
    </cfRule>
  </conditionalFormatting>
  <conditionalFormatting sqref="G158">
    <cfRule type="cellIs" dxfId="455" priority="502" operator="equal">
      <formula>0</formula>
    </cfRule>
  </conditionalFormatting>
  <conditionalFormatting sqref="G158">
    <cfRule type="cellIs" dxfId="454" priority="501" operator="notEqual">
      <formula>0</formula>
    </cfRule>
  </conditionalFormatting>
  <conditionalFormatting sqref="F157">
    <cfRule type="cellIs" dxfId="453" priority="500" operator="equal">
      <formula>0</formula>
    </cfRule>
  </conditionalFormatting>
  <conditionalFormatting sqref="F157">
    <cfRule type="cellIs" dxfId="452" priority="499" operator="notEqual">
      <formula>0</formula>
    </cfRule>
  </conditionalFormatting>
  <conditionalFormatting sqref="F158">
    <cfRule type="cellIs" dxfId="451" priority="498" operator="equal">
      <formula>0</formula>
    </cfRule>
  </conditionalFormatting>
  <conditionalFormatting sqref="F158">
    <cfRule type="cellIs" dxfId="450" priority="497" operator="notEqual">
      <formula>0</formula>
    </cfRule>
  </conditionalFormatting>
  <conditionalFormatting sqref="D159">
    <cfRule type="cellIs" dxfId="449" priority="496" operator="equal">
      <formula>0</formula>
    </cfRule>
  </conditionalFormatting>
  <conditionalFormatting sqref="D159">
    <cfRule type="cellIs" dxfId="448" priority="495" operator="notEqual">
      <formula>0</formula>
    </cfRule>
  </conditionalFormatting>
  <conditionalFormatting sqref="D160">
    <cfRule type="cellIs" dxfId="447" priority="494" operator="equal">
      <formula>0</formula>
    </cfRule>
  </conditionalFormatting>
  <conditionalFormatting sqref="D160">
    <cfRule type="cellIs" dxfId="446" priority="493" operator="notEqual">
      <formula>0</formula>
    </cfRule>
  </conditionalFormatting>
  <conditionalFormatting sqref="E159">
    <cfRule type="cellIs" dxfId="445" priority="492" operator="equal">
      <formula>0</formula>
    </cfRule>
  </conditionalFormatting>
  <conditionalFormatting sqref="E159">
    <cfRule type="cellIs" dxfId="444" priority="491" operator="notEqual">
      <formula>0</formula>
    </cfRule>
  </conditionalFormatting>
  <conditionalFormatting sqref="E160">
    <cfRule type="cellIs" dxfId="443" priority="490" operator="equal">
      <formula>0</formula>
    </cfRule>
  </conditionalFormatting>
  <conditionalFormatting sqref="E160">
    <cfRule type="cellIs" dxfId="442" priority="489" operator="notEqual">
      <formula>0</formula>
    </cfRule>
  </conditionalFormatting>
  <conditionalFormatting sqref="G159">
    <cfRule type="cellIs" dxfId="441" priority="488" operator="equal">
      <formula>0</formula>
    </cfRule>
  </conditionalFormatting>
  <conditionalFormatting sqref="G159">
    <cfRule type="cellIs" dxfId="440" priority="487" operator="notEqual">
      <formula>0</formula>
    </cfRule>
  </conditionalFormatting>
  <conditionalFormatting sqref="G160">
    <cfRule type="cellIs" dxfId="439" priority="486" operator="equal">
      <formula>0</formula>
    </cfRule>
  </conditionalFormatting>
  <conditionalFormatting sqref="G160">
    <cfRule type="cellIs" dxfId="438" priority="485" operator="notEqual">
      <formula>0</formula>
    </cfRule>
  </conditionalFormatting>
  <conditionalFormatting sqref="F159">
    <cfRule type="cellIs" dxfId="437" priority="484" operator="equal">
      <formula>0</formula>
    </cfRule>
  </conditionalFormatting>
  <conditionalFormatting sqref="F159">
    <cfRule type="cellIs" dxfId="436" priority="483" operator="notEqual">
      <formula>0</formula>
    </cfRule>
  </conditionalFormatting>
  <conditionalFormatting sqref="F160">
    <cfRule type="cellIs" dxfId="435" priority="482" operator="equal">
      <formula>0</formula>
    </cfRule>
  </conditionalFormatting>
  <conditionalFormatting sqref="F160">
    <cfRule type="cellIs" dxfId="434" priority="481" operator="notEqual">
      <formula>0</formula>
    </cfRule>
  </conditionalFormatting>
  <conditionalFormatting sqref="D151">
    <cfRule type="cellIs" dxfId="433" priority="480" operator="equal">
      <formula>0</formula>
    </cfRule>
  </conditionalFormatting>
  <conditionalFormatting sqref="D151">
    <cfRule type="cellIs" dxfId="432" priority="479" operator="notEqual">
      <formula>0</formula>
    </cfRule>
  </conditionalFormatting>
  <conditionalFormatting sqref="D152">
    <cfRule type="cellIs" dxfId="431" priority="478" operator="equal">
      <formula>0</formula>
    </cfRule>
  </conditionalFormatting>
  <conditionalFormatting sqref="D152">
    <cfRule type="cellIs" dxfId="430" priority="477" operator="notEqual">
      <formula>0</formula>
    </cfRule>
  </conditionalFormatting>
  <conditionalFormatting sqref="E151">
    <cfRule type="cellIs" dxfId="429" priority="476" operator="equal">
      <formula>0</formula>
    </cfRule>
  </conditionalFormatting>
  <conditionalFormatting sqref="E151">
    <cfRule type="cellIs" dxfId="428" priority="475" operator="notEqual">
      <formula>0</formula>
    </cfRule>
  </conditionalFormatting>
  <conditionalFormatting sqref="E152">
    <cfRule type="cellIs" dxfId="427" priority="474" operator="equal">
      <formula>0</formula>
    </cfRule>
  </conditionalFormatting>
  <conditionalFormatting sqref="E152">
    <cfRule type="cellIs" dxfId="426" priority="473" operator="notEqual">
      <formula>0</formula>
    </cfRule>
  </conditionalFormatting>
  <conditionalFormatting sqref="G151">
    <cfRule type="cellIs" dxfId="425" priority="472" operator="equal">
      <formula>0</formula>
    </cfRule>
  </conditionalFormatting>
  <conditionalFormatting sqref="G151">
    <cfRule type="cellIs" dxfId="424" priority="471" operator="notEqual">
      <formula>0</formula>
    </cfRule>
  </conditionalFormatting>
  <conditionalFormatting sqref="G152">
    <cfRule type="cellIs" dxfId="423" priority="470" operator="equal">
      <formula>0</formula>
    </cfRule>
  </conditionalFormatting>
  <conditionalFormatting sqref="G152">
    <cfRule type="cellIs" dxfId="422" priority="469" operator="notEqual">
      <formula>0</formula>
    </cfRule>
  </conditionalFormatting>
  <conditionalFormatting sqref="F151">
    <cfRule type="cellIs" dxfId="421" priority="468" operator="equal">
      <formula>0</formula>
    </cfRule>
  </conditionalFormatting>
  <conditionalFormatting sqref="F151">
    <cfRule type="cellIs" dxfId="420" priority="467" operator="notEqual">
      <formula>0</formula>
    </cfRule>
  </conditionalFormatting>
  <conditionalFormatting sqref="F152">
    <cfRule type="cellIs" dxfId="419" priority="466" operator="equal">
      <formula>0</formula>
    </cfRule>
  </conditionalFormatting>
  <conditionalFormatting sqref="F152">
    <cfRule type="cellIs" dxfId="418" priority="465" operator="notEqual">
      <formula>0</formula>
    </cfRule>
  </conditionalFormatting>
  <conditionalFormatting sqref="G112">
    <cfRule type="cellIs" dxfId="417" priority="464" operator="equal">
      <formula>0</formula>
    </cfRule>
  </conditionalFormatting>
  <conditionalFormatting sqref="F112">
    <cfRule type="cellIs" dxfId="416" priority="463" operator="equal">
      <formula>0</formula>
    </cfRule>
  </conditionalFormatting>
  <conditionalFormatting sqref="E112">
    <cfRule type="cellIs" dxfId="415" priority="462" operator="equal">
      <formula>0</formula>
    </cfRule>
  </conditionalFormatting>
  <conditionalFormatting sqref="D161:D162">
    <cfRule type="cellIs" dxfId="414" priority="461" operator="equal">
      <formula>0</formula>
    </cfRule>
  </conditionalFormatting>
  <conditionalFormatting sqref="D163">
    <cfRule type="cellIs" dxfId="413" priority="457" operator="equal">
      <formula>0</formula>
    </cfRule>
  </conditionalFormatting>
  <conditionalFormatting sqref="D163">
    <cfRule type="cellIs" dxfId="412" priority="456" operator="notEqual">
      <formula>0</formula>
    </cfRule>
  </conditionalFormatting>
  <conditionalFormatting sqref="D164">
    <cfRule type="cellIs" dxfId="411" priority="455" operator="equal">
      <formula>0</formula>
    </cfRule>
  </conditionalFormatting>
  <conditionalFormatting sqref="D164">
    <cfRule type="cellIs" dxfId="410" priority="454" operator="notEqual">
      <formula>0</formula>
    </cfRule>
  </conditionalFormatting>
  <conditionalFormatting sqref="E163">
    <cfRule type="cellIs" dxfId="409" priority="453" operator="equal">
      <formula>0</formula>
    </cfRule>
  </conditionalFormatting>
  <conditionalFormatting sqref="E163">
    <cfRule type="cellIs" dxfId="408" priority="452" operator="notEqual">
      <formula>0</formula>
    </cfRule>
  </conditionalFormatting>
  <conditionalFormatting sqref="E164">
    <cfRule type="cellIs" dxfId="407" priority="451" operator="equal">
      <formula>0</formula>
    </cfRule>
  </conditionalFormatting>
  <conditionalFormatting sqref="E164">
    <cfRule type="cellIs" dxfId="406" priority="450" operator="notEqual">
      <formula>0</formula>
    </cfRule>
  </conditionalFormatting>
  <conditionalFormatting sqref="G163">
    <cfRule type="cellIs" dxfId="405" priority="449" operator="equal">
      <formula>0</formula>
    </cfRule>
  </conditionalFormatting>
  <conditionalFormatting sqref="G163">
    <cfRule type="cellIs" dxfId="404" priority="448" operator="notEqual">
      <formula>0</formula>
    </cfRule>
  </conditionalFormatting>
  <conditionalFormatting sqref="G164">
    <cfRule type="cellIs" dxfId="403" priority="447" operator="equal">
      <formula>0</formula>
    </cfRule>
  </conditionalFormatting>
  <conditionalFormatting sqref="G164">
    <cfRule type="cellIs" dxfId="402" priority="446" operator="notEqual">
      <formula>0</formula>
    </cfRule>
  </conditionalFormatting>
  <conditionalFormatting sqref="F163">
    <cfRule type="cellIs" dxfId="401" priority="445" operator="equal">
      <formula>0</formula>
    </cfRule>
  </conditionalFormatting>
  <conditionalFormatting sqref="F163">
    <cfRule type="cellIs" dxfId="400" priority="444" operator="notEqual">
      <formula>0</formula>
    </cfRule>
  </conditionalFormatting>
  <conditionalFormatting sqref="F164">
    <cfRule type="cellIs" dxfId="399" priority="443" operator="equal">
      <formula>0</formula>
    </cfRule>
  </conditionalFormatting>
  <conditionalFormatting sqref="F164">
    <cfRule type="cellIs" dxfId="398" priority="442" operator="notEqual">
      <formula>0</formula>
    </cfRule>
  </conditionalFormatting>
  <conditionalFormatting sqref="D165">
    <cfRule type="cellIs" dxfId="397" priority="438" operator="equal">
      <formula>0</formula>
    </cfRule>
  </conditionalFormatting>
  <conditionalFormatting sqref="D165">
    <cfRule type="cellIs" dxfId="396" priority="437" operator="notEqual">
      <formula>0</formula>
    </cfRule>
  </conditionalFormatting>
  <conditionalFormatting sqref="D166">
    <cfRule type="cellIs" dxfId="395" priority="436" operator="equal">
      <formula>0</formula>
    </cfRule>
  </conditionalFormatting>
  <conditionalFormatting sqref="D166">
    <cfRule type="cellIs" dxfId="394" priority="435" operator="notEqual">
      <formula>0</formula>
    </cfRule>
  </conditionalFormatting>
  <conditionalFormatting sqref="E165">
    <cfRule type="cellIs" dxfId="393" priority="434" operator="equal">
      <formula>0</formula>
    </cfRule>
  </conditionalFormatting>
  <conditionalFormatting sqref="E165">
    <cfRule type="cellIs" dxfId="392" priority="433" operator="notEqual">
      <formula>0</formula>
    </cfRule>
  </conditionalFormatting>
  <conditionalFormatting sqref="E166">
    <cfRule type="cellIs" dxfId="391" priority="432" operator="equal">
      <formula>0</formula>
    </cfRule>
  </conditionalFormatting>
  <conditionalFormatting sqref="E166">
    <cfRule type="cellIs" dxfId="390" priority="431" operator="notEqual">
      <formula>0</formula>
    </cfRule>
  </conditionalFormatting>
  <conditionalFormatting sqref="G165">
    <cfRule type="cellIs" dxfId="389" priority="430" operator="equal">
      <formula>0</formula>
    </cfRule>
  </conditionalFormatting>
  <conditionalFormatting sqref="G165">
    <cfRule type="cellIs" dxfId="388" priority="429" operator="notEqual">
      <formula>0</formula>
    </cfRule>
  </conditionalFormatting>
  <conditionalFormatting sqref="G166">
    <cfRule type="cellIs" dxfId="387" priority="428" operator="equal">
      <formula>0</formula>
    </cfRule>
  </conditionalFormatting>
  <conditionalFormatting sqref="G166">
    <cfRule type="cellIs" dxfId="386" priority="427" operator="notEqual">
      <formula>0</formula>
    </cfRule>
  </conditionalFormatting>
  <conditionalFormatting sqref="F165">
    <cfRule type="cellIs" dxfId="385" priority="426" operator="equal">
      <formula>0</formula>
    </cfRule>
  </conditionalFormatting>
  <conditionalFormatting sqref="F165">
    <cfRule type="cellIs" dxfId="384" priority="425" operator="notEqual">
      <formula>0</formula>
    </cfRule>
  </conditionalFormatting>
  <conditionalFormatting sqref="F166">
    <cfRule type="cellIs" dxfId="383" priority="424" operator="equal">
      <formula>0</formula>
    </cfRule>
  </conditionalFormatting>
  <conditionalFormatting sqref="F166">
    <cfRule type="cellIs" dxfId="382" priority="423" operator="notEqual">
      <formula>0</formula>
    </cfRule>
  </conditionalFormatting>
  <conditionalFormatting sqref="D167">
    <cfRule type="cellIs" dxfId="381" priority="422" operator="equal">
      <formula>0</formula>
    </cfRule>
  </conditionalFormatting>
  <conditionalFormatting sqref="D167">
    <cfRule type="cellIs" dxfId="380" priority="421" operator="notEqual">
      <formula>0</formula>
    </cfRule>
  </conditionalFormatting>
  <conditionalFormatting sqref="D168">
    <cfRule type="cellIs" dxfId="379" priority="420" operator="equal">
      <formula>0</formula>
    </cfRule>
  </conditionalFormatting>
  <conditionalFormatting sqref="D168">
    <cfRule type="cellIs" dxfId="378" priority="419" operator="notEqual">
      <formula>0</formula>
    </cfRule>
  </conditionalFormatting>
  <conditionalFormatting sqref="E167">
    <cfRule type="cellIs" dxfId="377" priority="418" operator="equal">
      <formula>0</formula>
    </cfRule>
  </conditionalFormatting>
  <conditionalFormatting sqref="E167">
    <cfRule type="cellIs" dxfId="376" priority="417" operator="notEqual">
      <formula>0</formula>
    </cfRule>
  </conditionalFormatting>
  <conditionalFormatting sqref="E168">
    <cfRule type="cellIs" dxfId="375" priority="416" operator="equal">
      <formula>0</formula>
    </cfRule>
  </conditionalFormatting>
  <conditionalFormatting sqref="E168">
    <cfRule type="cellIs" dxfId="374" priority="415" operator="notEqual">
      <formula>0</formula>
    </cfRule>
  </conditionalFormatting>
  <conditionalFormatting sqref="G167">
    <cfRule type="cellIs" dxfId="373" priority="414" operator="equal">
      <formula>0</formula>
    </cfRule>
  </conditionalFormatting>
  <conditionalFormatting sqref="G167">
    <cfRule type="cellIs" dxfId="372" priority="413" operator="notEqual">
      <formula>0</formula>
    </cfRule>
  </conditionalFormatting>
  <conditionalFormatting sqref="G168">
    <cfRule type="cellIs" dxfId="371" priority="412" operator="equal">
      <formula>0</formula>
    </cfRule>
  </conditionalFormatting>
  <conditionalFormatting sqref="G168">
    <cfRule type="cellIs" dxfId="370" priority="411" operator="notEqual">
      <formula>0</formula>
    </cfRule>
  </conditionalFormatting>
  <conditionalFormatting sqref="F167">
    <cfRule type="cellIs" dxfId="369" priority="410" operator="equal">
      <formula>0</formula>
    </cfRule>
  </conditionalFormatting>
  <conditionalFormatting sqref="F167">
    <cfRule type="cellIs" dxfId="368" priority="409" operator="notEqual">
      <formula>0</formula>
    </cfRule>
  </conditionalFormatting>
  <conditionalFormatting sqref="F168">
    <cfRule type="cellIs" dxfId="367" priority="408" operator="equal">
      <formula>0</formula>
    </cfRule>
  </conditionalFormatting>
  <conditionalFormatting sqref="F168">
    <cfRule type="cellIs" dxfId="366" priority="407" operator="notEqual">
      <formula>0</formula>
    </cfRule>
  </conditionalFormatting>
  <conditionalFormatting sqref="D169">
    <cfRule type="cellIs" dxfId="365" priority="406" operator="equal">
      <formula>0</formula>
    </cfRule>
  </conditionalFormatting>
  <conditionalFormatting sqref="D169">
    <cfRule type="cellIs" dxfId="364" priority="405" operator="notEqual">
      <formula>0</formula>
    </cfRule>
  </conditionalFormatting>
  <conditionalFormatting sqref="D170">
    <cfRule type="cellIs" dxfId="363" priority="404" operator="equal">
      <formula>0</formula>
    </cfRule>
  </conditionalFormatting>
  <conditionalFormatting sqref="D170">
    <cfRule type="cellIs" dxfId="362" priority="403" operator="notEqual">
      <formula>0</formula>
    </cfRule>
  </conditionalFormatting>
  <conditionalFormatting sqref="E169">
    <cfRule type="cellIs" dxfId="361" priority="402" operator="equal">
      <formula>0</formula>
    </cfRule>
  </conditionalFormatting>
  <conditionalFormatting sqref="E169">
    <cfRule type="cellIs" dxfId="360" priority="401" operator="notEqual">
      <formula>0</formula>
    </cfRule>
  </conditionalFormatting>
  <conditionalFormatting sqref="E170">
    <cfRule type="cellIs" dxfId="359" priority="400" operator="equal">
      <formula>0</formula>
    </cfRule>
  </conditionalFormatting>
  <conditionalFormatting sqref="E170">
    <cfRule type="cellIs" dxfId="358" priority="399" operator="notEqual">
      <formula>0</formula>
    </cfRule>
  </conditionalFormatting>
  <conditionalFormatting sqref="G169">
    <cfRule type="cellIs" dxfId="357" priority="398" operator="equal">
      <formula>0</formula>
    </cfRule>
  </conditionalFormatting>
  <conditionalFormatting sqref="G169">
    <cfRule type="cellIs" dxfId="356" priority="397" operator="notEqual">
      <formula>0</formula>
    </cfRule>
  </conditionalFormatting>
  <conditionalFormatting sqref="G170">
    <cfRule type="cellIs" dxfId="355" priority="396" operator="equal">
      <formula>0</formula>
    </cfRule>
  </conditionalFormatting>
  <conditionalFormatting sqref="G170">
    <cfRule type="cellIs" dxfId="354" priority="395" operator="notEqual">
      <formula>0</formula>
    </cfRule>
  </conditionalFormatting>
  <conditionalFormatting sqref="F169">
    <cfRule type="cellIs" dxfId="353" priority="394" operator="equal">
      <formula>0</formula>
    </cfRule>
  </conditionalFormatting>
  <conditionalFormatting sqref="F169">
    <cfRule type="cellIs" dxfId="352" priority="393" operator="notEqual">
      <formula>0</formula>
    </cfRule>
  </conditionalFormatting>
  <conditionalFormatting sqref="F170">
    <cfRule type="cellIs" dxfId="351" priority="392" operator="equal">
      <formula>0</formula>
    </cfRule>
  </conditionalFormatting>
  <conditionalFormatting sqref="F170">
    <cfRule type="cellIs" dxfId="350" priority="391" operator="notEqual">
      <formula>0</formula>
    </cfRule>
  </conditionalFormatting>
  <conditionalFormatting sqref="D171">
    <cfRule type="cellIs" dxfId="349" priority="390" operator="equal">
      <formula>0</formula>
    </cfRule>
  </conditionalFormatting>
  <conditionalFormatting sqref="D171">
    <cfRule type="cellIs" dxfId="348" priority="389" operator="notEqual">
      <formula>0</formula>
    </cfRule>
  </conditionalFormatting>
  <conditionalFormatting sqref="D172">
    <cfRule type="cellIs" dxfId="347" priority="388" operator="equal">
      <formula>0</formula>
    </cfRule>
  </conditionalFormatting>
  <conditionalFormatting sqref="D172">
    <cfRule type="cellIs" dxfId="346" priority="387" operator="notEqual">
      <formula>0</formula>
    </cfRule>
  </conditionalFormatting>
  <conditionalFormatting sqref="E171">
    <cfRule type="cellIs" dxfId="345" priority="386" operator="equal">
      <formula>0</formula>
    </cfRule>
  </conditionalFormatting>
  <conditionalFormatting sqref="E171">
    <cfRule type="cellIs" dxfId="344" priority="385" operator="notEqual">
      <formula>0</formula>
    </cfRule>
  </conditionalFormatting>
  <conditionalFormatting sqref="E172">
    <cfRule type="cellIs" dxfId="343" priority="384" operator="equal">
      <formula>0</formula>
    </cfRule>
  </conditionalFormatting>
  <conditionalFormatting sqref="E172">
    <cfRule type="cellIs" dxfId="342" priority="383" operator="notEqual">
      <formula>0</formula>
    </cfRule>
  </conditionalFormatting>
  <conditionalFormatting sqref="G171">
    <cfRule type="cellIs" dxfId="341" priority="382" operator="equal">
      <formula>0</formula>
    </cfRule>
  </conditionalFormatting>
  <conditionalFormatting sqref="G171">
    <cfRule type="cellIs" dxfId="340" priority="381" operator="notEqual">
      <formula>0</formula>
    </cfRule>
  </conditionalFormatting>
  <conditionalFormatting sqref="G172">
    <cfRule type="cellIs" dxfId="339" priority="380" operator="equal">
      <formula>0</formula>
    </cfRule>
  </conditionalFormatting>
  <conditionalFormatting sqref="G172">
    <cfRule type="cellIs" dxfId="338" priority="379" operator="notEqual">
      <formula>0</formula>
    </cfRule>
  </conditionalFormatting>
  <conditionalFormatting sqref="F171">
    <cfRule type="cellIs" dxfId="337" priority="378" operator="equal">
      <formula>0</formula>
    </cfRule>
  </conditionalFormatting>
  <conditionalFormatting sqref="F171">
    <cfRule type="cellIs" dxfId="336" priority="377" operator="notEqual">
      <formula>0</formula>
    </cfRule>
  </conditionalFormatting>
  <conditionalFormatting sqref="F172">
    <cfRule type="cellIs" dxfId="335" priority="376" operator="equal">
      <formula>0</formula>
    </cfRule>
  </conditionalFormatting>
  <conditionalFormatting sqref="F172">
    <cfRule type="cellIs" dxfId="334" priority="375" operator="notEqual">
      <formula>0</formula>
    </cfRule>
  </conditionalFormatting>
  <conditionalFormatting sqref="D173">
    <cfRule type="cellIs" dxfId="333" priority="374" operator="equal">
      <formula>0</formula>
    </cfRule>
  </conditionalFormatting>
  <conditionalFormatting sqref="D173">
    <cfRule type="cellIs" dxfId="332" priority="373" operator="notEqual">
      <formula>0</formula>
    </cfRule>
  </conditionalFormatting>
  <conditionalFormatting sqref="D174">
    <cfRule type="cellIs" dxfId="331" priority="372" operator="equal">
      <formula>0</formula>
    </cfRule>
  </conditionalFormatting>
  <conditionalFormatting sqref="D174">
    <cfRule type="cellIs" dxfId="330" priority="371" operator="notEqual">
      <formula>0</formula>
    </cfRule>
  </conditionalFormatting>
  <conditionalFormatting sqref="E173">
    <cfRule type="cellIs" dxfId="329" priority="370" operator="equal">
      <formula>0</formula>
    </cfRule>
  </conditionalFormatting>
  <conditionalFormatting sqref="E173">
    <cfRule type="cellIs" dxfId="328" priority="369" operator="notEqual">
      <formula>0</formula>
    </cfRule>
  </conditionalFormatting>
  <conditionalFormatting sqref="E174">
    <cfRule type="cellIs" dxfId="327" priority="368" operator="equal">
      <formula>0</formula>
    </cfRule>
  </conditionalFormatting>
  <conditionalFormatting sqref="E174">
    <cfRule type="cellIs" dxfId="326" priority="367" operator="notEqual">
      <formula>0</formula>
    </cfRule>
  </conditionalFormatting>
  <conditionalFormatting sqref="G173">
    <cfRule type="cellIs" dxfId="325" priority="366" operator="equal">
      <formula>0</formula>
    </cfRule>
  </conditionalFormatting>
  <conditionalFormatting sqref="G173">
    <cfRule type="cellIs" dxfId="324" priority="365" operator="notEqual">
      <formula>0</formula>
    </cfRule>
  </conditionalFormatting>
  <conditionalFormatting sqref="G174">
    <cfRule type="cellIs" dxfId="323" priority="364" operator="equal">
      <formula>0</formula>
    </cfRule>
  </conditionalFormatting>
  <conditionalFormatting sqref="G174">
    <cfRule type="cellIs" dxfId="322" priority="363" operator="notEqual">
      <formula>0</formula>
    </cfRule>
  </conditionalFormatting>
  <conditionalFormatting sqref="F173">
    <cfRule type="cellIs" dxfId="321" priority="362" operator="equal">
      <formula>0</formula>
    </cfRule>
  </conditionalFormatting>
  <conditionalFormatting sqref="F173">
    <cfRule type="cellIs" dxfId="320" priority="361" operator="notEqual">
      <formula>0</formula>
    </cfRule>
  </conditionalFormatting>
  <conditionalFormatting sqref="F174">
    <cfRule type="cellIs" dxfId="319" priority="360" operator="equal">
      <formula>0</formula>
    </cfRule>
  </conditionalFormatting>
  <conditionalFormatting sqref="F174">
    <cfRule type="cellIs" dxfId="318" priority="359" operator="notEqual">
      <formula>0</formula>
    </cfRule>
  </conditionalFormatting>
  <conditionalFormatting sqref="D175">
    <cfRule type="cellIs" dxfId="317" priority="358" operator="equal">
      <formula>0</formula>
    </cfRule>
  </conditionalFormatting>
  <conditionalFormatting sqref="D175">
    <cfRule type="cellIs" dxfId="316" priority="357" operator="notEqual">
      <formula>0</formula>
    </cfRule>
  </conditionalFormatting>
  <conditionalFormatting sqref="D176">
    <cfRule type="cellIs" dxfId="315" priority="356" operator="equal">
      <formula>0</formula>
    </cfRule>
  </conditionalFormatting>
  <conditionalFormatting sqref="D176">
    <cfRule type="cellIs" dxfId="314" priority="355" operator="notEqual">
      <formula>0</formula>
    </cfRule>
  </conditionalFormatting>
  <conditionalFormatting sqref="E175">
    <cfRule type="cellIs" dxfId="313" priority="354" operator="equal">
      <formula>0</formula>
    </cfRule>
  </conditionalFormatting>
  <conditionalFormatting sqref="E175">
    <cfRule type="cellIs" dxfId="312" priority="353" operator="notEqual">
      <formula>0</formula>
    </cfRule>
  </conditionalFormatting>
  <conditionalFormatting sqref="E176">
    <cfRule type="cellIs" dxfId="311" priority="352" operator="equal">
      <formula>0</formula>
    </cfRule>
  </conditionalFormatting>
  <conditionalFormatting sqref="E176">
    <cfRule type="cellIs" dxfId="310" priority="351" operator="notEqual">
      <formula>0</formula>
    </cfRule>
  </conditionalFormatting>
  <conditionalFormatting sqref="G175">
    <cfRule type="cellIs" dxfId="309" priority="350" operator="equal">
      <formula>0</formula>
    </cfRule>
  </conditionalFormatting>
  <conditionalFormatting sqref="G175">
    <cfRule type="cellIs" dxfId="308" priority="349" operator="notEqual">
      <formula>0</formula>
    </cfRule>
  </conditionalFormatting>
  <conditionalFormatting sqref="G176">
    <cfRule type="cellIs" dxfId="307" priority="348" operator="equal">
      <formula>0</formula>
    </cfRule>
  </conditionalFormatting>
  <conditionalFormatting sqref="G176">
    <cfRule type="cellIs" dxfId="306" priority="347" operator="notEqual">
      <formula>0</formula>
    </cfRule>
  </conditionalFormatting>
  <conditionalFormatting sqref="F175">
    <cfRule type="cellIs" dxfId="305" priority="346" operator="equal">
      <formula>0</formula>
    </cfRule>
  </conditionalFormatting>
  <conditionalFormatting sqref="F175">
    <cfRule type="cellIs" dxfId="304" priority="345" operator="notEqual">
      <formula>0</formula>
    </cfRule>
  </conditionalFormatting>
  <conditionalFormatting sqref="F176">
    <cfRule type="cellIs" dxfId="303" priority="344" operator="equal">
      <formula>0</formula>
    </cfRule>
  </conditionalFormatting>
  <conditionalFormatting sqref="F176">
    <cfRule type="cellIs" dxfId="302" priority="343" operator="notEqual">
      <formula>0</formula>
    </cfRule>
  </conditionalFormatting>
  <conditionalFormatting sqref="D177">
    <cfRule type="cellIs" dxfId="301" priority="342" operator="equal">
      <formula>0</formula>
    </cfRule>
  </conditionalFormatting>
  <conditionalFormatting sqref="D177">
    <cfRule type="cellIs" dxfId="300" priority="341" operator="notEqual">
      <formula>0</formula>
    </cfRule>
  </conditionalFormatting>
  <conditionalFormatting sqref="D178">
    <cfRule type="cellIs" dxfId="299" priority="340" operator="equal">
      <formula>0</formula>
    </cfRule>
  </conditionalFormatting>
  <conditionalFormatting sqref="D178">
    <cfRule type="cellIs" dxfId="298" priority="339" operator="notEqual">
      <formula>0</formula>
    </cfRule>
  </conditionalFormatting>
  <conditionalFormatting sqref="E177">
    <cfRule type="cellIs" dxfId="297" priority="338" operator="equal">
      <formula>0</formula>
    </cfRule>
  </conditionalFormatting>
  <conditionalFormatting sqref="E177">
    <cfRule type="cellIs" dxfId="296" priority="337" operator="notEqual">
      <formula>0</formula>
    </cfRule>
  </conditionalFormatting>
  <conditionalFormatting sqref="E178">
    <cfRule type="cellIs" dxfId="295" priority="336" operator="equal">
      <formula>0</formula>
    </cfRule>
  </conditionalFormatting>
  <conditionalFormatting sqref="E178">
    <cfRule type="cellIs" dxfId="294" priority="335" operator="notEqual">
      <formula>0</formula>
    </cfRule>
  </conditionalFormatting>
  <conditionalFormatting sqref="G177">
    <cfRule type="cellIs" dxfId="293" priority="334" operator="equal">
      <formula>0</formula>
    </cfRule>
  </conditionalFormatting>
  <conditionalFormatting sqref="G177">
    <cfRule type="cellIs" dxfId="292" priority="333" operator="notEqual">
      <formula>0</formula>
    </cfRule>
  </conditionalFormatting>
  <conditionalFormatting sqref="G178">
    <cfRule type="cellIs" dxfId="291" priority="332" operator="equal">
      <formula>0</formula>
    </cfRule>
  </conditionalFormatting>
  <conditionalFormatting sqref="G178">
    <cfRule type="cellIs" dxfId="290" priority="331" operator="notEqual">
      <formula>0</formula>
    </cfRule>
  </conditionalFormatting>
  <conditionalFormatting sqref="F177">
    <cfRule type="cellIs" dxfId="289" priority="330" operator="equal">
      <formula>0</formula>
    </cfRule>
  </conditionalFormatting>
  <conditionalFormatting sqref="F177">
    <cfRule type="cellIs" dxfId="288" priority="329" operator="notEqual">
      <formula>0</formula>
    </cfRule>
  </conditionalFormatting>
  <conditionalFormatting sqref="F178">
    <cfRule type="cellIs" dxfId="287" priority="328" operator="equal">
      <formula>0</formula>
    </cfRule>
  </conditionalFormatting>
  <conditionalFormatting sqref="F178">
    <cfRule type="cellIs" dxfId="286" priority="327" operator="notEqual">
      <formula>0</formula>
    </cfRule>
  </conditionalFormatting>
  <conditionalFormatting sqref="D179">
    <cfRule type="cellIs" dxfId="285" priority="326" operator="equal">
      <formula>0</formula>
    </cfRule>
  </conditionalFormatting>
  <conditionalFormatting sqref="D179">
    <cfRule type="cellIs" dxfId="284" priority="325" operator="notEqual">
      <formula>0</formula>
    </cfRule>
  </conditionalFormatting>
  <conditionalFormatting sqref="D180">
    <cfRule type="cellIs" dxfId="283" priority="324" operator="equal">
      <formula>0</formula>
    </cfRule>
  </conditionalFormatting>
  <conditionalFormatting sqref="D180">
    <cfRule type="cellIs" dxfId="282" priority="323" operator="notEqual">
      <formula>0</formula>
    </cfRule>
  </conditionalFormatting>
  <conditionalFormatting sqref="E179">
    <cfRule type="cellIs" dxfId="281" priority="322" operator="equal">
      <formula>0</formula>
    </cfRule>
  </conditionalFormatting>
  <conditionalFormatting sqref="E179">
    <cfRule type="cellIs" dxfId="280" priority="321" operator="notEqual">
      <formula>0</formula>
    </cfRule>
  </conditionalFormatting>
  <conditionalFormatting sqref="E180">
    <cfRule type="cellIs" dxfId="279" priority="320" operator="equal">
      <formula>0</formula>
    </cfRule>
  </conditionalFormatting>
  <conditionalFormatting sqref="E180">
    <cfRule type="cellIs" dxfId="278" priority="319" operator="notEqual">
      <formula>0</formula>
    </cfRule>
  </conditionalFormatting>
  <conditionalFormatting sqref="G179">
    <cfRule type="cellIs" dxfId="277" priority="318" operator="equal">
      <formula>0</formula>
    </cfRule>
  </conditionalFormatting>
  <conditionalFormatting sqref="G179">
    <cfRule type="cellIs" dxfId="276" priority="317" operator="notEqual">
      <formula>0</formula>
    </cfRule>
  </conditionalFormatting>
  <conditionalFormatting sqref="G180">
    <cfRule type="cellIs" dxfId="275" priority="316" operator="equal">
      <formula>0</formula>
    </cfRule>
  </conditionalFormatting>
  <conditionalFormatting sqref="G180">
    <cfRule type="cellIs" dxfId="274" priority="315" operator="notEqual">
      <formula>0</formula>
    </cfRule>
  </conditionalFormatting>
  <conditionalFormatting sqref="F179">
    <cfRule type="cellIs" dxfId="273" priority="314" operator="equal">
      <formula>0</formula>
    </cfRule>
  </conditionalFormatting>
  <conditionalFormatting sqref="F179">
    <cfRule type="cellIs" dxfId="272" priority="313" operator="notEqual">
      <formula>0</formula>
    </cfRule>
  </conditionalFormatting>
  <conditionalFormatting sqref="F180">
    <cfRule type="cellIs" dxfId="271" priority="312" operator="equal">
      <formula>0</formula>
    </cfRule>
  </conditionalFormatting>
  <conditionalFormatting sqref="F180">
    <cfRule type="cellIs" dxfId="270" priority="311" operator="notEqual">
      <formula>0</formula>
    </cfRule>
  </conditionalFormatting>
  <conditionalFormatting sqref="E161:E162">
    <cfRule type="cellIs" dxfId="269" priority="310" operator="equal">
      <formula>0</formula>
    </cfRule>
  </conditionalFormatting>
  <conditionalFormatting sqref="F161:F162">
    <cfRule type="cellIs" dxfId="268" priority="309" operator="equal">
      <formula>0</formula>
    </cfRule>
  </conditionalFormatting>
  <conditionalFormatting sqref="G161:G162">
    <cfRule type="cellIs" dxfId="267" priority="308" operator="equal">
      <formula>0</formula>
    </cfRule>
  </conditionalFormatting>
  <conditionalFormatting sqref="D181:D182">
    <cfRule type="cellIs" dxfId="266" priority="307" operator="equal">
      <formula>0</formula>
    </cfRule>
  </conditionalFormatting>
  <conditionalFormatting sqref="D183">
    <cfRule type="cellIs" dxfId="265" priority="306" operator="equal">
      <formula>0</formula>
    </cfRule>
  </conditionalFormatting>
  <conditionalFormatting sqref="D183">
    <cfRule type="cellIs" dxfId="264" priority="305" operator="notEqual">
      <formula>0</formula>
    </cfRule>
  </conditionalFormatting>
  <conditionalFormatting sqref="D184">
    <cfRule type="cellIs" dxfId="263" priority="304" operator="equal">
      <formula>0</formula>
    </cfRule>
  </conditionalFormatting>
  <conditionalFormatting sqref="D184">
    <cfRule type="cellIs" dxfId="262" priority="303" operator="notEqual">
      <formula>0</formula>
    </cfRule>
  </conditionalFormatting>
  <conditionalFormatting sqref="E183">
    <cfRule type="cellIs" dxfId="261" priority="302" operator="equal">
      <formula>0</formula>
    </cfRule>
  </conditionalFormatting>
  <conditionalFormatting sqref="E183">
    <cfRule type="cellIs" dxfId="260" priority="301" operator="notEqual">
      <formula>0</formula>
    </cfRule>
  </conditionalFormatting>
  <conditionalFormatting sqref="E184">
    <cfRule type="cellIs" dxfId="259" priority="300" operator="equal">
      <formula>0</formula>
    </cfRule>
  </conditionalFormatting>
  <conditionalFormatting sqref="E184">
    <cfRule type="cellIs" dxfId="258" priority="299" operator="notEqual">
      <formula>0</formula>
    </cfRule>
  </conditionalFormatting>
  <conditionalFormatting sqref="G183">
    <cfRule type="cellIs" dxfId="257" priority="298" operator="equal">
      <formula>0</formula>
    </cfRule>
  </conditionalFormatting>
  <conditionalFormatting sqref="G183">
    <cfRule type="cellIs" dxfId="256" priority="297" operator="notEqual">
      <formula>0</formula>
    </cfRule>
  </conditionalFormatting>
  <conditionalFormatting sqref="G184">
    <cfRule type="cellIs" dxfId="255" priority="296" operator="equal">
      <formula>0</formula>
    </cfRule>
  </conditionalFormatting>
  <conditionalFormatting sqref="G184">
    <cfRule type="cellIs" dxfId="254" priority="295" operator="notEqual">
      <formula>0</formula>
    </cfRule>
  </conditionalFormatting>
  <conditionalFormatting sqref="F183">
    <cfRule type="cellIs" dxfId="253" priority="294" operator="equal">
      <formula>0</formula>
    </cfRule>
  </conditionalFormatting>
  <conditionalFormatting sqref="F183">
    <cfRule type="cellIs" dxfId="252" priority="293" operator="notEqual">
      <formula>0</formula>
    </cfRule>
  </conditionalFormatting>
  <conditionalFormatting sqref="F184">
    <cfRule type="cellIs" dxfId="251" priority="292" operator="equal">
      <formula>0</formula>
    </cfRule>
  </conditionalFormatting>
  <conditionalFormatting sqref="F184">
    <cfRule type="cellIs" dxfId="250" priority="291" operator="notEqual">
      <formula>0</formula>
    </cfRule>
  </conditionalFormatting>
  <conditionalFormatting sqref="E181">
    <cfRule type="cellIs" dxfId="249" priority="290" operator="equal">
      <formula>0</formula>
    </cfRule>
  </conditionalFormatting>
  <conditionalFormatting sqref="F181">
    <cfRule type="cellIs" dxfId="248" priority="289" operator="equal">
      <formula>0</formula>
    </cfRule>
  </conditionalFormatting>
  <conditionalFormatting sqref="G181">
    <cfRule type="cellIs" dxfId="247" priority="288" operator="equal">
      <formula>0</formula>
    </cfRule>
  </conditionalFormatting>
  <conditionalFormatting sqref="D185">
    <cfRule type="cellIs" dxfId="246" priority="287" operator="equal">
      <formula>0</formula>
    </cfRule>
  </conditionalFormatting>
  <conditionalFormatting sqref="D185">
    <cfRule type="cellIs" dxfId="245" priority="286" operator="notEqual">
      <formula>0</formula>
    </cfRule>
  </conditionalFormatting>
  <conditionalFormatting sqref="D186">
    <cfRule type="cellIs" dxfId="244" priority="285" operator="equal">
      <formula>0</formula>
    </cfRule>
  </conditionalFormatting>
  <conditionalFormatting sqref="D186">
    <cfRule type="cellIs" dxfId="243" priority="284" operator="notEqual">
      <formula>0</formula>
    </cfRule>
  </conditionalFormatting>
  <conditionalFormatting sqref="E185">
    <cfRule type="cellIs" dxfId="242" priority="283" operator="equal">
      <formula>0</formula>
    </cfRule>
  </conditionalFormatting>
  <conditionalFormatting sqref="E185">
    <cfRule type="cellIs" dxfId="241" priority="282" operator="notEqual">
      <formula>0</formula>
    </cfRule>
  </conditionalFormatting>
  <conditionalFormatting sqref="E186">
    <cfRule type="cellIs" dxfId="240" priority="281" operator="equal">
      <formula>0</formula>
    </cfRule>
  </conditionalFormatting>
  <conditionalFormatting sqref="E186">
    <cfRule type="cellIs" dxfId="239" priority="280" operator="notEqual">
      <formula>0</formula>
    </cfRule>
  </conditionalFormatting>
  <conditionalFormatting sqref="G185">
    <cfRule type="cellIs" dxfId="238" priority="279" operator="equal">
      <formula>0</formula>
    </cfRule>
  </conditionalFormatting>
  <conditionalFormatting sqref="G185">
    <cfRule type="cellIs" dxfId="237" priority="278" operator="notEqual">
      <formula>0</formula>
    </cfRule>
  </conditionalFormatting>
  <conditionalFormatting sqref="G186">
    <cfRule type="cellIs" dxfId="236" priority="277" operator="equal">
      <formula>0</formula>
    </cfRule>
  </conditionalFormatting>
  <conditionalFormatting sqref="G186">
    <cfRule type="cellIs" dxfId="235" priority="276" operator="notEqual">
      <formula>0</formula>
    </cfRule>
  </conditionalFormatting>
  <conditionalFormatting sqref="F185">
    <cfRule type="cellIs" dxfId="234" priority="275" operator="equal">
      <formula>0</formula>
    </cfRule>
  </conditionalFormatting>
  <conditionalFormatting sqref="F185">
    <cfRule type="cellIs" dxfId="233" priority="274" operator="notEqual">
      <formula>0</formula>
    </cfRule>
  </conditionalFormatting>
  <conditionalFormatting sqref="F186">
    <cfRule type="cellIs" dxfId="232" priority="273" operator="equal">
      <formula>0</formula>
    </cfRule>
  </conditionalFormatting>
  <conditionalFormatting sqref="F186">
    <cfRule type="cellIs" dxfId="231" priority="272" operator="notEqual">
      <formula>0</formula>
    </cfRule>
  </conditionalFormatting>
  <conditionalFormatting sqref="D187">
    <cfRule type="cellIs" dxfId="230" priority="271" operator="equal">
      <formula>0</formula>
    </cfRule>
  </conditionalFormatting>
  <conditionalFormatting sqref="D187">
    <cfRule type="cellIs" dxfId="229" priority="270" operator="notEqual">
      <formula>0</formula>
    </cfRule>
  </conditionalFormatting>
  <conditionalFormatting sqref="D188">
    <cfRule type="cellIs" dxfId="228" priority="269" operator="equal">
      <formula>0</formula>
    </cfRule>
  </conditionalFormatting>
  <conditionalFormatting sqref="D188">
    <cfRule type="cellIs" dxfId="227" priority="268" operator="notEqual">
      <formula>0</formula>
    </cfRule>
  </conditionalFormatting>
  <conditionalFormatting sqref="E187">
    <cfRule type="cellIs" dxfId="226" priority="267" operator="equal">
      <formula>0</formula>
    </cfRule>
  </conditionalFormatting>
  <conditionalFormatting sqref="E187">
    <cfRule type="cellIs" dxfId="225" priority="266" operator="notEqual">
      <formula>0</formula>
    </cfRule>
  </conditionalFormatting>
  <conditionalFormatting sqref="E188">
    <cfRule type="cellIs" dxfId="224" priority="265" operator="equal">
      <formula>0</formula>
    </cfRule>
  </conditionalFormatting>
  <conditionalFormatting sqref="E188">
    <cfRule type="cellIs" dxfId="223" priority="264" operator="notEqual">
      <formula>0</formula>
    </cfRule>
  </conditionalFormatting>
  <conditionalFormatting sqref="G187">
    <cfRule type="cellIs" dxfId="222" priority="263" operator="equal">
      <formula>0</formula>
    </cfRule>
  </conditionalFormatting>
  <conditionalFormatting sqref="G187">
    <cfRule type="cellIs" dxfId="221" priority="262" operator="notEqual">
      <formula>0</formula>
    </cfRule>
  </conditionalFormatting>
  <conditionalFormatting sqref="G188">
    <cfRule type="cellIs" dxfId="220" priority="261" operator="equal">
      <formula>0</formula>
    </cfRule>
  </conditionalFormatting>
  <conditionalFormatting sqref="G188">
    <cfRule type="cellIs" dxfId="219" priority="260" operator="notEqual">
      <formula>0</formula>
    </cfRule>
  </conditionalFormatting>
  <conditionalFormatting sqref="F187">
    <cfRule type="cellIs" dxfId="218" priority="259" operator="equal">
      <formula>0</formula>
    </cfRule>
  </conditionalFormatting>
  <conditionalFormatting sqref="F187">
    <cfRule type="cellIs" dxfId="217" priority="258" operator="notEqual">
      <formula>0</formula>
    </cfRule>
  </conditionalFormatting>
  <conditionalFormatting sqref="F188">
    <cfRule type="cellIs" dxfId="216" priority="257" operator="equal">
      <formula>0</formula>
    </cfRule>
  </conditionalFormatting>
  <conditionalFormatting sqref="F188">
    <cfRule type="cellIs" dxfId="215" priority="256" operator="notEqual">
      <formula>0</formula>
    </cfRule>
  </conditionalFormatting>
  <conditionalFormatting sqref="D189">
    <cfRule type="cellIs" dxfId="214" priority="255" operator="equal">
      <formula>0</formula>
    </cfRule>
  </conditionalFormatting>
  <conditionalFormatting sqref="D189">
    <cfRule type="cellIs" dxfId="213" priority="254" operator="notEqual">
      <formula>0</formula>
    </cfRule>
  </conditionalFormatting>
  <conditionalFormatting sqref="D190">
    <cfRule type="cellIs" dxfId="212" priority="253" operator="equal">
      <formula>0</formula>
    </cfRule>
  </conditionalFormatting>
  <conditionalFormatting sqref="D190">
    <cfRule type="cellIs" dxfId="211" priority="252" operator="notEqual">
      <formula>0</formula>
    </cfRule>
  </conditionalFormatting>
  <conditionalFormatting sqref="E189">
    <cfRule type="cellIs" dxfId="210" priority="251" operator="equal">
      <formula>0</formula>
    </cfRule>
  </conditionalFormatting>
  <conditionalFormatting sqref="E189">
    <cfRule type="cellIs" dxfId="209" priority="250" operator="notEqual">
      <formula>0</formula>
    </cfRule>
  </conditionalFormatting>
  <conditionalFormatting sqref="E190">
    <cfRule type="cellIs" dxfId="208" priority="249" operator="equal">
      <formula>0</formula>
    </cfRule>
  </conditionalFormatting>
  <conditionalFormatting sqref="E190">
    <cfRule type="cellIs" dxfId="207" priority="248" operator="notEqual">
      <formula>0</formula>
    </cfRule>
  </conditionalFormatting>
  <conditionalFormatting sqref="G189">
    <cfRule type="cellIs" dxfId="206" priority="247" operator="equal">
      <formula>0</formula>
    </cfRule>
  </conditionalFormatting>
  <conditionalFormatting sqref="G189">
    <cfRule type="cellIs" dxfId="205" priority="246" operator="notEqual">
      <formula>0</formula>
    </cfRule>
  </conditionalFormatting>
  <conditionalFormatting sqref="G190">
    <cfRule type="cellIs" dxfId="204" priority="245" operator="equal">
      <formula>0</formula>
    </cfRule>
  </conditionalFormatting>
  <conditionalFormatting sqref="G190">
    <cfRule type="cellIs" dxfId="203" priority="244" operator="notEqual">
      <formula>0</formula>
    </cfRule>
  </conditionalFormatting>
  <conditionalFormatting sqref="F189">
    <cfRule type="cellIs" dxfId="202" priority="243" operator="equal">
      <formula>0</formula>
    </cfRule>
  </conditionalFormatting>
  <conditionalFormatting sqref="F189">
    <cfRule type="cellIs" dxfId="201" priority="242" operator="notEqual">
      <formula>0</formula>
    </cfRule>
  </conditionalFormatting>
  <conditionalFormatting sqref="F190">
    <cfRule type="cellIs" dxfId="200" priority="241" operator="equal">
      <formula>0</formula>
    </cfRule>
  </conditionalFormatting>
  <conditionalFormatting sqref="F190">
    <cfRule type="cellIs" dxfId="199" priority="240" operator="notEqual">
      <formula>0</formula>
    </cfRule>
  </conditionalFormatting>
  <conditionalFormatting sqref="D193">
    <cfRule type="cellIs" dxfId="198" priority="239" operator="equal">
      <formula>0</formula>
    </cfRule>
  </conditionalFormatting>
  <conditionalFormatting sqref="D193">
    <cfRule type="cellIs" dxfId="197" priority="238" operator="notEqual">
      <formula>0</formula>
    </cfRule>
  </conditionalFormatting>
  <conditionalFormatting sqref="D194">
    <cfRule type="cellIs" dxfId="196" priority="237" operator="equal">
      <formula>0</formula>
    </cfRule>
  </conditionalFormatting>
  <conditionalFormatting sqref="D194">
    <cfRule type="cellIs" dxfId="195" priority="236" operator="notEqual">
      <formula>0</formula>
    </cfRule>
  </conditionalFormatting>
  <conditionalFormatting sqref="E193">
    <cfRule type="cellIs" dxfId="194" priority="235" operator="equal">
      <formula>0</formula>
    </cfRule>
  </conditionalFormatting>
  <conditionalFormatting sqref="E193">
    <cfRule type="cellIs" dxfId="193" priority="234" operator="notEqual">
      <formula>0</formula>
    </cfRule>
  </conditionalFormatting>
  <conditionalFormatting sqref="E194">
    <cfRule type="cellIs" dxfId="192" priority="233" operator="equal">
      <formula>0</formula>
    </cfRule>
  </conditionalFormatting>
  <conditionalFormatting sqref="E194">
    <cfRule type="cellIs" dxfId="191" priority="232" operator="notEqual">
      <formula>0</formula>
    </cfRule>
  </conditionalFormatting>
  <conditionalFormatting sqref="G193">
    <cfRule type="cellIs" dxfId="190" priority="231" operator="equal">
      <formula>0</formula>
    </cfRule>
  </conditionalFormatting>
  <conditionalFormatting sqref="G193">
    <cfRule type="cellIs" dxfId="189" priority="230" operator="notEqual">
      <formula>0</formula>
    </cfRule>
  </conditionalFormatting>
  <conditionalFormatting sqref="G194">
    <cfRule type="cellIs" dxfId="188" priority="229" operator="equal">
      <formula>0</formula>
    </cfRule>
  </conditionalFormatting>
  <conditionalFormatting sqref="G194">
    <cfRule type="cellIs" dxfId="187" priority="228" operator="notEqual">
      <formula>0</formula>
    </cfRule>
  </conditionalFormatting>
  <conditionalFormatting sqref="F193">
    <cfRule type="cellIs" dxfId="186" priority="227" operator="equal">
      <formula>0</formula>
    </cfRule>
  </conditionalFormatting>
  <conditionalFormatting sqref="F193">
    <cfRule type="cellIs" dxfId="185" priority="226" operator="notEqual">
      <formula>0</formula>
    </cfRule>
  </conditionalFormatting>
  <conditionalFormatting sqref="F194">
    <cfRule type="cellIs" dxfId="184" priority="225" operator="equal">
      <formula>0</formula>
    </cfRule>
  </conditionalFormatting>
  <conditionalFormatting sqref="F194">
    <cfRule type="cellIs" dxfId="183" priority="224" operator="notEqual">
      <formula>0</formula>
    </cfRule>
  </conditionalFormatting>
  <conditionalFormatting sqref="D195">
    <cfRule type="cellIs" dxfId="182" priority="223" operator="equal">
      <formula>0</formula>
    </cfRule>
  </conditionalFormatting>
  <conditionalFormatting sqref="D195">
    <cfRule type="cellIs" dxfId="181" priority="222" operator="notEqual">
      <formula>0</formula>
    </cfRule>
  </conditionalFormatting>
  <conditionalFormatting sqref="D196">
    <cfRule type="cellIs" dxfId="180" priority="221" operator="equal">
      <formula>0</formula>
    </cfRule>
  </conditionalFormatting>
  <conditionalFormatting sqref="D196">
    <cfRule type="cellIs" dxfId="179" priority="220" operator="notEqual">
      <formula>0</formula>
    </cfRule>
  </conditionalFormatting>
  <conditionalFormatting sqref="E195">
    <cfRule type="cellIs" dxfId="178" priority="219" operator="equal">
      <formula>0</formula>
    </cfRule>
  </conditionalFormatting>
  <conditionalFormatting sqref="E195">
    <cfRule type="cellIs" dxfId="177" priority="218" operator="notEqual">
      <formula>0</formula>
    </cfRule>
  </conditionalFormatting>
  <conditionalFormatting sqref="E196">
    <cfRule type="cellIs" dxfId="176" priority="217" operator="equal">
      <formula>0</formula>
    </cfRule>
  </conditionalFormatting>
  <conditionalFormatting sqref="E196">
    <cfRule type="cellIs" dxfId="175" priority="216" operator="notEqual">
      <formula>0</formula>
    </cfRule>
  </conditionalFormatting>
  <conditionalFormatting sqref="G195">
    <cfRule type="cellIs" dxfId="174" priority="215" operator="equal">
      <formula>0</formula>
    </cfRule>
  </conditionalFormatting>
  <conditionalFormatting sqref="G195">
    <cfRule type="cellIs" dxfId="173" priority="214" operator="notEqual">
      <formula>0</formula>
    </cfRule>
  </conditionalFormatting>
  <conditionalFormatting sqref="G196">
    <cfRule type="cellIs" dxfId="172" priority="213" operator="equal">
      <formula>0</formula>
    </cfRule>
  </conditionalFormatting>
  <conditionalFormatting sqref="G196">
    <cfRule type="cellIs" dxfId="171" priority="212" operator="notEqual">
      <formula>0</formula>
    </cfRule>
  </conditionalFormatting>
  <conditionalFormatting sqref="F195">
    <cfRule type="cellIs" dxfId="170" priority="211" operator="equal">
      <formula>0</formula>
    </cfRule>
  </conditionalFormatting>
  <conditionalFormatting sqref="F195">
    <cfRule type="cellIs" dxfId="169" priority="210" operator="notEqual">
      <formula>0</formula>
    </cfRule>
  </conditionalFormatting>
  <conditionalFormatting sqref="F196">
    <cfRule type="cellIs" dxfId="168" priority="209" operator="equal">
      <formula>0</formula>
    </cfRule>
  </conditionalFormatting>
  <conditionalFormatting sqref="F196">
    <cfRule type="cellIs" dxfId="167" priority="208" operator="notEqual">
      <formula>0</formula>
    </cfRule>
  </conditionalFormatting>
  <conditionalFormatting sqref="D191:D192">
    <cfRule type="cellIs" dxfId="166" priority="207" operator="equal">
      <formula>0</formula>
    </cfRule>
  </conditionalFormatting>
  <conditionalFormatting sqref="E191">
    <cfRule type="cellIs" dxfId="165" priority="206" operator="equal">
      <formula>0</formula>
    </cfRule>
  </conditionalFormatting>
  <conditionalFormatting sqref="F191">
    <cfRule type="cellIs" dxfId="164" priority="205" operator="equal">
      <formula>0</formula>
    </cfRule>
  </conditionalFormatting>
  <conditionalFormatting sqref="G191">
    <cfRule type="cellIs" dxfId="163" priority="204" operator="equal">
      <formula>0</formula>
    </cfRule>
  </conditionalFormatting>
  <conditionalFormatting sqref="E192">
    <cfRule type="cellIs" dxfId="162" priority="203" operator="equal">
      <formula>0</formula>
    </cfRule>
  </conditionalFormatting>
  <conditionalFormatting sqref="F192">
    <cfRule type="cellIs" dxfId="161" priority="202" operator="equal">
      <formula>0</formula>
    </cfRule>
  </conditionalFormatting>
  <conditionalFormatting sqref="G192">
    <cfRule type="cellIs" dxfId="160" priority="201" operator="equal">
      <formula>0</formula>
    </cfRule>
  </conditionalFormatting>
  <conditionalFormatting sqref="E94">
    <cfRule type="cellIs" dxfId="159" priority="200" operator="equal">
      <formula>0</formula>
    </cfRule>
  </conditionalFormatting>
  <conditionalFormatting sqref="F94">
    <cfRule type="cellIs" dxfId="158" priority="199" operator="equal">
      <formula>0</formula>
    </cfRule>
  </conditionalFormatting>
  <conditionalFormatting sqref="G94">
    <cfRule type="cellIs" dxfId="157" priority="198" operator="equal">
      <formula>0</formula>
    </cfRule>
  </conditionalFormatting>
  <conditionalFormatting sqref="E182">
    <cfRule type="cellIs" dxfId="156" priority="195" operator="equal">
      <formula>0</formula>
    </cfRule>
  </conditionalFormatting>
  <conditionalFormatting sqref="F182">
    <cfRule type="cellIs" dxfId="155" priority="194" operator="equal">
      <formula>0</formula>
    </cfRule>
  </conditionalFormatting>
  <conditionalFormatting sqref="G182">
    <cfRule type="cellIs" dxfId="154" priority="193" operator="equal">
      <formula>0</formula>
    </cfRule>
  </conditionalFormatting>
  <conditionalFormatting sqref="E92">
    <cfRule type="cellIs" dxfId="153" priority="192" operator="equal">
      <formula>0</formula>
    </cfRule>
  </conditionalFormatting>
  <conditionalFormatting sqref="F92">
    <cfRule type="cellIs" dxfId="152" priority="190" operator="equal">
      <formula>0</formula>
    </cfRule>
  </conditionalFormatting>
  <conditionalFormatting sqref="G92">
    <cfRule type="cellIs" dxfId="151" priority="189" operator="equal">
      <formula>0</formula>
    </cfRule>
  </conditionalFormatting>
  <conditionalFormatting sqref="E52">
    <cfRule type="cellIs" dxfId="150" priority="188" operator="equal">
      <formula>0</formula>
    </cfRule>
  </conditionalFormatting>
  <conditionalFormatting sqref="F52">
    <cfRule type="cellIs" dxfId="149" priority="187" operator="equal">
      <formula>0</formula>
    </cfRule>
  </conditionalFormatting>
  <conditionalFormatting sqref="G52">
    <cfRule type="cellIs" dxfId="148" priority="186" operator="equal">
      <formula>0</formula>
    </cfRule>
  </conditionalFormatting>
  <conditionalFormatting sqref="D197:D198 E198:G198">
    <cfRule type="cellIs" dxfId="147" priority="185" operator="equal">
      <formula>0</formula>
    </cfRule>
  </conditionalFormatting>
  <conditionalFormatting sqref="F197:F198">
    <cfRule type="cellIs" dxfId="146" priority="184" operator="equal">
      <formula>0</formula>
    </cfRule>
  </conditionalFormatting>
  <conditionalFormatting sqref="E197:E198">
    <cfRule type="cellIs" dxfId="145" priority="183" operator="equal">
      <formula>0</formula>
    </cfRule>
  </conditionalFormatting>
  <conditionalFormatting sqref="D199">
    <cfRule type="cellIs" dxfId="144" priority="182" operator="equal">
      <formula>0</formula>
    </cfRule>
  </conditionalFormatting>
  <conditionalFormatting sqref="D200">
    <cfRule type="cellIs" dxfId="143" priority="181" operator="equal">
      <formula>0</formula>
    </cfRule>
  </conditionalFormatting>
  <conditionalFormatting sqref="E199">
    <cfRule type="cellIs" dxfId="142" priority="180" operator="equal">
      <formula>0</formula>
    </cfRule>
  </conditionalFormatting>
  <conditionalFormatting sqref="F199">
    <cfRule type="cellIs" dxfId="141" priority="179" operator="equal">
      <formula>0</formula>
    </cfRule>
  </conditionalFormatting>
  <conditionalFormatting sqref="G198">
    <cfRule type="cellIs" dxfId="140" priority="178" operator="equal">
      <formula>0</formula>
    </cfRule>
  </conditionalFormatting>
  <conditionalFormatting sqref="G197:G198">
    <cfRule type="cellIs" dxfId="139" priority="177" operator="equal">
      <formula>0</formula>
    </cfRule>
  </conditionalFormatting>
  <conditionalFormatting sqref="G199">
    <cfRule type="cellIs" dxfId="138" priority="176" operator="equal">
      <formula>0</formula>
    </cfRule>
  </conditionalFormatting>
  <conditionalFormatting sqref="E200">
    <cfRule type="cellIs" dxfId="137" priority="165" operator="equal">
      <formula>0</formula>
    </cfRule>
  </conditionalFormatting>
  <conditionalFormatting sqref="F200">
    <cfRule type="cellIs" dxfId="136" priority="164" operator="equal">
      <formula>0</formula>
    </cfRule>
  </conditionalFormatting>
  <conditionalFormatting sqref="G200">
    <cfRule type="cellIs" dxfId="135" priority="163" operator="equal">
      <formula>0</formula>
    </cfRule>
  </conditionalFormatting>
  <conditionalFormatting sqref="D203">
    <cfRule type="cellIs" dxfId="134" priority="162" operator="equal">
      <formula>0</formula>
    </cfRule>
  </conditionalFormatting>
  <conditionalFormatting sqref="D203">
    <cfRule type="cellIs" dxfId="133" priority="161" operator="notEqual">
      <formula>0</formula>
    </cfRule>
  </conditionalFormatting>
  <conditionalFormatting sqref="D204">
    <cfRule type="cellIs" dxfId="132" priority="160" operator="equal">
      <formula>0</formula>
    </cfRule>
  </conditionalFormatting>
  <conditionalFormatting sqref="D204">
    <cfRule type="cellIs" dxfId="131" priority="159" operator="notEqual">
      <formula>0</formula>
    </cfRule>
  </conditionalFormatting>
  <conditionalFormatting sqref="E203">
    <cfRule type="cellIs" dxfId="130" priority="158" operator="equal">
      <formula>0</formula>
    </cfRule>
  </conditionalFormatting>
  <conditionalFormatting sqref="E203">
    <cfRule type="cellIs" dxfId="129" priority="157" operator="notEqual">
      <formula>0</formula>
    </cfRule>
  </conditionalFormatting>
  <conditionalFormatting sqref="E204">
    <cfRule type="cellIs" dxfId="128" priority="156" operator="equal">
      <formula>0</formula>
    </cfRule>
  </conditionalFormatting>
  <conditionalFormatting sqref="E204">
    <cfRule type="cellIs" dxfId="127" priority="155" operator="notEqual">
      <formula>0</formula>
    </cfRule>
  </conditionalFormatting>
  <conditionalFormatting sqref="G203">
    <cfRule type="cellIs" dxfId="126" priority="154" operator="equal">
      <formula>0</formula>
    </cfRule>
  </conditionalFormatting>
  <conditionalFormatting sqref="G203">
    <cfRule type="cellIs" dxfId="125" priority="153" operator="notEqual">
      <formula>0</formula>
    </cfRule>
  </conditionalFormatting>
  <conditionalFormatting sqref="G204">
    <cfRule type="cellIs" dxfId="124" priority="152" operator="equal">
      <formula>0</formula>
    </cfRule>
  </conditionalFormatting>
  <conditionalFormatting sqref="G204">
    <cfRule type="cellIs" dxfId="123" priority="151" operator="notEqual">
      <formula>0</formula>
    </cfRule>
  </conditionalFormatting>
  <conditionalFormatting sqref="F203">
    <cfRule type="cellIs" dxfId="122" priority="150" operator="equal">
      <formula>0</formula>
    </cfRule>
  </conditionalFormatting>
  <conditionalFormatting sqref="F203">
    <cfRule type="cellIs" dxfId="121" priority="149" operator="notEqual">
      <formula>0</formula>
    </cfRule>
  </conditionalFormatting>
  <conditionalFormatting sqref="F204">
    <cfRule type="cellIs" dxfId="120" priority="148" operator="equal">
      <formula>0</formula>
    </cfRule>
  </conditionalFormatting>
  <conditionalFormatting sqref="F204">
    <cfRule type="cellIs" dxfId="119" priority="147" operator="notEqual">
      <formula>0</formula>
    </cfRule>
  </conditionalFormatting>
  <conditionalFormatting sqref="D201:D202">
    <cfRule type="cellIs" dxfId="118" priority="146" operator="equal">
      <formula>0</formula>
    </cfRule>
  </conditionalFormatting>
  <conditionalFormatting sqref="D205">
    <cfRule type="cellIs" dxfId="117" priority="139" operator="equal">
      <formula>0</formula>
    </cfRule>
  </conditionalFormatting>
  <conditionalFormatting sqref="D205">
    <cfRule type="cellIs" dxfId="116" priority="138" operator="notEqual">
      <formula>0</formula>
    </cfRule>
  </conditionalFormatting>
  <conditionalFormatting sqref="D206">
    <cfRule type="cellIs" dxfId="115" priority="137" operator="equal">
      <formula>0</formula>
    </cfRule>
  </conditionalFormatting>
  <conditionalFormatting sqref="D206">
    <cfRule type="cellIs" dxfId="114" priority="136" operator="notEqual">
      <formula>0</formula>
    </cfRule>
  </conditionalFormatting>
  <conditionalFormatting sqref="E205">
    <cfRule type="cellIs" dxfId="113" priority="135" operator="equal">
      <formula>0</formula>
    </cfRule>
  </conditionalFormatting>
  <conditionalFormatting sqref="E205">
    <cfRule type="cellIs" dxfId="112" priority="134" operator="notEqual">
      <formula>0</formula>
    </cfRule>
  </conditionalFormatting>
  <conditionalFormatting sqref="E206">
    <cfRule type="cellIs" dxfId="111" priority="133" operator="equal">
      <formula>0</formula>
    </cfRule>
  </conditionalFormatting>
  <conditionalFormatting sqref="E206">
    <cfRule type="cellIs" dxfId="110" priority="132" operator="notEqual">
      <formula>0</formula>
    </cfRule>
  </conditionalFormatting>
  <conditionalFormatting sqref="G205">
    <cfRule type="cellIs" dxfId="109" priority="131" operator="equal">
      <formula>0</formula>
    </cfRule>
  </conditionalFormatting>
  <conditionalFormatting sqref="G205">
    <cfRule type="cellIs" dxfId="108" priority="130" operator="notEqual">
      <formula>0</formula>
    </cfRule>
  </conditionalFormatting>
  <conditionalFormatting sqref="G206">
    <cfRule type="cellIs" dxfId="107" priority="129" operator="equal">
      <formula>0</formula>
    </cfRule>
  </conditionalFormatting>
  <conditionalFormatting sqref="G206">
    <cfRule type="cellIs" dxfId="106" priority="128" operator="notEqual">
      <formula>0</formula>
    </cfRule>
  </conditionalFormatting>
  <conditionalFormatting sqref="F205">
    <cfRule type="cellIs" dxfId="105" priority="127" operator="equal">
      <formula>0</formula>
    </cfRule>
  </conditionalFormatting>
  <conditionalFormatting sqref="F205">
    <cfRule type="cellIs" dxfId="104" priority="126" operator="notEqual">
      <formula>0</formula>
    </cfRule>
  </conditionalFormatting>
  <conditionalFormatting sqref="F206">
    <cfRule type="cellIs" dxfId="103" priority="125" operator="equal">
      <formula>0</formula>
    </cfRule>
  </conditionalFormatting>
  <conditionalFormatting sqref="F206">
    <cfRule type="cellIs" dxfId="102" priority="124" operator="notEqual">
      <formula>0</formula>
    </cfRule>
  </conditionalFormatting>
  <conditionalFormatting sqref="D207">
    <cfRule type="cellIs" dxfId="101" priority="123" operator="equal">
      <formula>0</formula>
    </cfRule>
  </conditionalFormatting>
  <conditionalFormatting sqref="D207">
    <cfRule type="cellIs" dxfId="100" priority="122" operator="notEqual">
      <formula>0</formula>
    </cfRule>
  </conditionalFormatting>
  <conditionalFormatting sqref="D208">
    <cfRule type="cellIs" dxfId="99" priority="121" operator="equal">
      <formula>0</formula>
    </cfRule>
  </conditionalFormatting>
  <conditionalFormatting sqref="D208">
    <cfRule type="cellIs" dxfId="98" priority="120" operator="notEqual">
      <formula>0</formula>
    </cfRule>
  </conditionalFormatting>
  <conditionalFormatting sqref="E207">
    <cfRule type="cellIs" dxfId="97" priority="119" operator="equal">
      <formula>0</formula>
    </cfRule>
  </conditionalFormatting>
  <conditionalFormatting sqref="E207">
    <cfRule type="cellIs" dxfId="96" priority="118" operator="notEqual">
      <formula>0</formula>
    </cfRule>
  </conditionalFormatting>
  <conditionalFormatting sqref="E208">
    <cfRule type="cellIs" dxfId="95" priority="117" operator="equal">
      <formula>0</formula>
    </cfRule>
  </conditionalFormatting>
  <conditionalFormatting sqref="E208">
    <cfRule type="cellIs" dxfId="94" priority="116" operator="notEqual">
      <formula>0</formula>
    </cfRule>
  </conditionalFormatting>
  <conditionalFormatting sqref="G207">
    <cfRule type="cellIs" dxfId="93" priority="115" operator="equal">
      <formula>0</formula>
    </cfRule>
  </conditionalFormatting>
  <conditionalFormatting sqref="G207">
    <cfRule type="cellIs" dxfId="92" priority="114" operator="notEqual">
      <formula>0</formula>
    </cfRule>
  </conditionalFormatting>
  <conditionalFormatting sqref="G208">
    <cfRule type="cellIs" dxfId="91" priority="113" operator="equal">
      <formula>0</formula>
    </cfRule>
  </conditionalFormatting>
  <conditionalFormatting sqref="G208">
    <cfRule type="cellIs" dxfId="90" priority="112" operator="notEqual">
      <formula>0</formula>
    </cfRule>
  </conditionalFormatting>
  <conditionalFormatting sqref="F207">
    <cfRule type="cellIs" dxfId="89" priority="111" operator="equal">
      <formula>0</formula>
    </cfRule>
  </conditionalFormatting>
  <conditionalFormatting sqref="F207">
    <cfRule type="cellIs" dxfId="88" priority="110" operator="notEqual">
      <formula>0</formula>
    </cfRule>
  </conditionalFormatting>
  <conditionalFormatting sqref="F208">
    <cfRule type="cellIs" dxfId="87" priority="109" operator="equal">
      <formula>0</formula>
    </cfRule>
  </conditionalFormatting>
  <conditionalFormatting sqref="F208">
    <cfRule type="cellIs" dxfId="86" priority="108" operator="notEqual">
      <formula>0</formula>
    </cfRule>
  </conditionalFormatting>
  <conditionalFormatting sqref="D209">
    <cfRule type="cellIs" dxfId="85" priority="107" operator="equal">
      <formula>0</formula>
    </cfRule>
  </conditionalFormatting>
  <conditionalFormatting sqref="D209">
    <cfRule type="cellIs" dxfId="84" priority="106" operator="notEqual">
      <formula>0</formula>
    </cfRule>
  </conditionalFormatting>
  <conditionalFormatting sqref="D210">
    <cfRule type="cellIs" dxfId="83" priority="105" operator="equal">
      <formula>0</formula>
    </cfRule>
  </conditionalFormatting>
  <conditionalFormatting sqref="D210">
    <cfRule type="cellIs" dxfId="82" priority="104" operator="notEqual">
      <formula>0</formula>
    </cfRule>
  </conditionalFormatting>
  <conditionalFormatting sqref="E209">
    <cfRule type="cellIs" dxfId="81" priority="103" operator="equal">
      <formula>0</formula>
    </cfRule>
  </conditionalFormatting>
  <conditionalFormatting sqref="E209">
    <cfRule type="cellIs" dxfId="80" priority="102" operator="notEqual">
      <formula>0</formula>
    </cfRule>
  </conditionalFormatting>
  <conditionalFormatting sqref="E210">
    <cfRule type="cellIs" dxfId="79" priority="101" operator="equal">
      <formula>0</formula>
    </cfRule>
  </conditionalFormatting>
  <conditionalFormatting sqref="E210">
    <cfRule type="cellIs" dxfId="78" priority="100" operator="notEqual">
      <formula>0</formula>
    </cfRule>
  </conditionalFormatting>
  <conditionalFormatting sqref="G209">
    <cfRule type="cellIs" dxfId="77" priority="99" operator="equal">
      <formula>0</formula>
    </cfRule>
  </conditionalFormatting>
  <conditionalFormatting sqref="G209">
    <cfRule type="cellIs" dxfId="76" priority="98" operator="notEqual">
      <formula>0</formula>
    </cfRule>
  </conditionalFormatting>
  <conditionalFormatting sqref="G210">
    <cfRule type="cellIs" dxfId="75" priority="97" operator="equal">
      <formula>0</formula>
    </cfRule>
  </conditionalFormatting>
  <conditionalFormatting sqref="G210">
    <cfRule type="cellIs" dxfId="74" priority="96" operator="notEqual">
      <formula>0</formula>
    </cfRule>
  </conditionalFormatting>
  <conditionalFormatting sqref="F209">
    <cfRule type="cellIs" dxfId="73" priority="95" operator="equal">
      <formula>0</formula>
    </cfRule>
  </conditionalFormatting>
  <conditionalFormatting sqref="F209">
    <cfRule type="cellIs" dxfId="72" priority="94" operator="notEqual">
      <formula>0</formula>
    </cfRule>
  </conditionalFormatting>
  <conditionalFormatting sqref="F210">
    <cfRule type="cellIs" dxfId="71" priority="93" operator="equal">
      <formula>0</formula>
    </cfRule>
  </conditionalFormatting>
  <conditionalFormatting sqref="F210">
    <cfRule type="cellIs" dxfId="70" priority="92" operator="notEqual">
      <formula>0</formula>
    </cfRule>
  </conditionalFormatting>
  <conditionalFormatting sqref="D211">
    <cfRule type="cellIs" dxfId="69" priority="89" operator="equal">
      <formula>0</formula>
    </cfRule>
  </conditionalFormatting>
  <conditionalFormatting sqref="D212">
    <cfRule type="cellIs" dxfId="68" priority="88" operator="equal">
      <formula>0</formula>
    </cfRule>
  </conditionalFormatting>
  <conditionalFormatting sqref="E211">
    <cfRule type="cellIs" dxfId="67" priority="87" operator="equal">
      <formula>0</formula>
    </cfRule>
  </conditionalFormatting>
  <conditionalFormatting sqref="F211">
    <cfRule type="cellIs" dxfId="66" priority="86" operator="equal">
      <formula>0</formula>
    </cfRule>
  </conditionalFormatting>
  <conditionalFormatting sqref="G211">
    <cfRule type="cellIs" dxfId="65" priority="85" operator="equal">
      <formula>0</formula>
    </cfRule>
  </conditionalFormatting>
  <conditionalFormatting sqref="E212">
    <cfRule type="cellIs" dxfId="64" priority="84" operator="equal">
      <formula>0</formula>
    </cfRule>
  </conditionalFormatting>
  <conditionalFormatting sqref="F212">
    <cfRule type="cellIs" dxfId="63" priority="83" operator="equal">
      <formula>0</formula>
    </cfRule>
  </conditionalFormatting>
  <conditionalFormatting sqref="G212">
    <cfRule type="cellIs" dxfId="62" priority="82" operator="equal">
      <formula>0</formula>
    </cfRule>
  </conditionalFormatting>
  <conditionalFormatting sqref="C212">
    <cfRule type="cellIs" dxfId="61" priority="81" operator="equal">
      <formula>0</formula>
    </cfRule>
  </conditionalFormatting>
  <conditionalFormatting sqref="D213">
    <cfRule type="cellIs" dxfId="60" priority="80" operator="equal">
      <formula>0</formula>
    </cfRule>
  </conditionalFormatting>
  <conditionalFormatting sqref="D213">
    <cfRule type="cellIs" dxfId="59" priority="79" operator="notEqual">
      <formula>0</formula>
    </cfRule>
  </conditionalFormatting>
  <conditionalFormatting sqref="D214">
    <cfRule type="cellIs" dxfId="58" priority="78" operator="equal">
      <formula>0</formula>
    </cfRule>
  </conditionalFormatting>
  <conditionalFormatting sqref="D214">
    <cfRule type="cellIs" dxfId="57" priority="77" operator="notEqual">
      <formula>0</formula>
    </cfRule>
  </conditionalFormatting>
  <conditionalFormatting sqref="E213">
    <cfRule type="cellIs" dxfId="56" priority="76" operator="equal">
      <formula>0</formula>
    </cfRule>
  </conditionalFormatting>
  <conditionalFormatting sqref="E213">
    <cfRule type="cellIs" dxfId="55" priority="75" operator="notEqual">
      <formula>0</formula>
    </cfRule>
  </conditionalFormatting>
  <conditionalFormatting sqref="E214">
    <cfRule type="cellIs" dxfId="54" priority="74" operator="equal">
      <formula>0</formula>
    </cfRule>
  </conditionalFormatting>
  <conditionalFormatting sqref="E214">
    <cfRule type="cellIs" dxfId="53" priority="73" operator="notEqual">
      <formula>0</formula>
    </cfRule>
  </conditionalFormatting>
  <conditionalFormatting sqref="G213">
    <cfRule type="cellIs" dxfId="52" priority="72" operator="equal">
      <formula>0</formula>
    </cfRule>
  </conditionalFormatting>
  <conditionalFormatting sqref="G213">
    <cfRule type="cellIs" dxfId="51" priority="71" operator="notEqual">
      <formula>0</formula>
    </cfRule>
  </conditionalFormatting>
  <conditionalFormatting sqref="G214">
    <cfRule type="cellIs" dxfId="50" priority="70" operator="equal">
      <formula>0</formula>
    </cfRule>
  </conditionalFormatting>
  <conditionalFormatting sqref="G214">
    <cfRule type="cellIs" dxfId="49" priority="69" operator="notEqual">
      <formula>0</formula>
    </cfRule>
  </conditionalFormatting>
  <conditionalFormatting sqref="F213">
    <cfRule type="cellIs" dxfId="48" priority="68" operator="equal">
      <formula>0</formula>
    </cfRule>
  </conditionalFormatting>
  <conditionalFormatting sqref="F213">
    <cfRule type="cellIs" dxfId="47" priority="67" operator="notEqual">
      <formula>0</formula>
    </cfRule>
  </conditionalFormatting>
  <conditionalFormatting sqref="F214">
    <cfRule type="cellIs" dxfId="46" priority="66" operator="equal">
      <formula>0</formula>
    </cfRule>
  </conditionalFormatting>
  <conditionalFormatting sqref="F214">
    <cfRule type="cellIs" dxfId="45" priority="65" operator="notEqual">
      <formula>0</formula>
    </cfRule>
  </conditionalFormatting>
  <conditionalFormatting sqref="E202">
    <cfRule type="cellIs" dxfId="44" priority="64" operator="equal">
      <formula>0</formula>
    </cfRule>
  </conditionalFormatting>
  <conditionalFormatting sqref="F202">
    <cfRule type="cellIs" dxfId="43" priority="63" operator="equal">
      <formula>0</formula>
    </cfRule>
  </conditionalFormatting>
  <conditionalFormatting sqref="G202">
    <cfRule type="cellIs" dxfId="42" priority="62" operator="equal">
      <formula>0</formula>
    </cfRule>
  </conditionalFormatting>
  <conditionalFormatting sqref="E201">
    <cfRule type="cellIs" dxfId="41" priority="61" operator="equal">
      <formula>0</formula>
    </cfRule>
  </conditionalFormatting>
  <conditionalFormatting sqref="F201">
    <cfRule type="cellIs" dxfId="40" priority="60" operator="equal">
      <formula>0</formula>
    </cfRule>
  </conditionalFormatting>
  <conditionalFormatting sqref="G201">
    <cfRule type="cellIs" dxfId="39" priority="59" operator="equal">
      <formula>0</formula>
    </cfRule>
  </conditionalFormatting>
  <conditionalFormatting sqref="D219:D220">
    <cfRule type="cellIs" dxfId="38" priority="58" operator="equal">
      <formula>0</formula>
    </cfRule>
  </conditionalFormatting>
  <conditionalFormatting sqref="E219">
    <cfRule type="cellIs" dxfId="37" priority="54" operator="equal">
      <formula>0</formula>
    </cfRule>
  </conditionalFormatting>
  <conditionalFormatting sqref="F219">
    <cfRule type="cellIs" dxfId="36" priority="53" operator="equal">
      <formula>0</formula>
    </cfRule>
  </conditionalFormatting>
  <conditionalFormatting sqref="G219">
    <cfRule type="cellIs" dxfId="35" priority="52" operator="equal">
      <formula>0</formula>
    </cfRule>
  </conditionalFormatting>
  <conditionalFormatting sqref="E220">
    <cfRule type="cellIs" dxfId="34" priority="51" operator="equal">
      <formula>0</formula>
    </cfRule>
  </conditionalFormatting>
  <conditionalFormatting sqref="F220">
    <cfRule type="cellIs" dxfId="33" priority="50" operator="equal">
      <formula>0</formula>
    </cfRule>
  </conditionalFormatting>
  <conditionalFormatting sqref="G220">
    <cfRule type="cellIs" dxfId="32" priority="49" operator="equal">
      <formula>0</formula>
    </cfRule>
  </conditionalFormatting>
  <conditionalFormatting sqref="D221">
    <cfRule type="cellIs" dxfId="31" priority="32" operator="equal">
      <formula>0</formula>
    </cfRule>
  </conditionalFormatting>
  <conditionalFormatting sqref="D221">
    <cfRule type="cellIs" dxfId="30" priority="31" operator="notEqual">
      <formula>0</formula>
    </cfRule>
  </conditionalFormatting>
  <conditionalFormatting sqref="D222">
    <cfRule type="cellIs" dxfId="29" priority="30" operator="equal">
      <formula>0</formula>
    </cfRule>
  </conditionalFormatting>
  <conditionalFormatting sqref="D222">
    <cfRule type="cellIs" dxfId="28" priority="29" operator="notEqual">
      <formula>0</formula>
    </cfRule>
  </conditionalFormatting>
  <conditionalFormatting sqref="E221">
    <cfRule type="cellIs" dxfId="27" priority="28" operator="equal">
      <formula>0</formula>
    </cfRule>
  </conditionalFormatting>
  <conditionalFormatting sqref="E221">
    <cfRule type="cellIs" dxfId="26" priority="27" operator="notEqual">
      <formula>0</formula>
    </cfRule>
  </conditionalFormatting>
  <conditionalFormatting sqref="E222">
    <cfRule type="cellIs" dxfId="25" priority="26" operator="equal">
      <formula>0</formula>
    </cfRule>
  </conditionalFormatting>
  <conditionalFormatting sqref="E222">
    <cfRule type="cellIs" dxfId="24" priority="25" operator="notEqual">
      <formula>0</formula>
    </cfRule>
  </conditionalFormatting>
  <conditionalFormatting sqref="G221">
    <cfRule type="cellIs" dxfId="23" priority="24" operator="equal">
      <formula>0</formula>
    </cfRule>
  </conditionalFormatting>
  <conditionalFormatting sqref="G221">
    <cfRule type="cellIs" dxfId="22" priority="23" operator="notEqual">
      <formula>0</formula>
    </cfRule>
  </conditionalFormatting>
  <conditionalFormatting sqref="G222">
    <cfRule type="cellIs" dxfId="21" priority="22" operator="equal">
      <formula>0</formula>
    </cfRule>
  </conditionalFormatting>
  <conditionalFormatting sqref="G222">
    <cfRule type="cellIs" dxfId="20" priority="21" operator="notEqual">
      <formula>0</formula>
    </cfRule>
  </conditionalFormatting>
  <conditionalFormatting sqref="F221">
    <cfRule type="cellIs" dxfId="19" priority="20" operator="equal">
      <formula>0</formula>
    </cfRule>
  </conditionalFormatting>
  <conditionalFormatting sqref="F221">
    <cfRule type="cellIs" dxfId="18" priority="19" operator="notEqual">
      <formula>0</formula>
    </cfRule>
  </conditionalFormatting>
  <conditionalFormatting sqref="F222">
    <cfRule type="cellIs" dxfId="17" priority="18" operator="equal">
      <formula>0</formula>
    </cfRule>
  </conditionalFormatting>
  <conditionalFormatting sqref="F222">
    <cfRule type="cellIs" dxfId="16" priority="17" operator="notEqual">
      <formula>0</formula>
    </cfRule>
  </conditionalFormatting>
  <conditionalFormatting sqref="D223">
    <cfRule type="cellIs" dxfId="15" priority="16" operator="equal">
      <formula>0</formula>
    </cfRule>
  </conditionalFormatting>
  <conditionalFormatting sqref="D223">
    <cfRule type="cellIs" dxfId="14" priority="15" operator="notEqual">
      <formula>0</formula>
    </cfRule>
  </conditionalFormatting>
  <conditionalFormatting sqref="D224">
    <cfRule type="cellIs" dxfId="13" priority="14" operator="equal">
      <formula>0</formula>
    </cfRule>
  </conditionalFormatting>
  <conditionalFormatting sqref="D224">
    <cfRule type="cellIs" dxfId="12" priority="13" operator="notEqual">
      <formula>0</formula>
    </cfRule>
  </conditionalFormatting>
  <conditionalFormatting sqref="E223">
    <cfRule type="cellIs" dxfId="11" priority="12" operator="equal">
      <formula>0</formula>
    </cfRule>
  </conditionalFormatting>
  <conditionalFormatting sqref="E223">
    <cfRule type="cellIs" dxfId="10" priority="11" operator="notEqual">
      <formula>0</formula>
    </cfRule>
  </conditionalFormatting>
  <conditionalFormatting sqref="E224">
    <cfRule type="cellIs" dxfId="9" priority="10" operator="equal">
      <formula>0</formula>
    </cfRule>
  </conditionalFormatting>
  <conditionalFormatting sqref="E224">
    <cfRule type="cellIs" dxfId="8" priority="9" operator="notEqual">
      <formula>0</formula>
    </cfRule>
  </conditionalFormatting>
  <conditionalFormatting sqref="G223">
    <cfRule type="cellIs" dxfId="7" priority="8" operator="equal">
      <formula>0</formula>
    </cfRule>
  </conditionalFormatting>
  <conditionalFormatting sqref="G223">
    <cfRule type="cellIs" dxfId="6" priority="7" operator="notEqual">
      <formula>0</formula>
    </cfRule>
  </conditionalFormatting>
  <conditionalFormatting sqref="G224">
    <cfRule type="cellIs" dxfId="5" priority="6" operator="equal">
      <formula>0</formula>
    </cfRule>
  </conditionalFormatting>
  <conditionalFormatting sqref="G224">
    <cfRule type="cellIs" dxfId="4" priority="5" operator="notEqual">
      <formula>0</formula>
    </cfRule>
  </conditionalFormatting>
  <conditionalFormatting sqref="F223">
    <cfRule type="cellIs" dxfId="3" priority="4" operator="equal">
      <formula>0</formula>
    </cfRule>
  </conditionalFormatting>
  <conditionalFormatting sqref="F223">
    <cfRule type="cellIs" dxfId="2" priority="3" operator="notEqual">
      <formula>0</formula>
    </cfRule>
  </conditionalFormatting>
  <conditionalFormatting sqref="F224">
    <cfRule type="cellIs" dxfId="1" priority="2" operator="equal">
      <formula>0</formula>
    </cfRule>
  </conditionalFormatting>
  <conditionalFormatting sqref="F224">
    <cfRule type="cellIs" dxfId="0" priority="1" operator="notEqual">
      <formula>0</formula>
    </cfRule>
  </conditionalFormatting>
  <printOptions horizontalCentered="1"/>
  <pageMargins left="0.59055118110236227" right="0.59055118110236227" top="0.59055118110236227" bottom="0.59055118110236227" header="0.19685039370078741" footer="0.19685039370078741"/>
  <pageSetup paperSize="9" scale="56" fitToHeight="0" orientation="portrait" r:id="rId1"/>
  <headerFooter>
    <oddHeader>&amp;L &amp;C &amp;R</oddHeader>
    <oddFooter>&amp;L &amp;C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12</vt:i4>
      </vt:variant>
    </vt:vector>
  </HeadingPairs>
  <TitlesOfParts>
    <vt:vector size="20" baseType="lpstr">
      <vt:lpstr>Instruções de Preenchimento</vt:lpstr>
      <vt:lpstr>Resumo do Orçamento</vt:lpstr>
      <vt:lpstr>Orçamento Sintético</vt:lpstr>
      <vt:lpstr>Orçamento Analítico</vt:lpstr>
      <vt:lpstr>Insumos e Serviços</vt:lpstr>
      <vt:lpstr>Composição de BDI</vt:lpstr>
      <vt:lpstr>Composição de Encargos Sociais</vt:lpstr>
      <vt:lpstr>Cronograma</vt:lpstr>
      <vt:lpstr>'Composição de BDI'!Area_de_impressao</vt:lpstr>
      <vt:lpstr>'Composição de Encargos Sociais'!Area_de_impressao</vt:lpstr>
      <vt:lpstr>Cronograma!Area_de_impressao</vt:lpstr>
      <vt:lpstr>'Insumos e Serviços'!Area_de_impressao</vt:lpstr>
      <vt:lpstr>'Orçamento Analítico'!Area_de_impressao</vt:lpstr>
      <vt:lpstr>'Orçamento Sintético'!Area_de_impressao</vt:lpstr>
      <vt:lpstr>'Resumo do Orçamento'!Area_de_impressao</vt:lpstr>
      <vt:lpstr>'Composição de BDI'!Titulos_de_impressao</vt:lpstr>
      <vt:lpstr>Cronograma!Titulos_de_impressao</vt:lpstr>
      <vt:lpstr>'Insumos e Serviços'!Titulos_de_impressao</vt:lpstr>
      <vt:lpstr>'Orçamento Analítico'!Titulos_de_impressao</vt:lpstr>
      <vt:lpstr>'Orçamento Sintético'!Titulos_de_impressao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anacz</cp:lastModifiedBy>
  <cp:revision>0</cp:revision>
  <cp:lastPrinted>2021-07-29T15:07:43Z</cp:lastPrinted>
  <dcterms:created xsi:type="dcterms:W3CDTF">2021-07-28T12:17:57Z</dcterms:created>
  <dcterms:modified xsi:type="dcterms:W3CDTF">2021-08-02T16:51:45Z</dcterms:modified>
</cp:coreProperties>
</file>