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15" windowWidth="12705" windowHeight="11175" tabRatio="897" activeTab="7"/>
  </bookViews>
  <sheets>
    <sheet name="Instruções de Preenchimento" sheetId="1" r:id="rId1"/>
    <sheet name="Resumo do Orçamento" sheetId="2" r:id="rId2"/>
    <sheet name="Orçamento Sintético" sheetId="3" r:id="rId3"/>
    <sheet name="Orçamento Analítico" sheetId="4" r:id="rId4"/>
    <sheet name="Insumos e Serviços" sheetId="5" r:id="rId5"/>
    <sheet name="Composição de BDI" sheetId="6" r:id="rId6"/>
    <sheet name="Composição de Encargos Sociais" sheetId="7" r:id="rId7"/>
    <sheet name="Cronograma" sheetId="8" r:id="rId8"/>
  </sheets>
  <definedNames>
    <definedName name="_Toc162077558_1">"#ref!"</definedName>
    <definedName name="_xlnm.Print_Area" localSheetId="5">'Composição de BDI'!$A$1:$D$29</definedName>
    <definedName name="_xlnm.Print_Area" localSheetId="6">'Composição de Encargos Sociais'!$A$1:$D$44</definedName>
    <definedName name="_xlnm.Print_Area" localSheetId="7">'Cronograma'!$A$1:$F$20</definedName>
    <definedName name="_xlnm.Print_Area" localSheetId="4">'Insumos e Serviços'!$A$2:$F$13</definedName>
    <definedName name="_xlnm.Print_Area" localSheetId="3">'Orçamento Analítico'!$A$1:$H$14</definedName>
    <definedName name="_xlnm.Print_Area" localSheetId="2">'Orçamento Sintético'!$A$7:$H$15</definedName>
    <definedName name="_xlnm.Print_Area" localSheetId="1">'Resumo do Orçamento'!$A$1:$D$13</definedName>
    <definedName name="_xlnm.Print_Titles" localSheetId="5">'Composição de BDI'!$1:$8</definedName>
    <definedName name="_xlnm.Print_Titles" localSheetId="4">'Insumos e Serviços'!$2:$9</definedName>
    <definedName name="_xlnm.Print_Titles" localSheetId="3">'Orçamento Analítico'!$1:$8</definedName>
    <definedName name="_xlnm.Print_Titles" localSheetId="2">'Orçamento Sintético'!$7:$8</definedName>
    <definedName name="_xlnm.Print_Area" localSheetId="5">'Composição de BDI'!$A$1:$D$29</definedName>
    <definedName name="_xlnm.Print_Area" localSheetId="6">'Composição de Encargos Sociais'!$A$1:$D$44</definedName>
    <definedName name="_xlnm.Print_Area" localSheetId="7">'Cronograma'!$A$1:$F$20</definedName>
    <definedName name="_xlnm.Print_Area" localSheetId="4">'Insumos e Serviços'!$A$2:$F$13</definedName>
    <definedName name="_xlnm.Print_Area" localSheetId="3">'Orçamento Analítico'!$A$1:$H$14</definedName>
    <definedName name="_xlnm.Print_Area" localSheetId="2">'Orçamento Sintético'!$A$7:$H$15</definedName>
    <definedName name="_xlnm.Print_Area" localSheetId="1">'Resumo do Orçamento'!$A$1:$D$13</definedName>
    <definedName name="Excel_BuiltIn_Print_Area_1_1">"#ref!"</definedName>
    <definedName name="Excel_BuiltIn_Print_Area_1_1_1">"#ref!"</definedName>
    <definedName name="Excel_BuiltIn_Print_Area_1_1_1_1" localSheetId="6">"#ref!"</definedName>
    <definedName name="Excel_BuiltIn_Print_Area_1_1_1_1_1">"#ref!"</definedName>
    <definedName name="Excel_BuiltIn_Print_Area_1_1_1_1_1_1" localSheetId="6">"#ref!"</definedName>
    <definedName name="Excel_BuiltIn_Print_Area_1_1_1_1_1_1_1_1" localSheetId="6">"#ref!"</definedName>
    <definedName name="Excel_BuiltIn_Print_Area_1_1_1_1_5">"#ref!"</definedName>
    <definedName name="Excel_BuiltIn_Print_Area_1_1_1_5">"#ref!"</definedName>
    <definedName name="Excel_BuiltIn_Print_Area_1_1_5">"#ref!"</definedName>
    <definedName name="Excel_BuiltIn_Print_Area_2">"#ref!"</definedName>
    <definedName name="Excel_BuiltIn_Print_Area_2_1">"#ref!"</definedName>
    <definedName name="Excel_BuiltIn_Print_Area_2_1_1" localSheetId="6">"#ref!"</definedName>
    <definedName name="Excel_BuiltIn_Print_Area_2_1_1_1">"#ref!"</definedName>
    <definedName name="Excel_BuiltIn_Print_Area_2_1_1_1_1">"#ref!"</definedName>
    <definedName name="Excel_BuiltIn_Print_Area_2_1_5">"#ref!"</definedName>
    <definedName name="Excel_BuiltIn_Print_Area_2_5">"#ref!"</definedName>
    <definedName name="Excel_BuiltIn_Print_Area_3_1" localSheetId="6">"#ref!"</definedName>
    <definedName name="Excel_BuiltIn_Print_Area_3_1_1" localSheetId="6">"#ref!"</definedName>
    <definedName name="Excel_BuiltIn_Print_Area_3_1_1_1" localSheetId="6">"#ref!"</definedName>
    <definedName name="Excel_BuiltIn_Print_Area_3_1_1_1_1" localSheetId="6">"#ref!"</definedName>
    <definedName name="Excel_BuiltIn_Print_Area_3_1_1_1_1_3" localSheetId="6">"#ref!"</definedName>
    <definedName name="Excel_BuiltIn_Print_Area_3_1_1_1_3" localSheetId="6">"#ref!"</definedName>
    <definedName name="Excel_BuiltIn_Print_Area_3_1_1_3" localSheetId="6">"#ref!"</definedName>
    <definedName name="Excel_BuiltIn_Print_Area_3_1_3" localSheetId="6">"#ref!"</definedName>
    <definedName name="Excel_BuiltIn_Print_Area_4_1" localSheetId="6">"#ref!"</definedName>
    <definedName name="Excel_BuiltIn_Print_Area_4_1_1" localSheetId="6">"#ref!"</definedName>
    <definedName name="Excel_BuiltIn_Print_Area_4_1_1_1" localSheetId="6">"#ref!"</definedName>
    <definedName name="Excel_BuiltIn_Print_Area_4_1_1_1_5">"#ref!"</definedName>
    <definedName name="Excel_BuiltIn_Print_Area_4_1_1_5">"#ref!"</definedName>
    <definedName name="Excel_BuiltIn_Print_Area_4_1_5">"#ref!"</definedName>
    <definedName name="Excel_BuiltIn_Print_Area_5_1">"#ref!"</definedName>
    <definedName name="Excel_BuiltIn_Print_Area_5_1_1">"#ref!"</definedName>
    <definedName name="Excel_BuiltIn_Print_Area_5_1_1_1" localSheetId="6">"#ref!"</definedName>
    <definedName name="Excel_BuiltIn_Print_Area_5_1_1_5">"#ref!"</definedName>
    <definedName name="Excel_BuiltIn_Print_Area_5_1_5">"#ref!"</definedName>
    <definedName name="Excel_BuiltIn_Print_Area_6_1">"#ref!"</definedName>
    <definedName name="Excel_BuiltIn_Print_Titles_1">"#ref!"</definedName>
    <definedName name="Excel_BuiltIn_Print_Titles_1_1" localSheetId="6">"#ref!"</definedName>
    <definedName name="Excel_BuiltIn_Print_Titles_1_1_1" localSheetId="6">"#ref!"</definedName>
    <definedName name="Excel_BuiltIn_Print_Titles_1_1_5">"#ref!"</definedName>
    <definedName name="Excel_BuiltIn_Print_Titles_2">"#ref!"</definedName>
    <definedName name="Excel_BuiltIn_Print_Titles_2_1">"#ref!"</definedName>
    <definedName name="Excel_BuiltIn_Print_Titles_2_1_1" localSheetId="6">"#ref!"</definedName>
    <definedName name="Excel_BuiltIn_Print_Titles_2_1_1_1" localSheetId="6">"#ref!"</definedName>
    <definedName name="Excel_BuiltIn_Print_Titles_2_1_1_1_1" localSheetId="6">"#ref!"</definedName>
    <definedName name="Excel_BuiltIn_Print_Titles_2_1_1_1_1_1" localSheetId="6">"#ref!"</definedName>
    <definedName name="Excel_BuiltIn_Print_Titles_2_1_1_1_5">"#ref!"</definedName>
    <definedName name="Excel_BuiltIn_Print_Titles_2_1_1_5">"#ref!"</definedName>
    <definedName name="Excel_BuiltIn_Print_Titles_2_1_5">"#ref!"</definedName>
    <definedName name="Excel_BuiltIn_Print_Titles_2_5">"#ref!"</definedName>
    <definedName name="Excel_BuiltIn_Print_Titles_3_1" localSheetId="6">"#ref!"</definedName>
    <definedName name="Excel_BuiltIn_Print_Titles_3_1_3">"#ref!"</definedName>
    <definedName name="Excel_BuiltIn_Print_Titles_4">"#ref!"</definedName>
    <definedName name="Excel_BuiltIn_Print_Titles_4_1">"#ref!"</definedName>
    <definedName name="Excel_BuiltIn_Print_Titles_4_1_5">"#ref!"</definedName>
    <definedName name="Excel_BuiltIn_Print_Titles_5">"#ref!"</definedName>
    <definedName name="Excel_BuiltIn_Print_Titles_5_1">"#ref!"</definedName>
    <definedName name="Excel_BuiltIn_Print_Titles_5_5">"#ref!"</definedName>
    <definedName name="_xlnm.Print_Titles" localSheetId="5">'Composição de BDI'!$1:$8</definedName>
    <definedName name="_xlnm.Print_Titles" localSheetId="4">'Insumos e Serviços'!$2:$9</definedName>
    <definedName name="_xlnm.Print_Titles" localSheetId="3">'Orçamento Analítico'!$1:$8</definedName>
    <definedName name="_xlnm.Print_Titles" localSheetId="2">'Orçamento Sintético'!$7:$8</definedName>
    <definedName name="Z_71409849_3ED0_4F48_B303_9AEF25621248_.wvu.PrintArea" localSheetId="6">'Composição de Encargos Sociais'!$A$1:$D$44</definedName>
  </definedNames>
  <calcPr fullCalcOnLoad="1"/>
</workbook>
</file>

<file path=xl/sharedStrings.xml><?xml version="1.0" encoding="utf-8"?>
<sst xmlns="http://schemas.openxmlformats.org/spreadsheetml/2006/main" count="268" uniqueCount="201">
  <si>
    <t>Os itens constantes nesta planilha foram adotados por este Órgão com base no decreto 7.983 de 8 de abril de 2013. Os percentuais são referenciais e foram baseados no Acórdão TCU 2622/2013-Plenário. É de responsabilidade da licitante o preenchimento dos pe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</si>
  <si>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</si>
  <si>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, observando as orientações contidas no edital no tocante aos valores máximos.</t>
    </r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</si>
  <si>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</si>
  <si>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</si>
  <si>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</si>
  <si>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</si>
  <si>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(Orçamento Analítico, Insumos e Serviços). Desta forma </t>
    </r>
    <r>
      <rPr>
        <b/>
        <u val="single"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</si>
  <si>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</si>
  <si>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r>
      <t>Os valores unitários deverão ser preenchidos com</t>
    </r>
    <r>
      <rPr>
        <b/>
        <u val="single"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</si>
  <si>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r>
      <t xml:space="preserve">Indique a marca e modelo dos itens (quando aplicável). </t>
    </r>
    <r>
      <rPr>
        <b/>
        <u val="single"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</si>
  <si>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r>
      <t xml:space="preserve">Os </t>
    </r>
    <r>
      <rPr>
        <b/>
        <sz val="8"/>
        <color indexed="10"/>
        <rFont val="Arial"/>
        <family val="2"/>
      </rPr>
      <t>serviços</t>
    </r>
    <r>
      <rPr>
        <sz val="8"/>
        <rFont val="Arial"/>
        <family val="2"/>
      </rPr>
      <t xml:space="preserve"> a serem executados mensalmente, deverão ser informadas na</t>
    </r>
    <r>
      <rPr>
        <b/>
        <sz val="8"/>
        <color indexed="10"/>
        <rFont val="Arial"/>
        <family val="2"/>
      </rPr>
      <t xml:space="preserve"> linha do percentual</t>
    </r>
    <r>
      <rPr>
        <sz val="8"/>
        <rFont val="Arial"/>
        <family val="2"/>
      </rPr>
      <t>, e os valores serão preenchidos automaticamente, inclusive nas etapas macro;</t>
    </r>
  </si>
  <si>
    <r>
      <t xml:space="preserve">Local: </t>
    </r>
    <r>
      <rPr>
        <sz val="8"/>
        <color indexed="8"/>
        <rFont val="Arial"/>
        <family val="2"/>
      </rPr>
      <t>QR 211 Conjunto A, Lote 14 - Santa Maria / DF</t>
    </r>
  </si>
  <si>
    <r>
      <t xml:space="preserve">Objeto: </t>
    </r>
    <r>
      <rPr>
        <sz val="8"/>
        <color indexed="8"/>
        <rFont val="Arial"/>
        <family val="2"/>
      </rPr>
      <t>Substituição de central de incêndio em edifícios próprios do MPDFT</t>
    </r>
  </si>
  <si>
    <t>Planilha Orçamentária Resumida</t>
  </si>
  <si>
    <t>Item</t>
  </si>
  <si>
    <t>Descrição</t>
  </si>
  <si>
    <t>Total</t>
  </si>
  <si>
    <t>Peso (%)</t>
  </si>
  <si>
    <t xml:space="preserve"> 06 </t>
  </si>
  <si>
    <t>INSTALAÇÕES ELÉTRICAS E ELETRÔNICAS</t>
  </si>
  <si>
    <t>Total sem BDI</t>
  </si>
  <si>
    <t>Total do BDI</t>
  </si>
  <si>
    <t>Total Geral</t>
  </si>
  <si>
    <t>Data:</t>
  </si>
  <si>
    <t>Orçamento Sintética</t>
  </si>
  <si>
    <t>Código</t>
  </si>
  <si>
    <t>Banco</t>
  </si>
  <si>
    <t>Und</t>
  </si>
  <si>
    <t>Quant.</t>
  </si>
  <si>
    <t>Valor Unit</t>
  </si>
  <si>
    <t xml:space="preserve"> 06.03 </t>
  </si>
  <si>
    <t>DETECÇÃO E ALARME DE INCÊNDIO</t>
  </si>
  <si>
    <t xml:space="preserve"> 06.03.1 </t>
  </si>
  <si>
    <t xml:space="preserve"> MPDFT1009 </t>
  </si>
  <si>
    <t>Próprio</t>
  </si>
  <si>
    <t>Serviço de instalação com fornecimento de Central de Incêndio endereçávelcom capacidade quantitativa de 03 (três) laços. A placa principal, com respectivo painel, deverá possuir cartão de memória tipo “FLASH EEPROM” (SIMM CARD) com sistema operacional - “firmware” já gravado, modelo OCTO PLUS - EN-54, marca Global Fire</t>
  </si>
  <si>
    <t>un</t>
  </si>
  <si>
    <t>Material</t>
  </si>
  <si>
    <t>Mão de Obra</t>
  </si>
  <si>
    <t>Planilha Orçamentária Analítica</t>
  </si>
  <si>
    <t>Composição</t>
  </si>
  <si>
    <t xml:space="preserve"> 91677 </t>
  </si>
  <si>
    <t>SINAPI</t>
  </si>
  <si>
    <t>ENGENHEIRO ELETRICISTA COM ENCARGOS COMPLEMENTARES</t>
  </si>
  <si>
    <t>H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</si>
  <si>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</si>
  <si>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</si>
  <si>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</si>
  <si>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</si>
  <si>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>Insumo</t>
  </si>
  <si>
    <t xml:space="preserve"> CM1758 </t>
  </si>
  <si>
    <t>Central de Incêndio endereçávelcom capacidade quantitativa de 03 (três) laços. A placa principal, com respectivo painel, deverá possuir cartão de memória tipo “FLASH EEPROM” (SIMM CARD) com sistema operacional - “firmware” já gravado, modelo OCTO PLUS - EN-54, marca Global Fire</t>
  </si>
  <si>
    <t>Planilha de Insumos e Serviços</t>
  </si>
  <si>
    <t>Classificação</t>
  </si>
  <si>
    <t>Composição de BDI</t>
  </si>
  <si>
    <t>ITEM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</si>
  <si>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</si>
  <si>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</si>
  <si>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</si>
  <si>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</si>
  <si>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</si>
  <si>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</si>
  <si>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</si>
  <si>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</si>
  <si>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</si>
  <si>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</si>
  <si>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</si>
  <si>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</si>
  <si>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</si>
  <si>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</si>
  <si>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</si>
  <si>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</si>
  <si>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</si>
  <si>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</si>
  <si>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</si>
  <si>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</si>
  <si>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</si>
  <si>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</si>
  <si>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ISS (2% após desconto das mercadorias aplicadas, que representam aproximadamente 50% do total da obra)</t>
  </si>
  <si>
    <t>BDI</t>
  </si>
  <si>
    <t>BDI = [(((1+(a1+a2+a3))*(1+a4)*(1+a5)))/(1-B1)-1]</t>
  </si>
  <si>
    <t>Composição de Encargos Sociais</t>
  </si>
  <si>
    <t>CÓDIGO</t>
  </si>
  <si>
    <t>DESCRIÇÃO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</si>
  <si>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</si>
  <si>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</si>
  <si>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</si>
  <si>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</si>
  <si>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</si>
  <si>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</si>
  <si>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</si>
  <si>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</si>
  <si>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</si>
  <si>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</si>
  <si>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</si>
  <si>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</si>
  <si>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</si>
  <si>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</si>
  <si>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</si>
  <si>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</si>
  <si>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</si>
  <si>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</si>
  <si>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</si>
  <si>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</si>
  <si>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</si>
  <si>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</si>
  <si>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</si>
  <si>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</si>
  <si>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</si>
  <si>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</si>
  <si>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</si>
  <si>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</si>
  <si>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</si>
  <si>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</si>
  <si>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</si>
  <si>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</si>
  <si>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</si>
  <si>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</si>
  <si>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</si>
  <si>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</si>
  <si>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</si>
  <si>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</si>
  <si>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</si>
  <si>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</si>
  <si>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</si>
  <si>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</si>
  <si>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</si>
  <si>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</si>
  <si>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</si>
  <si>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</si>
  <si>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</si>
  <si>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</si>
  <si>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</si>
  <si>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</si>
  <si>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</si>
  <si>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</si>
  <si>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</si>
  <si>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</si>
  <si>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</si>
  <si>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</si>
  <si>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</si>
  <si>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</si>
  <si>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</si>
  <si>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</si>
  <si>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</si>
  <si>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</si>
  <si>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Valor Acumulado</t>
  </si>
  <si>
    <t>Total Por Etapa</t>
  </si>
  <si>
    <t>15 DIAS</t>
  </si>
  <si>
    <t>30 DIAS</t>
  </si>
  <si>
    <t>45 DIAS</t>
  </si>
  <si>
    <t>Porcentagem</t>
  </si>
  <si>
    <t>Custo</t>
  </si>
  <si>
    <t>Valor Mensal</t>
  </si>
  <si>
    <t>Porcentagem Acumulado</t>
  </si>
  <si>
    <t>Custo Acumulado</t>
  </si>
  <si>
    <t>Instruções de Preenchimento do Modelo de Proposta</t>
  </si>
  <si>
    <t>CONSIDERAÇÕES GERAIS</t>
  </si>
  <si>
    <t>Sugerimos a seguinte sequência de preenchimento de planilhas:</t>
  </si>
  <si>
    <t>2.1</t>
  </si>
  <si>
    <t>2.2</t>
  </si>
  <si>
    <t>2.3</t>
  </si>
  <si>
    <t>2.4</t>
  </si>
  <si>
    <t>2.5</t>
  </si>
  <si>
    <t>SOBRE A PLANILHA ORÇAMENTÁRIA SINTÉTICA</t>
  </si>
  <si>
    <t>SOBRE A PLANILHA ORÇAMENTÁRIA ANALÍTICA</t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</si>
  <si>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</si>
  <si>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</si>
  <si>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</si>
  <si>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</si>
  <si>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nesta planilha, observando as orientações contidas no edital no tocante aos valores máximos.</t>
  </si>
  <si>
    <t>D</t>
  </si>
  <si>
    <t>SOBRE A PLANILHA DE COMPOSIÇÃO DE BDI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</si>
  <si>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</si>
  <si>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</si>
  <si>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</si>
  <si>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</si>
  <si>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</si>
  <si>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</si>
  <si>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</si>
  <si>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</si>
  <si>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</si>
  <si>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</si>
  <si>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</si>
  <si>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</si>
  <si>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t>F.3</t>
  </si>
  <si>
    <t>O ajuste final (última etapa) de um determinado item, deverá respeitar a fórmula inserida no último mês do cronograma, transportando-a quando necessário.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</si>
  <si>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</si>
  <si>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</si>
  <si>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</si>
  <si>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</si>
  <si>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</si>
  <si>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</si>
  <si>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</si>
  <si>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</si>
  <si>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</si>
  <si>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t>Marca</t>
  </si>
  <si>
    <t>Modelo</t>
  </si>
  <si>
    <t>*******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</si>
  <si>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B13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</si>
</sst>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#,##0.00\ %"/>
    <numFmt numFmtId="166" formatCode="_-* #,##0.00_-;\-* #,##0.00_-;_-* \-??_-;_-@_-"/>
    <numFmt numFmtId="167" formatCode="#,##0.0000"/>
    <numFmt numFmtId="168" formatCode="#,##0.0000000"/>
    <numFmt numFmtId="169" formatCode="0.0%"/>
    <numFmt numFmtId="170" formatCode="0.0000"/>
  </numFmts>
  <fonts count="18">
    <font>
      <sz val="11"/>
      <name val="Arial"/>
      <family val="1"/>
    </font>
    <font>
      <sz val="10"/>
      <name val="Arial"/>
      <family val="0"/>
    </font>
    <font>
      <sz val="10"/>
      <name val="Tahoma"/>
      <family val="2"/>
    </font>
    <font>
      <b/>
      <sz val="8"/>
      <name val="Arial"/>
      <family val="1"/>
    </font>
    <font>
      <sz val="8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b/>
      <sz val="8"/>
      <color indexed="8"/>
      <name val="Arial"/>
      <family val="1"/>
    </font>
    <font>
      <sz val="8"/>
      <color indexed="8"/>
      <name val="Arial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i/>
      <sz val="8"/>
      <color indexed="8"/>
      <name val="Arial"/>
      <family val="1"/>
    </font>
    <font>
      <i/>
      <sz val="8"/>
      <color indexed="8"/>
      <name val="Arial"/>
      <family val="2"/>
    </font>
    <font>
      <u val="single"/>
      <sz val="11"/>
      <color indexed="12"/>
      <name val="Arial"/>
      <family val="1"/>
    </font>
    <font>
      <u val="single"/>
      <sz val="11"/>
      <color indexed="36"/>
      <name val="Arial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>
      <alignment/>
      <protection/>
    </xf>
    <xf numFmtId="166" fontId="0" fillId="0" borderId="0">
      <alignment/>
      <protection/>
    </xf>
    <xf numFmtId="41" fontId="1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3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165" fontId="7" fillId="4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6" fontId="8" fillId="0" borderId="1" xfId="27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top" wrapText="1"/>
    </xf>
    <xf numFmtId="9" fontId="3" fillId="3" borderId="2" xfId="26" applyFont="1" applyFill="1" applyBorder="1" applyAlignment="1" applyProtection="1">
      <alignment horizontal="center" vertical="top" wrapText="1"/>
      <protection/>
    </xf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166" fontId="3" fillId="3" borderId="0" xfId="27" applyFont="1" applyFill="1" applyBorder="1" applyAlignment="1" applyProtection="1">
      <alignment vertical="top" wrapText="1"/>
      <protection/>
    </xf>
    <xf numFmtId="4" fontId="3" fillId="3" borderId="0" xfId="27" applyNumberFormat="1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4" borderId="6" xfId="0" applyFont="1" applyFill="1" applyBorder="1" applyAlignment="1">
      <alignment vertical="top" wrapText="1"/>
    </xf>
    <xf numFmtId="167" fontId="7" fillId="4" borderId="1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right" vertical="top" wrapText="1"/>
    </xf>
    <xf numFmtId="4" fontId="7" fillId="6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10" fontId="4" fillId="0" borderId="1" xfId="26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10" fontId="3" fillId="0" borderId="1" xfId="26" applyNumberFormat="1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>
      <alignment horizontal="left" vertical="top" wrapText="1"/>
    </xf>
    <xf numFmtId="0" fontId="0" fillId="0" borderId="0" xfId="20" applyFont="1">
      <alignment/>
      <protection/>
    </xf>
    <xf numFmtId="0" fontId="0" fillId="0" borderId="0" xfId="20" applyFont="1" applyAlignment="1">
      <alignment wrapText="1"/>
      <protection/>
    </xf>
    <xf numFmtId="0" fontId="0" fillId="0" borderId="0" xfId="20" applyFont="1" applyAlignment="1">
      <alignment horizontal="center"/>
      <protection/>
    </xf>
    <xf numFmtId="0" fontId="1" fillId="0" borderId="0" xfId="20">
      <alignment/>
      <protection/>
    </xf>
    <xf numFmtId="0" fontId="8" fillId="0" borderId="0" xfId="19" applyFont="1">
      <alignment/>
      <protection/>
    </xf>
    <xf numFmtId="0" fontId="4" fillId="0" borderId="0" xfId="20" applyFont="1">
      <alignment/>
      <protection/>
    </xf>
    <xf numFmtId="0" fontId="10" fillId="0" borderId="0" xfId="19" applyFont="1">
      <alignment/>
      <protection/>
    </xf>
    <xf numFmtId="0" fontId="1" fillId="0" borderId="0" xfId="20" applyFont="1">
      <alignment/>
      <protection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10" fontId="4" fillId="0" borderId="1" xfId="26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0" fontId="3" fillId="0" borderId="1" xfId="26" applyNumberFormat="1" applyFont="1" applyFill="1" applyBorder="1" applyAlignment="1" applyProtection="1">
      <alignment horizontal="center" vertical="top" wrapText="1"/>
      <protection/>
    </xf>
    <xf numFmtId="10" fontId="3" fillId="7" borderId="6" xfId="26" applyNumberFormat="1" applyFont="1" applyFill="1" applyBorder="1" applyAlignment="1" applyProtection="1">
      <alignment horizontal="center" vertical="distributed" wrapText="1"/>
      <protection/>
    </xf>
    <xf numFmtId="0" fontId="5" fillId="2" borderId="0" xfId="0" applyFont="1" applyFill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10" fontId="3" fillId="2" borderId="0" xfId="0" applyNumberFormat="1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166" fontId="3" fillId="2" borderId="0" xfId="27" applyFont="1" applyFill="1" applyBorder="1" applyAlignment="1" applyProtection="1">
      <alignment horizontal="right" vertical="top" wrapText="1"/>
      <protection/>
    </xf>
    <xf numFmtId="166" fontId="7" fillId="6" borderId="1" xfId="27" applyFont="1" applyFill="1" applyBorder="1" applyAlignment="1" applyProtection="1">
      <alignment horizontal="right" vertical="top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0" fontId="3" fillId="3" borderId="0" xfId="27" applyNumberFormat="1" applyFont="1" applyFill="1" applyBorder="1" applyAlignment="1" applyProtection="1">
      <alignment vertical="top" wrapText="1"/>
      <protection/>
    </xf>
    <xf numFmtId="0" fontId="3" fillId="3" borderId="0" xfId="0" applyFont="1" applyFill="1" applyBorder="1" applyAlignment="1">
      <alignment horizontal="right" vertical="top" wrapText="1"/>
    </xf>
    <xf numFmtId="0" fontId="11" fillId="0" borderId="10" xfId="25" applyFont="1" applyBorder="1">
      <alignment/>
      <protection/>
    </xf>
    <xf numFmtId="0" fontId="11" fillId="0" borderId="4" xfId="25" applyFont="1" applyBorder="1">
      <alignment/>
      <protection/>
    </xf>
    <xf numFmtId="0" fontId="3" fillId="4" borderId="13" xfId="25" applyFont="1" applyFill="1" applyBorder="1" applyAlignment="1">
      <alignment horizontal="center"/>
      <protection/>
    </xf>
    <xf numFmtId="0" fontId="7" fillId="4" borderId="14" xfId="23" applyFont="1" applyFill="1" applyBorder="1" applyAlignment="1">
      <alignment vertical="distributed" wrapText="1"/>
      <protection/>
    </xf>
    <xf numFmtId="0" fontId="4" fillId="0" borderId="15" xfId="25" applyFont="1" applyBorder="1" applyAlignment="1">
      <alignment horizontal="center"/>
      <protection/>
    </xf>
    <xf numFmtId="0" fontId="4" fillId="0" borderId="16" xfId="25" applyFont="1" applyBorder="1" applyAlignment="1">
      <alignment horizontal="justify" vertical="distributed" wrapText="1"/>
      <protection/>
    </xf>
    <xf numFmtId="0" fontId="4" fillId="0" borderId="17" xfId="25" applyFont="1" applyBorder="1" applyAlignment="1">
      <alignment horizontal="center"/>
      <protection/>
    </xf>
    <xf numFmtId="0" fontId="4" fillId="0" borderId="18" xfId="25" applyFont="1" applyBorder="1" applyAlignment="1">
      <alignment horizontal="justify" vertical="distributed" wrapText="1"/>
      <protection/>
    </xf>
    <xf numFmtId="0" fontId="1" fillId="0" borderId="11" xfId="25" applyBorder="1">
      <alignment/>
      <protection/>
    </xf>
    <xf numFmtId="0" fontId="1" fillId="0" borderId="5" xfId="25" applyBorder="1">
      <alignment/>
      <protection/>
    </xf>
    <xf numFmtId="0" fontId="3" fillId="4" borderId="15" xfId="25" applyFont="1" applyFill="1" applyBorder="1" applyAlignment="1">
      <alignment horizontal="center"/>
      <protection/>
    </xf>
    <xf numFmtId="0" fontId="7" fillId="4" borderId="16" xfId="23" applyFont="1" applyFill="1" applyBorder="1" applyAlignment="1">
      <alignment vertical="distributed" wrapText="1"/>
      <protection/>
    </xf>
    <xf numFmtId="0" fontId="3" fillId="4" borderId="15" xfId="0" applyFont="1" applyFill="1" applyBorder="1" applyAlignment="1">
      <alignment horizontal="center"/>
    </xf>
    <xf numFmtId="0" fontId="7" fillId="4" borderId="16" xfId="21" applyFont="1" applyFill="1" applyBorder="1" applyAlignment="1">
      <alignment vertical="distributed" wrapText="1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justify" vertical="distributed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justify" vertical="distributed" wrapText="1"/>
    </xf>
    <xf numFmtId="9" fontId="3" fillId="3" borderId="19" xfId="26" applyFont="1" applyFill="1" applyBorder="1" applyAlignment="1" applyProtection="1">
      <alignment vertical="top" wrapText="1"/>
      <protection/>
    </xf>
    <xf numFmtId="9" fontId="3" fillId="3" borderId="20" xfId="26" applyFont="1" applyFill="1" applyBorder="1" applyAlignment="1" applyProtection="1">
      <alignment horizontal="center" vertical="top" wrapText="1"/>
      <protection/>
    </xf>
    <xf numFmtId="0" fontId="8" fillId="0" borderId="10" xfId="22" applyFont="1" applyBorder="1" applyAlignment="1">
      <alignment horizontal="left"/>
      <protection/>
    </xf>
    <xf numFmtId="0" fontId="8" fillId="0" borderId="4" xfId="22" applyFont="1" applyBorder="1" applyAlignment="1">
      <alignment horizontal="left"/>
      <protection/>
    </xf>
    <xf numFmtId="0" fontId="8" fillId="0" borderId="21" xfId="22" applyFont="1" applyBorder="1" applyAlignment="1">
      <alignment horizontal="left"/>
      <protection/>
    </xf>
    <xf numFmtId="0" fontId="7" fillId="0" borderId="21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7" fillId="0" borderId="22" xfId="22" applyFont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8" fillId="0" borderId="3" xfId="22" applyFont="1" applyBorder="1" applyAlignment="1">
      <alignment horizontal="left"/>
      <protection/>
    </xf>
    <xf numFmtId="0" fontId="4" fillId="0" borderId="11" xfId="21" applyFont="1" applyBorder="1" applyAlignment="1">
      <alignment horizontal="left"/>
      <protection/>
    </xf>
    <xf numFmtId="0" fontId="8" fillId="0" borderId="5" xfId="22" applyFont="1" applyBorder="1" applyAlignment="1">
      <alignment horizontal="left"/>
      <protection/>
    </xf>
    <xf numFmtId="0" fontId="7" fillId="0" borderId="12" xfId="22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left"/>
      <protection/>
    </xf>
    <xf numFmtId="0" fontId="6" fillId="3" borderId="7" xfId="0" applyFont="1" applyFill="1" applyBorder="1" applyAlignment="1">
      <alignment vertical="top" wrapText="1"/>
    </xf>
    <xf numFmtId="4" fontId="3" fillId="3" borderId="0" xfId="0" applyNumberFormat="1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/>
    </xf>
    <xf numFmtId="17" fontId="8" fillId="0" borderId="10" xfId="22" applyNumberFormat="1" applyFont="1" applyBorder="1" applyAlignment="1">
      <alignment horizontal="left"/>
      <protection/>
    </xf>
    <xf numFmtId="164" fontId="7" fillId="0" borderId="12" xfId="22" applyNumberFormat="1" applyFont="1" applyBorder="1" applyAlignment="1">
      <alignment horizontal="center" vertical="center"/>
      <protection/>
    </xf>
    <xf numFmtId="0" fontId="7" fillId="0" borderId="12" xfId="22" applyFont="1" applyBorder="1" applyAlignment="1">
      <alignment vertical="center"/>
      <protection/>
    </xf>
    <xf numFmtId="0" fontId="7" fillId="0" borderId="9" xfId="22" applyFont="1" applyBorder="1" applyAlignment="1">
      <alignment vertical="center"/>
      <protection/>
    </xf>
    <xf numFmtId="164" fontId="7" fillId="0" borderId="12" xfId="21" applyNumberFormat="1" applyFont="1" applyBorder="1" applyAlignment="1">
      <alignment/>
      <protection/>
    </xf>
    <xf numFmtId="164" fontId="7" fillId="0" borderId="9" xfId="21" applyNumberFormat="1" applyFont="1" applyBorder="1" applyAlignment="1">
      <alignment/>
      <protection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70" fontId="8" fillId="0" borderId="4" xfId="22" applyNumberFormat="1" applyFont="1" applyBorder="1" applyAlignment="1">
      <alignment horizontal="left"/>
      <protection/>
    </xf>
    <xf numFmtId="0" fontId="8" fillId="0" borderId="21" xfId="0" applyFont="1" applyBorder="1" applyAlignment="1">
      <alignment horizontal="center"/>
    </xf>
    <xf numFmtId="0" fontId="7" fillId="0" borderId="22" xfId="22" applyFont="1" applyBorder="1" applyAlignment="1">
      <alignment horizontal="center"/>
      <protection/>
    </xf>
    <xf numFmtId="0" fontId="8" fillId="0" borderId="21" xfId="0" applyFont="1" applyBorder="1" applyAlignment="1">
      <alignment/>
    </xf>
    <xf numFmtId="0" fontId="6" fillId="8" borderId="23" xfId="0" applyFont="1" applyFill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center" wrapText="1"/>
    </xf>
    <xf numFmtId="10" fontId="14" fillId="4" borderId="24" xfId="26" applyNumberFormat="1" applyFont="1" applyFill="1" applyBorder="1" applyAlignment="1" applyProtection="1">
      <alignment horizontal="right" vertical="top" wrapText="1"/>
      <protection/>
    </xf>
    <xf numFmtId="10" fontId="14" fillId="4" borderId="24" xfId="26" applyNumberFormat="1" applyFont="1" applyFill="1" applyBorder="1" applyAlignment="1" applyProtection="1">
      <alignment horizontal="right" vertical="top" wrapText="1"/>
      <protection/>
    </xf>
    <xf numFmtId="166" fontId="7" fillId="4" borderId="25" xfId="27" applyFont="1" applyFill="1" applyBorder="1" applyAlignment="1" applyProtection="1">
      <alignment horizontal="right" vertical="top" wrapText="1"/>
      <protection/>
    </xf>
    <xf numFmtId="166" fontId="7" fillId="4" borderId="25" xfId="27" applyFont="1" applyFill="1" applyBorder="1" applyAlignment="1" applyProtection="1">
      <alignment horizontal="right" vertical="top" wrapText="1"/>
      <protection/>
    </xf>
    <xf numFmtId="10" fontId="14" fillId="7" borderId="24" xfId="26" applyNumberFormat="1" applyFont="1" applyFill="1" applyBorder="1" applyAlignment="1" applyProtection="1">
      <alignment horizontal="right" vertical="top" wrapText="1"/>
      <protection/>
    </xf>
    <xf numFmtId="166" fontId="7" fillId="7" borderId="25" xfId="27" applyFont="1" applyFill="1" applyBorder="1" applyAlignment="1" applyProtection="1">
      <alignment horizontal="right" vertical="top" wrapText="1"/>
      <protection/>
    </xf>
    <xf numFmtId="10" fontId="15" fillId="0" borderId="24" xfId="26" applyNumberFormat="1" applyFont="1" applyFill="1" applyBorder="1" applyAlignment="1" applyProtection="1">
      <alignment horizontal="right" vertical="top" wrapText="1"/>
      <protection/>
    </xf>
    <xf numFmtId="166" fontId="8" fillId="0" borderId="25" xfId="27" applyFont="1" applyFill="1" applyBorder="1" applyAlignment="1" applyProtection="1">
      <alignment horizontal="right" vertical="top" wrapText="1"/>
      <protection/>
    </xf>
    <xf numFmtId="0" fontId="8" fillId="0" borderId="0" xfId="0" applyFont="1" applyBorder="1" applyAlignment="1">
      <alignment horizontal="justify" vertical="top" wrapText="1"/>
    </xf>
    <xf numFmtId="166" fontId="8" fillId="0" borderId="0" xfId="27" applyFont="1" applyFill="1" applyBorder="1" applyAlignment="1" applyProtection="1">
      <alignment horizontal="right" vertical="top" wrapText="1"/>
      <protection/>
    </xf>
    <xf numFmtId="9" fontId="3" fillId="0" borderId="0" xfId="26" applyFont="1">
      <alignment/>
      <protection/>
    </xf>
    <xf numFmtId="0" fontId="7" fillId="0" borderId="0" xfId="0" applyFont="1" applyBorder="1" applyAlignment="1">
      <alignment horizontal="right" vertical="top" wrapText="1"/>
    </xf>
    <xf numFmtId="10" fontId="15" fillId="0" borderId="24" xfId="26" applyNumberFormat="1" applyFont="1" applyFill="1" applyBorder="1" applyAlignment="1" applyProtection="1">
      <alignment horizontal="right" vertical="top" wrapText="1"/>
      <protection/>
    </xf>
    <xf numFmtId="166" fontId="8" fillId="0" borderId="25" xfId="27" applyFont="1" applyFill="1" applyBorder="1" applyAlignment="1" applyProtection="1">
      <alignment horizontal="right" vertical="top" wrapText="1"/>
      <protection/>
    </xf>
    <xf numFmtId="0" fontId="7" fillId="0" borderId="9" xfId="22" applyFont="1" applyBorder="1" applyAlignment="1">
      <alignment horizontal="center" vertical="center"/>
      <protection/>
    </xf>
    <xf numFmtId="164" fontId="7" fillId="0" borderId="22" xfId="22" applyNumberFormat="1" applyFont="1" applyBorder="1" applyAlignment="1">
      <alignment horizontal="center" vertical="center"/>
      <protection/>
    </xf>
    <xf numFmtId="0" fontId="6" fillId="9" borderId="26" xfId="25" applyFont="1" applyFill="1" applyBorder="1" applyAlignment="1">
      <alignment horizontal="center"/>
      <protection/>
    </xf>
    <xf numFmtId="0" fontId="5" fillId="2" borderId="27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7" fillId="0" borderId="21" xfId="21" applyFont="1" applyBorder="1" applyAlignment="1">
      <alignment horizontal="center"/>
      <protection/>
    </xf>
    <xf numFmtId="0" fontId="7" fillId="0" borderId="22" xfId="22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/>
      <protection/>
    </xf>
    <xf numFmtId="17" fontId="8" fillId="0" borderId="21" xfId="22" applyNumberFormat="1" applyFont="1" applyBorder="1" applyAlignment="1">
      <alignment horizontal="justify"/>
      <protection/>
    </xf>
    <xf numFmtId="4" fontId="3" fillId="3" borderId="0" xfId="27" applyNumberFormat="1" applyFont="1" applyFill="1" applyBorder="1" applyAlignment="1" applyProtection="1">
      <alignment vertical="top" wrapText="1"/>
      <protection/>
    </xf>
    <xf numFmtId="0" fontId="3" fillId="3" borderId="2" xfId="0" applyFont="1" applyFill="1" applyBorder="1" applyAlignment="1">
      <alignment horizontal="center" vertical="top" wrapText="1"/>
    </xf>
    <xf numFmtId="0" fontId="7" fillId="0" borderId="22" xfId="21" applyFont="1" applyBorder="1" applyAlignment="1">
      <alignment horizontal="center"/>
      <protection/>
    </xf>
    <xf numFmtId="0" fontId="8" fillId="0" borderId="10" xfId="22" applyFont="1" applyBorder="1" applyAlignment="1">
      <alignment horizontal="center"/>
      <protection/>
    </xf>
    <xf numFmtId="0" fontId="8" fillId="0" borderId="4" xfId="22" applyFont="1" applyBorder="1" applyAlignment="1">
      <alignment horizontal="center"/>
      <protection/>
    </xf>
    <xf numFmtId="0" fontId="7" fillId="0" borderId="12" xfId="22" applyFont="1" applyBorder="1" applyAlignment="1">
      <alignment horizontal="center" vertical="center"/>
      <protection/>
    </xf>
    <xf numFmtId="17" fontId="8" fillId="0" borderId="10" xfId="22" applyNumberFormat="1" applyFont="1" applyBorder="1" applyAlignment="1">
      <alignment horizontal="center"/>
      <protection/>
    </xf>
    <xf numFmtId="17" fontId="8" fillId="0" borderId="4" xfId="22" applyNumberFormat="1" applyFont="1" applyBorder="1" applyAlignment="1">
      <alignment horizontal="center"/>
      <protection/>
    </xf>
    <xf numFmtId="0" fontId="6" fillId="3" borderId="1" xfId="0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3" fillId="7" borderId="7" xfId="24" applyFont="1" applyFill="1" applyBorder="1" applyAlignment="1">
      <alignment horizontal="center" vertical="distributed" wrapText="1"/>
      <protection/>
    </xf>
    <xf numFmtId="0" fontId="3" fillId="7" borderId="1" xfId="24" applyFont="1" applyFill="1" applyBorder="1" applyAlignment="1">
      <alignment horizontal="center" vertical="distributed" wrapText="1"/>
      <protection/>
    </xf>
    <xf numFmtId="0" fontId="9" fillId="0" borderId="29" xfId="21" applyFont="1" applyBorder="1" applyAlignment="1">
      <alignment horizontal="center" vertical="center"/>
      <protection/>
    </xf>
    <xf numFmtId="0" fontId="3" fillId="2" borderId="3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8" fillId="0" borderId="23" xfId="0" applyFont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top" wrapText="1"/>
    </xf>
    <xf numFmtId="0" fontId="7" fillId="4" borderId="23" xfId="0" applyFont="1" applyFill="1" applyBorder="1" applyAlignment="1">
      <alignment vertical="top" wrapText="1"/>
    </xf>
    <xf numFmtId="0" fontId="7" fillId="4" borderId="23" xfId="0" applyFont="1" applyFill="1" applyBorder="1" applyAlignment="1">
      <alignment horizontal="justify" vertical="top" wrapText="1"/>
    </xf>
    <xf numFmtId="0" fontId="7" fillId="7" borderId="23" xfId="0" applyFont="1" applyFill="1" applyBorder="1" applyAlignment="1">
      <alignment vertical="top" wrapText="1"/>
    </xf>
    <xf numFmtId="0" fontId="7" fillId="7" borderId="23" xfId="0" applyFont="1" applyFill="1" applyBorder="1" applyAlignment="1">
      <alignment horizontal="justify" vertical="top" wrapText="1"/>
    </xf>
  </cellXfs>
  <cellStyles count="15">
    <cellStyle name="Normal" xfId="0"/>
    <cellStyle name="Hyperlink" xfId="15"/>
    <cellStyle name="Followed Hyperlink" xfId="16"/>
    <cellStyle name="Currency" xfId="17"/>
    <cellStyle name="Currency [0]" xfId="18"/>
    <cellStyle name="Normal 2" xfId="19"/>
    <cellStyle name="Normal_Orç 037_2009 - Ar Condicionado Salas Técnicas - PJ Sobradinho" xfId="20"/>
    <cellStyle name="Normal_Orç 041_2009 Adaptação Copa PJ Ceilândia" xfId="21"/>
    <cellStyle name="Normal_Orç 041_2009 Adaptação Copa PJ Ceilândia_Orçamento Sintético" xfId="22"/>
    <cellStyle name="Normal_Orç 041_2009 Adaptação Copa PJ Ceilândia_Plan1" xfId="23"/>
    <cellStyle name="Normal_Plan1" xfId="24"/>
    <cellStyle name="Normal_Plan1_1 2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8ECF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FF0D8"/>
      <rgbColor rgb="00FFFF99"/>
      <rgbColor rgb="00BFBFBF"/>
      <rgbColor rgb="00EFEFEF"/>
      <rgbColor rgb="00DBDBDB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10" sqref="B10"/>
    </sheetView>
  </sheetViews>
  <sheetFormatPr defaultColWidth="9.00390625" defaultRowHeight="14.25"/>
  <cols>
    <col min="1" max="1" width="6.00390625" style="0" customWidth="1"/>
    <col min="2" max="2" width="73.625" style="0" customWidth="1"/>
  </cols>
  <sheetData>
    <row r="1" spans="1:2" ht="14.25">
      <c r="A1" s="154" t="s">
        <v>157</v>
      </c>
      <c r="B1" s="154"/>
    </row>
    <row r="2" spans="1:2" ht="14.25">
      <c r="A2" s="84"/>
      <c r="B2" s="85"/>
    </row>
    <row r="3" spans="1:2" ht="14.25">
      <c r="A3" s="86"/>
      <c r="B3" s="87" t="s">
        <v>158</v>
      </c>
    </row>
    <row r="4" spans="1:2" ht="33.75">
      <c r="A4" s="88">
        <v>1</v>
      </c>
      <c r="B4" s="89" t="s">
        <v>1</v>
      </c>
    </row>
    <row r="5" spans="1:2" ht="14.25">
      <c r="A5" s="88">
        <v>2</v>
      </c>
      <c r="B5" s="89" t="s">
        <v>159</v>
      </c>
    </row>
    <row r="6" spans="1:2" ht="22.5">
      <c r="A6" s="88" t="s">
        <v>160</v>
      </c>
      <c r="B6" s="89" t="s">
        <v>2</v>
      </c>
    </row>
    <row r="7" spans="1:2" ht="14.25">
      <c r="A7" s="88" t="s">
        <v>161</v>
      </c>
      <c r="B7" s="89" t="s">
        <v>3</v>
      </c>
    </row>
    <row r="8" spans="1:2" ht="22.5">
      <c r="A8" s="88" t="s">
        <v>162</v>
      </c>
      <c r="B8" s="89" t="s">
        <v>4</v>
      </c>
    </row>
    <row r="9" spans="1:2" ht="14.25">
      <c r="A9" s="88" t="s">
        <v>163</v>
      </c>
      <c r="B9" s="89" t="s">
        <v>200</v>
      </c>
    </row>
    <row r="10" spans="1:2" ht="22.5">
      <c r="A10" s="90" t="s">
        <v>164</v>
      </c>
      <c r="B10" s="91" t="s">
        <v>5</v>
      </c>
    </row>
    <row r="11" spans="1:2" ht="14.25">
      <c r="A11" s="92"/>
      <c r="B11" s="93"/>
    </row>
    <row r="12" spans="1:2" ht="14.25">
      <c r="A12" s="86" t="s">
        <v>103</v>
      </c>
      <c r="B12" s="87" t="s">
        <v>165</v>
      </c>
    </row>
    <row r="13" spans="1:2" ht="22.5">
      <c r="A13" s="88" t="s">
        <v>61</v>
      </c>
      <c r="B13" s="89" t="s">
        <v>6</v>
      </c>
    </row>
    <row r="14" spans="1:2" ht="22.5">
      <c r="A14" s="88" t="s">
        <v>87</v>
      </c>
      <c r="B14" s="89" t="s">
        <v>7</v>
      </c>
    </row>
    <row r="15" spans="1:2" ht="14.25">
      <c r="A15" s="94" t="s">
        <v>125</v>
      </c>
      <c r="B15" s="95" t="s">
        <v>166</v>
      </c>
    </row>
    <row r="16" spans="1:2" ht="14.25">
      <c r="A16" s="88" t="s">
        <v>75</v>
      </c>
      <c r="B16" s="89" t="s">
        <v>8</v>
      </c>
    </row>
    <row r="17" spans="1:2" ht="22.5">
      <c r="A17" s="88" t="s">
        <v>107</v>
      </c>
      <c r="B17" s="89" t="s">
        <v>167</v>
      </c>
    </row>
    <row r="18" spans="1:2" ht="22.5">
      <c r="A18" s="88" t="s">
        <v>109</v>
      </c>
      <c r="B18" s="89" t="s">
        <v>168</v>
      </c>
    </row>
    <row r="19" spans="1:2" ht="14.25">
      <c r="A19" s="94" t="s">
        <v>138</v>
      </c>
      <c r="B19" s="95" t="s">
        <v>169</v>
      </c>
    </row>
    <row r="20" spans="1:2" ht="14.25">
      <c r="A20" s="88" t="s">
        <v>128</v>
      </c>
      <c r="B20" s="89" t="s">
        <v>170</v>
      </c>
    </row>
    <row r="21" spans="1:2" ht="22.5">
      <c r="A21" s="88" t="s">
        <v>130</v>
      </c>
      <c r="B21" s="89" t="s">
        <v>171</v>
      </c>
    </row>
    <row r="22" spans="1:2" ht="22.5">
      <c r="A22" s="88" t="s">
        <v>132</v>
      </c>
      <c r="B22" s="89" t="s">
        <v>9</v>
      </c>
    </row>
    <row r="23" spans="1:2" ht="22.5">
      <c r="A23" s="88" t="s">
        <v>134</v>
      </c>
      <c r="B23" s="89" t="s">
        <v>10</v>
      </c>
    </row>
    <row r="24" spans="1:2" ht="14.25">
      <c r="A24" s="94" t="s">
        <v>172</v>
      </c>
      <c r="B24" s="95" t="s">
        <v>173</v>
      </c>
    </row>
    <row r="25" spans="1:2" ht="33.75">
      <c r="A25" s="88" t="s">
        <v>140</v>
      </c>
      <c r="B25" s="89" t="s">
        <v>0</v>
      </c>
    </row>
    <row r="26" spans="1:2" ht="22.5">
      <c r="A26" s="88" t="s">
        <v>142</v>
      </c>
      <c r="B26" s="89" t="s">
        <v>174</v>
      </c>
    </row>
    <row r="27" spans="1:2" ht="14.25">
      <c r="A27" s="88" t="s">
        <v>175</v>
      </c>
      <c r="B27" s="89" t="s">
        <v>176</v>
      </c>
    </row>
    <row r="28" spans="1:2" ht="14.25">
      <c r="A28" s="94" t="s">
        <v>177</v>
      </c>
      <c r="B28" s="95" t="s">
        <v>178</v>
      </c>
    </row>
    <row r="29" spans="1:2" ht="14.25">
      <c r="A29" s="88" t="s">
        <v>179</v>
      </c>
      <c r="B29" s="89" t="s">
        <v>180</v>
      </c>
    </row>
    <row r="30" spans="1:2" ht="14.25">
      <c r="A30" s="96" t="s">
        <v>181</v>
      </c>
      <c r="B30" s="97" t="s">
        <v>182</v>
      </c>
    </row>
    <row r="31" spans="1:2" ht="14.25">
      <c r="A31" s="98" t="s">
        <v>183</v>
      </c>
      <c r="B31" s="99" t="s">
        <v>184</v>
      </c>
    </row>
    <row r="32" spans="1:2" ht="22.5">
      <c r="A32" s="98" t="s">
        <v>185</v>
      </c>
      <c r="B32" s="99" t="s">
        <v>11</v>
      </c>
    </row>
    <row r="33" spans="1:2" ht="22.5">
      <c r="A33" s="100" t="s">
        <v>186</v>
      </c>
      <c r="B33" s="101" t="s">
        <v>187</v>
      </c>
    </row>
  </sheetData>
  <sheetProtection selectLockedCells="1" selectUnlockedCells="1"/>
  <mergeCells count="1">
    <mergeCell ref="A1:B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OutlineSymbols="0" view="pageBreakPreview" zoomScaleNormal="85" zoomScaleSheetLayoutView="100" workbookViewId="0" topLeftCell="A1">
      <selection activeCell="C9" sqref="C9"/>
    </sheetView>
  </sheetViews>
  <sheetFormatPr defaultColWidth="9.00390625" defaultRowHeight="14.25"/>
  <cols>
    <col min="1" max="1" width="10.00390625" style="0" customWidth="1"/>
    <col min="2" max="2" width="60.00390625" style="0" customWidth="1"/>
    <col min="3" max="3" width="10.00390625" style="0" customWidth="1"/>
    <col min="4" max="4" width="18.125" style="0" customWidth="1"/>
    <col min="5" max="16384" width="8.625" style="0" customWidth="1"/>
  </cols>
  <sheetData>
    <row r="1" spans="1:4" ht="14.25" customHeight="1">
      <c r="A1" s="104" t="str">
        <f>'Orçamento Sintético'!A1</f>
        <v>P. Execução:</v>
      </c>
      <c r="B1" s="135" t="str">
        <f>'Orçamento Sintético'!D1</f>
        <v>Objeto: Substituição de central de incêndio em edifícios próprios do MPDFT</v>
      </c>
      <c r="C1" s="133" t="str">
        <f>'Orçamento Sintético'!C1</f>
        <v>Licitação:</v>
      </c>
      <c r="D1" s="156"/>
    </row>
    <row r="2" spans="1:4" ht="14.25" customHeight="1">
      <c r="A2" s="115" t="str">
        <f>'Orçamento Sintético'!A2:B2</f>
        <v>A</v>
      </c>
      <c r="B2" s="121" t="str">
        <f>'Orçamento Sintético'!D2</f>
        <v>Local: QR 211 Conjunto A, Lote 14 - Santa Maria / DF</v>
      </c>
      <c r="C2" s="110" t="str">
        <f>'Orçamento Sintético'!C2</f>
        <v>B</v>
      </c>
      <c r="D2" s="156"/>
    </row>
    <row r="3" spans="1:4" ht="15" customHeight="1">
      <c r="A3" s="122" t="str">
        <f>'Orçamento Sintético'!A3:B3</f>
        <v>P. Validade:</v>
      </c>
      <c r="B3" s="122" t="s">
        <v>191</v>
      </c>
      <c r="C3" s="106" t="str">
        <f>'Orçamento Sintético'!E1</f>
        <v>Data:</v>
      </c>
      <c r="D3" s="156"/>
    </row>
    <row r="4" spans="1:4" ht="14.25" customHeight="1">
      <c r="A4" s="115" t="str">
        <f>'Orçamento Sintético'!A4:B4</f>
        <v>C</v>
      </c>
      <c r="B4" s="115" t="s">
        <v>172</v>
      </c>
      <c r="C4" s="134" t="str">
        <f>'Orçamento Sintético'!E4</f>
        <v>E</v>
      </c>
      <c r="D4" s="156"/>
    </row>
    <row r="5" spans="1:4" ht="14.25" customHeight="1">
      <c r="A5" s="104" t="str">
        <f>'Orçamento Sintético'!A5</f>
        <v>P. Garantia:</v>
      </c>
      <c r="B5" s="122" t="s">
        <v>194</v>
      </c>
      <c r="C5" s="104" t="str">
        <f>'Orçamento Sintético'!E3</f>
        <v>Telefone:</v>
      </c>
      <c r="D5" s="156"/>
    </row>
    <row r="6" spans="1:4" ht="14.25" customHeight="1">
      <c r="A6" s="115" t="str">
        <f>'Orçamento Sintético'!A6:B6</f>
        <v>F</v>
      </c>
      <c r="B6" s="115" t="s">
        <v>196</v>
      </c>
      <c r="C6" s="123" t="str">
        <f>'Orçamento Sintético'!E6</f>
        <v>H</v>
      </c>
      <c r="D6" s="156"/>
    </row>
    <row r="7" spans="1:4" ht="15" customHeight="1">
      <c r="A7" s="155" t="s">
        <v>14</v>
      </c>
      <c r="B7" s="155"/>
      <c r="C7" s="155"/>
      <c r="D7" s="155"/>
    </row>
    <row r="8" spans="1:4" ht="14.25">
      <c r="A8" s="117" t="s">
        <v>15</v>
      </c>
      <c r="B8" s="120" t="s">
        <v>16</v>
      </c>
      <c r="C8" s="2" t="s">
        <v>17</v>
      </c>
      <c r="D8" s="2" t="s">
        <v>18</v>
      </c>
    </row>
    <row r="9" spans="1:4" ht="14.25">
      <c r="A9" s="3" t="str">
        <f>'Orçamento Sintético'!A9</f>
        <v> 06 </v>
      </c>
      <c r="B9" s="119" t="str">
        <f>VLOOKUP(A9,'Orçamento Sintético'!A:H,4,0)</f>
        <v>INSTALAÇÕES ELÉTRICAS E ELETRÔNICAS</v>
      </c>
      <c r="C9" s="4">
        <f>VLOOKUP(A9,'Orçamento Sintético'!A:H,8,0)</f>
        <v>66445.6</v>
      </c>
      <c r="D9" s="5">
        <v>1</v>
      </c>
    </row>
    <row r="10" spans="1:4" ht="14.25">
      <c r="A10" s="6"/>
      <c r="B10" s="6"/>
      <c r="C10" s="6"/>
      <c r="D10" s="6"/>
    </row>
    <row r="11" spans="1:4" ht="14.25" customHeight="1">
      <c r="A11" s="83"/>
      <c r="B11" s="118" t="s">
        <v>21</v>
      </c>
      <c r="C11" s="23"/>
      <c r="D11" s="23">
        <f>C9</f>
        <v>66445.6</v>
      </c>
    </row>
    <row r="12" spans="1:4" ht="14.25" customHeight="1">
      <c r="A12" s="83"/>
      <c r="B12" s="118" t="s">
        <v>22</v>
      </c>
      <c r="C12" s="82">
        <f>'Composição de BDI'!D28</f>
        <v>0.2123</v>
      </c>
      <c r="D12" s="23">
        <f>TRUNC(D11*'Composição de BDI'!D28,2)</f>
        <v>14106.4</v>
      </c>
    </row>
    <row r="13" spans="1:4" ht="14.25" customHeight="1">
      <c r="A13" s="83"/>
      <c r="B13" s="118" t="s">
        <v>23</v>
      </c>
      <c r="C13" s="23"/>
      <c r="D13" s="23">
        <f>SUM(D11:D12)</f>
        <v>80552</v>
      </c>
    </row>
  </sheetData>
  <sheetProtection selectLockedCells="1" selectUnlockedCells="1"/>
  <mergeCells count="2">
    <mergeCell ref="A7:D7"/>
    <mergeCell ref="D1:D6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landscape" paperSize="9" r:id="rId1"/>
  <headerFooter alignWithMargins="0">
    <oddHeader xml:space="preserve">&amp;L &amp;C </oddHeader>
    <oddFooter xml:space="preserve">&amp;L 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OutlineSymbols="0" workbookViewId="0" topLeftCell="A1">
      <selection activeCell="D11" sqref="D11:F11"/>
    </sheetView>
  </sheetViews>
  <sheetFormatPr defaultColWidth="9.00390625" defaultRowHeight="14.25"/>
  <cols>
    <col min="1" max="2" width="10.00390625" style="0" customWidth="1"/>
    <col min="3" max="3" width="13.25390625" style="0" customWidth="1"/>
    <col min="4" max="4" width="60.00390625" style="0" customWidth="1"/>
    <col min="5" max="5" width="8.00390625" style="0" customWidth="1"/>
    <col min="6" max="10" width="13.00390625" style="0" customWidth="1"/>
    <col min="11" max="16384" width="8.625" style="0" customWidth="1"/>
  </cols>
  <sheetData>
    <row r="1" spans="1:8" ht="14.25">
      <c r="A1" s="104" t="s">
        <v>188</v>
      </c>
      <c r="B1" s="105"/>
      <c r="C1" s="106" t="s">
        <v>189</v>
      </c>
      <c r="D1" s="107" t="s">
        <v>13</v>
      </c>
      <c r="E1" s="104" t="s">
        <v>24</v>
      </c>
      <c r="F1" s="108"/>
      <c r="G1" s="158"/>
      <c r="H1" s="158"/>
    </row>
    <row r="2" spans="1:8" ht="14.25">
      <c r="A2" s="159" t="s">
        <v>103</v>
      </c>
      <c r="B2" s="159"/>
      <c r="C2" s="110" t="s">
        <v>125</v>
      </c>
      <c r="D2" s="111" t="s">
        <v>12</v>
      </c>
      <c r="E2" s="126">
        <v>1</v>
      </c>
      <c r="F2" s="127"/>
      <c r="G2" s="160"/>
      <c r="H2" s="160"/>
    </row>
    <row r="3" spans="1:8" ht="14.25">
      <c r="A3" s="161" t="s">
        <v>190</v>
      </c>
      <c r="B3" s="161"/>
      <c r="C3" s="161" t="s">
        <v>191</v>
      </c>
      <c r="D3" s="161"/>
      <c r="E3" s="104" t="s">
        <v>192</v>
      </c>
      <c r="F3" s="112"/>
      <c r="G3" s="113"/>
      <c r="H3" s="114"/>
    </row>
    <row r="4" spans="1:8" ht="14.25">
      <c r="A4" s="159" t="s">
        <v>138</v>
      </c>
      <c r="B4" s="159"/>
      <c r="C4" s="159" t="s">
        <v>172</v>
      </c>
      <c r="D4" s="159"/>
      <c r="E4" s="124" t="s">
        <v>177</v>
      </c>
      <c r="F4" s="125"/>
      <c r="G4" s="160"/>
      <c r="H4" s="160"/>
    </row>
    <row r="5" spans="1:8" ht="14.25">
      <c r="A5" s="116" t="s">
        <v>193</v>
      </c>
      <c r="B5" s="105"/>
      <c r="C5" s="104" t="s">
        <v>194</v>
      </c>
      <c r="D5" s="105"/>
      <c r="E5" s="104" t="s">
        <v>195</v>
      </c>
      <c r="F5" s="112"/>
      <c r="G5" s="113"/>
      <c r="H5" s="114"/>
    </row>
    <row r="6" spans="1:8" ht="14.25">
      <c r="A6" s="164" t="s">
        <v>181</v>
      </c>
      <c r="B6" s="164"/>
      <c r="C6" s="159" t="s">
        <v>196</v>
      </c>
      <c r="D6" s="159"/>
      <c r="E6" s="124" t="s">
        <v>45</v>
      </c>
      <c r="F6" s="125"/>
      <c r="G6" s="164"/>
      <c r="H6" s="164"/>
    </row>
    <row r="7" spans="1:8" ht="15" customHeight="1">
      <c r="A7" s="157" t="s">
        <v>25</v>
      </c>
      <c r="B7" s="157"/>
      <c r="C7" s="157"/>
      <c r="D7" s="157"/>
      <c r="E7" s="157"/>
      <c r="F7" s="157"/>
      <c r="G7" s="157"/>
      <c r="H7" s="157"/>
    </row>
    <row r="8" spans="1:8" ht="14.25">
      <c r="A8" s="2" t="s">
        <v>15</v>
      </c>
      <c r="B8" s="2" t="s">
        <v>26</v>
      </c>
      <c r="C8" s="2" t="s">
        <v>27</v>
      </c>
      <c r="D8" s="2" t="s">
        <v>16</v>
      </c>
      <c r="E8" s="2" t="s">
        <v>28</v>
      </c>
      <c r="F8" s="7" t="s">
        <v>29</v>
      </c>
      <c r="G8" s="2" t="s">
        <v>30</v>
      </c>
      <c r="H8" s="2" t="s">
        <v>17</v>
      </c>
    </row>
    <row r="9" spans="1:8" ht="14.25">
      <c r="A9" s="8" t="s">
        <v>19</v>
      </c>
      <c r="B9" s="8"/>
      <c r="C9" s="8"/>
      <c r="D9" s="8" t="s">
        <v>20</v>
      </c>
      <c r="E9" s="8"/>
      <c r="F9" s="9"/>
      <c r="G9" s="8"/>
      <c r="H9" s="9">
        <f>H10</f>
        <v>66445.6</v>
      </c>
    </row>
    <row r="10" spans="1:8" ht="14.25">
      <c r="A10" s="10" t="s">
        <v>31</v>
      </c>
      <c r="B10" s="10"/>
      <c r="C10" s="10"/>
      <c r="D10" s="10" t="s">
        <v>32</v>
      </c>
      <c r="E10" s="10"/>
      <c r="F10" s="11"/>
      <c r="G10" s="10"/>
      <c r="H10" s="12">
        <f>SUM(H11:H11)</f>
        <v>66445.6</v>
      </c>
    </row>
    <row r="11" spans="1:8" ht="45">
      <c r="A11" s="13" t="s">
        <v>33</v>
      </c>
      <c r="B11" s="14" t="s">
        <v>34</v>
      </c>
      <c r="C11" s="14" t="s">
        <v>35</v>
      </c>
      <c r="D11" s="15" t="s">
        <v>36</v>
      </c>
      <c r="E11" s="14" t="s">
        <v>37</v>
      </c>
      <c r="F11" s="16">
        <v>4</v>
      </c>
      <c r="G11" s="17">
        <f>VLOOKUP(A11,'Orçamento Analítico'!A:H,8,0)</f>
        <v>16611.4</v>
      </c>
      <c r="H11" s="17">
        <f>TRUNC(F11*G11,2)</f>
        <v>66445.6</v>
      </c>
    </row>
    <row r="12" spans="1:8" ht="14.25">
      <c r="A12" s="6"/>
      <c r="B12" s="6"/>
      <c r="C12" s="6"/>
      <c r="D12" s="6"/>
      <c r="E12" s="6"/>
      <c r="F12" s="6"/>
      <c r="G12" s="6"/>
      <c r="H12" s="6"/>
    </row>
    <row r="13" spans="1:8" ht="14.25">
      <c r="A13" s="18" t="s">
        <v>38</v>
      </c>
      <c r="B13" s="19">
        <v>0.85</v>
      </c>
      <c r="C13" s="20"/>
      <c r="D13" s="21" t="s">
        <v>21</v>
      </c>
      <c r="E13" s="21"/>
      <c r="F13" s="22"/>
      <c r="G13" s="162">
        <f>H9</f>
        <v>66445.6</v>
      </c>
      <c r="H13" s="162"/>
    </row>
    <row r="14" spans="1:8" ht="14.25" customHeight="1">
      <c r="A14" s="163" t="s">
        <v>39</v>
      </c>
      <c r="B14" s="103">
        <f>1-B13</f>
        <v>0.15000000000000002</v>
      </c>
      <c r="C14" s="20"/>
      <c r="D14" s="20" t="s">
        <v>22</v>
      </c>
      <c r="E14" s="20" t="str">
        <f>CONCATENATE("(",'Composição de BDI'!$D$28*100,"%)")</f>
        <v>(21,23%)</v>
      </c>
      <c r="F14" s="22"/>
      <c r="G14" s="162">
        <f>TRUNC(G13*'Composição de BDI'!D28,2)</f>
        <v>14106.4</v>
      </c>
      <c r="H14" s="162"/>
    </row>
    <row r="15" spans="1:8" ht="14.25">
      <c r="A15" s="163"/>
      <c r="B15" s="102"/>
      <c r="C15" s="20"/>
      <c r="D15" s="21" t="s">
        <v>23</v>
      </c>
      <c r="E15" s="21"/>
      <c r="F15" s="22"/>
      <c r="G15" s="162">
        <f>SUM(G13:H14)</f>
        <v>80552</v>
      </c>
      <c r="H15" s="162"/>
    </row>
  </sheetData>
  <sheetProtection selectLockedCells="1" selectUnlockedCells="1"/>
  <mergeCells count="16">
    <mergeCell ref="G13:H13"/>
    <mergeCell ref="A4:B4"/>
    <mergeCell ref="C4:D4"/>
    <mergeCell ref="A14:A15"/>
    <mergeCell ref="G14:H14"/>
    <mergeCell ref="G15:H15"/>
    <mergeCell ref="G4:H4"/>
    <mergeCell ref="A6:B6"/>
    <mergeCell ref="C6:D6"/>
    <mergeCell ref="G6:H6"/>
    <mergeCell ref="A7:H7"/>
    <mergeCell ref="G1:H1"/>
    <mergeCell ref="A2:B2"/>
    <mergeCell ref="G2:H2"/>
    <mergeCell ref="A3:B3"/>
    <mergeCell ref="C3:D3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landscape" paperSize="9"/>
  <headerFooter alignWithMargins="0">
    <oddHeader xml:space="preserve">&amp;L &amp;C </oddHeader>
    <oddFooter xml:space="preserve">&amp;L 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OutlineSymbols="0" zoomScale="85" zoomScaleNormal="85" workbookViewId="0" topLeftCell="A1">
      <selection activeCell="A15" sqref="A15:IV24"/>
    </sheetView>
  </sheetViews>
  <sheetFormatPr defaultColWidth="9.00390625" defaultRowHeight="14.25"/>
  <cols>
    <col min="1" max="1" width="10.00390625" style="0" customWidth="1"/>
    <col min="2" max="2" width="12.00390625" style="0" customWidth="1"/>
    <col min="3" max="3" width="10.00390625" style="0" customWidth="1"/>
    <col min="4" max="4" width="60.00390625" style="0" customWidth="1"/>
    <col min="5" max="6" width="12.00390625" style="0" customWidth="1"/>
    <col min="7" max="7" width="13.00390625" style="0" customWidth="1"/>
    <col min="8" max="8" width="14.00390625" style="0" customWidth="1"/>
    <col min="9" max="16384" width="8.625" style="0" customWidth="1"/>
  </cols>
  <sheetData>
    <row r="1" spans="1:8" ht="15" customHeight="1">
      <c r="A1" s="165" t="str">
        <f>'Orçamento Sintético'!A1</f>
        <v>P. Execução:</v>
      </c>
      <c r="B1" s="166"/>
      <c r="C1" s="133" t="str">
        <f>'Orçamento Sintético'!C1</f>
        <v>Licitação:</v>
      </c>
      <c r="D1" s="135" t="str">
        <f>'Orçamento Sintético'!D1</f>
        <v>Objeto: Substituição de central de incêndio em edifícios próprios do MPDFT</v>
      </c>
      <c r="E1" s="104" t="str">
        <f>'Orçamento Sintético'!E1</f>
        <v>Data:</v>
      </c>
      <c r="F1" s="132"/>
      <c r="G1" s="158"/>
      <c r="H1" s="158"/>
    </row>
    <row r="2" spans="1:8" ht="15" customHeight="1">
      <c r="A2" s="167" t="str">
        <f>'Orçamento Sintético'!A2:B2</f>
        <v>A</v>
      </c>
      <c r="B2" s="152"/>
      <c r="C2" s="110" t="str">
        <f>'Orçamento Sintético'!C2</f>
        <v>B</v>
      </c>
      <c r="D2" s="121" t="str">
        <f>'Orçamento Sintético'!D2</f>
        <v>Local: QR 211 Conjunto A, Lote 14 - Santa Maria / DF</v>
      </c>
      <c r="E2" s="153">
        <f>'Orçamento Sintético'!E2</f>
        <v>1</v>
      </c>
      <c r="F2" s="153"/>
      <c r="G2" s="160"/>
      <c r="H2" s="160"/>
    </row>
    <row r="3" spans="1:8" ht="14.25">
      <c r="A3" s="168" t="str">
        <f>'Orçamento Sintético'!A3:B3</f>
        <v>P. Validade:</v>
      </c>
      <c r="B3" s="169"/>
      <c r="C3" s="122" t="str">
        <f>'Orçamento Sintético'!C3:D3</f>
        <v>Razão Social:</v>
      </c>
      <c r="D3" s="105"/>
      <c r="E3" s="104" t="str">
        <f>'Orçamento Sintético'!E3</f>
        <v>Telefone:</v>
      </c>
      <c r="F3" s="132"/>
      <c r="G3" s="113"/>
      <c r="H3" s="114"/>
    </row>
    <row r="4" spans="1:8" ht="14.25">
      <c r="A4" s="167" t="str">
        <f>'Orçamento Sintético'!A4:B4</f>
        <v>C</v>
      </c>
      <c r="B4" s="152"/>
      <c r="C4" s="159" t="str">
        <f>'Orçamento Sintético'!C4:D4</f>
        <v>D</v>
      </c>
      <c r="D4" s="159"/>
      <c r="E4" s="159" t="str">
        <f>'Orçamento Sintético'!E4</f>
        <v>E</v>
      </c>
      <c r="F4" s="159"/>
      <c r="G4" s="160"/>
      <c r="H4" s="160"/>
    </row>
    <row r="5" spans="1:8" ht="14.25">
      <c r="A5" s="165" t="str">
        <f>'Orçamento Sintético'!A5</f>
        <v>P. Garantia:</v>
      </c>
      <c r="B5" s="166"/>
      <c r="C5" s="104" t="str">
        <f>'Orçamento Sintético'!C5</f>
        <v>CNPJ:</v>
      </c>
      <c r="D5" s="105"/>
      <c r="E5" s="104" t="str">
        <f>'Orçamento Sintético'!E5</f>
        <v>E-mail:</v>
      </c>
      <c r="F5" s="132"/>
      <c r="G5" s="113"/>
      <c r="H5" s="114"/>
    </row>
    <row r="6" spans="1:8" ht="14.25">
      <c r="A6" s="167" t="str">
        <f>'Orçamento Sintético'!A6:B6</f>
        <v>F</v>
      </c>
      <c r="B6" s="152"/>
      <c r="C6" s="159" t="str">
        <f>'Orçamento Sintético'!C6:D6</f>
        <v>G</v>
      </c>
      <c r="D6" s="159"/>
      <c r="E6" s="159" t="str">
        <f>'Orçamento Sintético'!E6</f>
        <v>H</v>
      </c>
      <c r="F6" s="159"/>
      <c r="G6" s="164"/>
      <c r="H6" s="164"/>
    </row>
    <row r="7" spans="1:8" ht="15" customHeight="1">
      <c r="A7" s="157" t="s">
        <v>40</v>
      </c>
      <c r="B7" s="157"/>
      <c r="C7" s="157"/>
      <c r="D7" s="157"/>
      <c r="E7" s="157"/>
      <c r="F7" s="157"/>
      <c r="G7" s="157"/>
      <c r="H7" s="157"/>
    </row>
    <row r="8" spans="1:8" ht="14.25">
      <c r="A8" s="3" t="str">
        <f>'Orçamento Sintético'!A9</f>
        <v> 06 </v>
      </c>
      <c r="B8" s="3"/>
      <c r="C8" s="3"/>
      <c r="D8" s="3" t="str">
        <f>'Orçamento Sintético'!D9</f>
        <v>INSTALAÇÕES ELÉTRICAS E ELETRÔNICAS</v>
      </c>
      <c r="E8" s="27"/>
      <c r="F8" s="28"/>
      <c r="G8" s="3"/>
      <c r="H8" s="4"/>
    </row>
    <row r="9" spans="1:8" ht="14.25">
      <c r="A9" s="29" t="str">
        <f>'Orçamento Sintético'!A10</f>
        <v> 06.03 </v>
      </c>
      <c r="B9" s="29"/>
      <c r="C9" s="29"/>
      <c r="D9" s="29" t="str">
        <f>'Orçamento Sintético'!D10</f>
        <v>DETECÇÃO E ALARME DE INCÊNDIO</v>
      </c>
      <c r="E9" s="30"/>
      <c r="F9" s="31"/>
      <c r="G9" s="29"/>
      <c r="H9" s="32"/>
    </row>
    <row r="10" spans="1:8" ht="45">
      <c r="A10" s="33" t="str">
        <f>'Orçamento Sintético'!A11</f>
        <v> 06.03.1 </v>
      </c>
      <c r="B10" s="14" t="str">
        <f>VLOOKUP(A10,'Orçamento Sintético'!A:H,2,0)</f>
        <v> MPDFT1009 </v>
      </c>
      <c r="C10" s="13" t="str">
        <f>VLOOKUP(A10,'Orçamento Sintético'!A:H,3,0)</f>
        <v>Próprio</v>
      </c>
      <c r="D10" s="78" t="str">
        <f>VLOOKUP(A10,'Orçamento Sintético'!A:H,4,0)</f>
        <v>Serviço de instalação com fornecimento de Central de Incêndio endereçávelcom capacidade quantitativa de 03 (três) laços. A placa principal, com respectivo painel, deverá possuir cartão de memória tipo “FLASH EEPROM” (SIMM CARD) com sistema operacional - “firmware” já gravado, modelo OCTO PLUS - EN-54, marca Global Fire</v>
      </c>
      <c r="E10" s="79" t="str">
        <f>VLOOKUP(A10,'Orçamento Sintético'!A:H,5,0)</f>
        <v>un</v>
      </c>
      <c r="F10" s="80"/>
      <c r="G10" s="81"/>
      <c r="H10" s="81">
        <f>SUM(H11:H14)</f>
        <v>16611.4</v>
      </c>
    </row>
    <row r="11" spans="1:8" ht="22.5" customHeight="1">
      <c r="A11" s="13" t="str">
        <f>VLOOKUP(B11,'Insumos e Serviços'!A:F,3,0)</f>
        <v>Composição</v>
      </c>
      <c r="B11" s="34" t="s">
        <v>42</v>
      </c>
      <c r="C11" s="13" t="str">
        <f>VLOOKUP(B11,'Insumos e Serviços'!A:F,2,0)</f>
        <v>SINAPI</v>
      </c>
      <c r="D11" s="13" t="str">
        <f>VLOOKUP(B11,'Insumos e Serviços'!A:F,4,0)</f>
        <v>ENGENHEIRO ELETRICISTA COM ENCARGOS COMPLEMENTARES</v>
      </c>
      <c r="E11" s="14" t="str">
        <f>VLOOKUP(B11,'Insumos e Serviços'!A:F,5,0)</f>
        <v>H</v>
      </c>
      <c r="F11" s="35">
        <v>27</v>
      </c>
      <c r="G11" s="17">
        <f>VLOOKUP(B11,'Insumos e Serviços'!A:F,6,0)</f>
        <v>110.31</v>
      </c>
      <c r="H11" s="17">
        <f>TRUNC(F11*G11,2)</f>
        <v>2978.37</v>
      </c>
    </row>
    <row r="12" spans="1:8" ht="22.5" customHeight="1">
      <c r="A12" s="13" t="str">
        <f>VLOOKUP(B12,'Insumos e Serviços'!A:F,3,0)</f>
        <v>Composição</v>
      </c>
      <c r="B12" s="34" t="s">
        <v>46</v>
      </c>
      <c r="C12" s="13" t="str">
        <f>VLOOKUP(B12,'Insumos e Serviços'!A:F,2,0)</f>
        <v>SINAPI</v>
      </c>
      <c r="D12" s="13" t="str">
        <f>VLOOKUP(B12,'Insumos e Serviços'!A:F,4,0)</f>
        <v>ELETRICISTA COM ENCARGOS COMPLEMENTARES</v>
      </c>
      <c r="E12" s="14" t="str">
        <f>VLOOKUP(B12,'Insumos e Serviços'!A:F,5,0)</f>
        <v>H</v>
      </c>
      <c r="F12" s="35">
        <v>27</v>
      </c>
      <c r="G12" s="17">
        <f>VLOOKUP(B12,'Insumos e Serviços'!A:F,6,0)</f>
        <v>24.1</v>
      </c>
      <c r="H12" s="17">
        <f>TRUNC(F12*G12,2)</f>
        <v>650.7</v>
      </c>
    </row>
    <row r="13" spans="1:8" ht="22.5" customHeight="1">
      <c r="A13" s="13" t="str">
        <f>VLOOKUP(B13,'Insumos e Serviços'!A:F,3,0)</f>
        <v>Composição</v>
      </c>
      <c r="B13" s="34" t="s">
        <v>48</v>
      </c>
      <c r="C13" s="13" t="str">
        <f>VLOOKUP(B13,'Insumos e Serviços'!A:F,2,0)</f>
        <v>SINAPI</v>
      </c>
      <c r="D13" s="13" t="str">
        <f>VLOOKUP(B13,'Insumos e Serviços'!A:F,4,0)</f>
        <v>AUXILIAR DE ELETRICISTA COM ENCARGOS COMPLEMENTARES</v>
      </c>
      <c r="E13" s="14" t="str">
        <f>VLOOKUP(B13,'Insumos e Serviços'!A:F,5,0)</f>
        <v>H</v>
      </c>
      <c r="F13" s="35">
        <v>27</v>
      </c>
      <c r="G13" s="17">
        <f>VLOOKUP(B13,'Insumos e Serviços'!A:F,6,0)</f>
        <v>18.74</v>
      </c>
      <c r="H13" s="17">
        <f>TRUNC(F13*G13,2)</f>
        <v>505.98</v>
      </c>
    </row>
    <row r="14" spans="1:8" ht="45" customHeight="1">
      <c r="A14" s="13" t="str">
        <f>VLOOKUP(B14,'Insumos e Serviços'!A:F,3,0)</f>
        <v>Insumo</v>
      </c>
      <c r="B14" s="34" t="s">
        <v>51</v>
      </c>
      <c r="C14" s="13" t="str">
        <f>VLOOKUP(B14,'Insumos e Serviços'!A:F,2,0)</f>
        <v>Próprio</v>
      </c>
      <c r="D14" s="13" t="str">
        <f>VLOOKUP(B14,'Insumos e Serviços'!A:F,4,0)</f>
        <v>Central de Incêndio endereçávelcom capacidade quantitativa de 03 (três) laços. A placa principal, com respectivo painel, deverá possuir cartão de memória tipo “FLASH EEPROM” (SIMM CARD) com sistema operacional - “firmware” já gravado, modelo OCTO PLUS - EN-54, marca Global Fire</v>
      </c>
      <c r="E14" s="14" t="str">
        <f>VLOOKUP(B14,'Insumos e Serviços'!A:F,5,0)</f>
        <v>un</v>
      </c>
      <c r="F14" s="35">
        <v>1</v>
      </c>
      <c r="G14" s="17">
        <f>VLOOKUP(B14,'Insumos e Serviços'!A:F,6,0)</f>
        <v>12476.35</v>
      </c>
      <c r="H14" s="17">
        <f>TRUNC(F14*G14,2)</f>
        <v>12476.35</v>
      </c>
    </row>
  </sheetData>
  <sheetProtection selectLockedCells="1" selectUnlockedCells="1"/>
  <mergeCells count="16">
    <mergeCell ref="A7:H7"/>
    <mergeCell ref="A3:B3"/>
    <mergeCell ref="A4:B4"/>
    <mergeCell ref="C4:D4"/>
    <mergeCell ref="E4:F4"/>
    <mergeCell ref="G4:H4"/>
    <mergeCell ref="A6:B6"/>
    <mergeCell ref="C6:D6"/>
    <mergeCell ref="E6:F6"/>
    <mergeCell ref="G6:H6"/>
    <mergeCell ref="A5:B5"/>
    <mergeCell ref="A1:B1"/>
    <mergeCell ref="G1:H1"/>
    <mergeCell ref="A2:B2"/>
    <mergeCell ref="E2:F2"/>
    <mergeCell ref="G2:H2"/>
  </mergeCells>
  <printOptions/>
  <pageMargins left="0.5118055555555555" right="0.5118055555555555" top="0.9840277777777777" bottom="0.9840277777777777" header="0.5118055555555555" footer="0.5118055555555555"/>
  <pageSetup fitToHeight="0" fitToWidth="1" horizontalDpi="300" verticalDpi="300" orientation="landscape" paperSize="9" r:id="rId1"/>
  <headerFooter alignWithMargins="0">
    <oddHeader xml:space="preserve">&amp;L &amp;C </oddHeader>
    <oddFooter xml:space="preserve">&amp;L 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OutlineSymbols="0" zoomScale="85" zoomScaleNormal="85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3" width="10.00390625" style="0" customWidth="1"/>
    <col min="4" max="4" width="60.00390625" style="0" customWidth="1"/>
    <col min="5" max="5" width="12.00390625" style="0" customWidth="1"/>
    <col min="6" max="6" width="13.00390625" style="0" customWidth="1"/>
    <col min="7" max="16384" width="8.625" style="0" customWidth="1"/>
  </cols>
  <sheetData>
    <row r="1" spans="1:8" ht="14.25">
      <c r="A1" s="165" t="str">
        <f>'Orçamento Sintético'!A1</f>
        <v>P. Execução:</v>
      </c>
      <c r="B1" s="166"/>
      <c r="C1" s="133" t="str">
        <f>'Orçamento Sintético'!C1</f>
        <v>Licitação:</v>
      </c>
      <c r="D1" s="135" t="str">
        <f>'Orçamento Sintético'!D1</f>
        <v>Objeto: Substituição de central de incêndio em edifícios próprios do MPDFT</v>
      </c>
      <c r="E1" s="104" t="str">
        <f>'Orçamento Sintético'!E1</f>
        <v>Data:</v>
      </c>
      <c r="F1" s="132"/>
      <c r="G1" s="158"/>
      <c r="H1" s="158"/>
    </row>
    <row r="2" spans="1:8" ht="15" customHeight="1">
      <c r="A2" s="167" t="str">
        <f>'Orçamento Sintético'!A2:B2</f>
        <v>A</v>
      </c>
      <c r="B2" s="152"/>
      <c r="C2" s="110" t="str">
        <f>'Orçamento Sintético'!C2</f>
        <v>B</v>
      </c>
      <c r="D2" s="121" t="str">
        <f>'Orçamento Sintético'!D2</f>
        <v>Local: QR 211 Conjunto A, Lote 14 - Santa Maria / DF</v>
      </c>
      <c r="E2" s="153">
        <f>'Orçamento Sintético'!E2</f>
        <v>1</v>
      </c>
      <c r="F2" s="153"/>
      <c r="G2" s="160"/>
      <c r="H2" s="160"/>
    </row>
    <row r="3" spans="1:8" ht="15" customHeight="1">
      <c r="A3" s="168" t="str">
        <f>'Orçamento Sintético'!A3:B3</f>
        <v>P. Validade:</v>
      </c>
      <c r="B3" s="169"/>
      <c r="C3" s="122" t="str">
        <f>'Orçamento Sintético'!C3:D3</f>
        <v>Razão Social:</v>
      </c>
      <c r="D3" s="105"/>
      <c r="E3" s="104" t="str">
        <f>'Orçamento Sintético'!E3</f>
        <v>Telefone:</v>
      </c>
      <c r="F3" s="132"/>
      <c r="G3" s="113"/>
      <c r="H3" s="114"/>
    </row>
    <row r="4" spans="1:8" ht="14.25">
      <c r="A4" s="167" t="str">
        <f>'Orçamento Sintético'!A4:B4</f>
        <v>C</v>
      </c>
      <c r="B4" s="152"/>
      <c r="C4" s="167" t="str">
        <f>'Orçamento Sintético'!C4:D4</f>
        <v>D</v>
      </c>
      <c r="D4" s="152"/>
      <c r="E4" s="124" t="str">
        <f>'Orçamento Sintético'!E4</f>
        <v>E</v>
      </c>
      <c r="F4" s="125"/>
      <c r="G4" s="160"/>
      <c r="H4" s="160"/>
    </row>
    <row r="5" spans="1:8" ht="14.25" customHeight="1">
      <c r="A5" s="165" t="str">
        <f>'Orçamento Sintético'!A5</f>
        <v>P. Garantia:</v>
      </c>
      <c r="B5" s="166"/>
      <c r="C5" s="104" t="str">
        <f>'Orçamento Sintético'!C5</f>
        <v>CNPJ:</v>
      </c>
      <c r="D5" s="105"/>
      <c r="E5" s="104" t="str">
        <f>'Orçamento Sintético'!E5</f>
        <v>E-mail:</v>
      </c>
      <c r="F5" s="132"/>
      <c r="G5" s="113"/>
      <c r="H5" s="114"/>
    </row>
    <row r="6" spans="1:8" ht="14.25" customHeight="1">
      <c r="A6" s="167" t="str">
        <f>'Orçamento Sintético'!A6:B6</f>
        <v>F</v>
      </c>
      <c r="B6" s="152"/>
      <c r="C6" s="167" t="str">
        <f>'Orçamento Sintético'!C6:D6</f>
        <v>G</v>
      </c>
      <c r="D6" s="152"/>
      <c r="E6" s="124" t="str">
        <f>'Orçamento Sintético'!E6</f>
        <v>H</v>
      </c>
      <c r="F6" s="125"/>
      <c r="G6" s="164"/>
      <c r="H6" s="164"/>
    </row>
    <row r="7" spans="1:6" ht="14.25" customHeight="1">
      <c r="A7" s="128"/>
      <c r="B7" s="128"/>
      <c r="C7" s="129"/>
      <c r="D7" s="129"/>
      <c r="E7" s="130"/>
      <c r="F7" s="131"/>
    </row>
    <row r="8" spans="1:6" ht="15" customHeight="1">
      <c r="A8" s="157" t="s">
        <v>53</v>
      </c>
      <c r="B8" s="157"/>
      <c r="C8" s="157"/>
      <c r="D8" s="157"/>
      <c r="E8" s="157"/>
      <c r="F8" s="157"/>
    </row>
    <row r="9" spans="1:8" ht="25.5">
      <c r="A9" s="2" t="s">
        <v>26</v>
      </c>
      <c r="B9" s="2" t="s">
        <v>27</v>
      </c>
      <c r="C9" s="2" t="s">
        <v>54</v>
      </c>
      <c r="D9" s="2" t="s">
        <v>16</v>
      </c>
      <c r="E9" s="2" t="s">
        <v>28</v>
      </c>
      <c r="F9" s="2" t="s">
        <v>30</v>
      </c>
      <c r="G9" s="136" t="s">
        <v>197</v>
      </c>
      <c r="H9" s="136" t="s">
        <v>198</v>
      </c>
    </row>
    <row r="10" spans="1:8" ht="14.25">
      <c r="A10" s="36" t="s">
        <v>48</v>
      </c>
      <c r="B10" s="36" t="s">
        <v>43</v>
      </c>
      <c r="C10" s="36" t="s">
        <v>41</v>
      </c>
      <c r="D10" s="37" t="s">
        <v>49</v>
      </c>
      <c r="E10" s="36" t="s">
        <v>45</v>
      </c>
      <c r="F10" s="38">
        <v>18.74</v>
      </c>
      <c r="G10" s="137" t="s">
        <v>199</v>
      </c>
      <c r="H10" s="137" t="s">
        <v>199</v>
      </c>
    </row>
    <row r="11" spans="1:8" ht="14.25">
      <c r="A11" s="36" t="s">
        <v>46</v>
      </c>
      <c r="B11" s="36" t="s">
        <v>43</v>
      </c>
      <c r="C11" s="36" t="s">
        <v>41</v>
      </c>
      <c r="D11" s="37" t="s">
        <v>47</v>
      </c>
      <c r="E11" s="36" t="s">
        <v>45</v>
      </c>
      <c r="F11" s="38">
        <v>24.1</v>
      </c>
      <c r="G11" s="137" t="s">
        <v>199</v>
      </c>
      <c r="H11" s="137" t="s">
        <v>199</v>
      </c>
    </row>
    <row r="12" spans="1:8" ht="14.25">
      <c r="A12" s="36" t="s">
        <v>42</v>
      </c>
      <c r="B12" s="36" t="s">
        <v>43</v>
      </c>
      <c r="C12" s="36" t="s">
        <v>41</v>
      </c>
      <c r="D12" s="37" t="s">
        <v>44</v>
      </c>
      <c r="E12" s="36" t="s">
        <v>45</v>
      </c>
      <c r="F12" s="38">
        <v>110.31</v>
      </c>
      <c r="G12" s="137" t="s">
        <v>199</v>
      </c>
      <c r="H12" s="137" t="s">
        <v>199</v>
      </c>
    </row>
    <row r="13" spans="1:8" ht="45">
      <c r="A13" s="36" t="s">
        <v>51</v>
      </c>
      <c r="B13" s="36" t="s">
        <v>35</v>
      </c>
      <c r="C13" s="36" t="s">
        <v>50</v>
      </c>
      <c r="D13" s="37" t="s">
        <v>52</v>
      </c>
      <c r="E13" s="36" t="s">
        <v>37</v>
      </c>
      <c r="F13" s="38">
        <v>12476.35</v>
      </c>
      <c r="G13" s="38"/>
      <c r="H13" s="38"/>
    </row>
  </sheetData>
  <sheetProtection selectLockedCells="1" selectUnlockedCells="1"/>
  <mergeCells count="14">
    <mergeCell ref="A3:B3"/>
    <mergeCell ref="A5:B5"/>
    <mergeCell ref="G6:H6"/>
    <mergeCell ref="G4:H4"/>
    <mergeCell ref="A8:F8"/>
    <mergeCell ref="A4:B4"/>
    <mergeCell ref="C4:D4"/>
    <mergeCell ref="A6:B6"/>
    <mergeCell ref="C6:D6"/>
    <mergeCell ref="G1:H1"/>
    <mergeCell ref="A2:B2"/>
    <mergeCell ref="E2:F2"/>
    <mergeCell ref="G2:H2"/>
    <mergeCell ref="A1:B1"/>
  </mergeCells>
  <printOptions/>
  <pageMargins left="0.5118055555555555" right="0.5118055555555555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 xml:space="preserve">&amp;L &amp;C </oddHeader>
    <oddFooter xml:space="preserve">&amp;L 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OutlineSymbols="0" zoomScaleSheetLayoutView="100" workbookViewId="0" topLeftCell="A1">
      <selection activeCell="D26" sqref="D26"/>
    </sheetView>
  </sheetViews>
  <sheetFormatPr defaultColWidth="9.00390625" defaultRowHeight="14.25"/>
  <cols>
    <col min="1" max="2" width="10.625" style="0" customWidth="1"/>
    <col min="3" max="3" width="58.625" style="0" customWidth="1"/>
    <col min="4" max="4" width="18.625" style="0" customWidth="1"/>
    <col min="5" max="16384" width="8.625" style="0" customWidth="1"/>
  </cols>
  <sheetData>
    <row r="1" spans="1:4" ht="15" customHeight="1">
      <c r="A1" s="165" t="str">
        <f>'Orçamento Sintético'!A1</f>
        <v>P. Execução:</v>
      </c>
      <c r="B1" s="166"/>
      <c r="C1" s="135" t="str">
        <f>'Orçamento Sintético'!D1</f>
        <v>Objeto: Substituição de central de incêndio em edifícios próprios do MPDFT</v>
      </c>
      <c r="D1" s="133" t="str">
        <f>'Orçamento Sintético'!C1</f>
        <v>Licitação:</v>
      </c>
    </row>
    <row r="2" spans="1:4" ht="15" customHeight="1">
      <c r="A2" s="167" t="str">
        <f>'Orçamento Sintético'!A2:B2</f>
        <v>A</v>
      </c>
      <c r="B2" s="152"/>
      <c r="C2" s="121" t="str">
        <f>'Orçamento Sintético'!D2</f>
        <v>Local: QR 211 Conjunto A, Lote 14 - Santa Maria / DF</v>
      </c>
      <c r="D2" s="110" t="str">
        <f>'Orçamento Sintético'!C2</f>
        <v>B</v>
      </c>
    </row>
    <row r="3" spans="1:4" ht="15" customHeight="1">
      <c r="A3" s="168" t="str">
        <f>'Orçamento Sintético'!A3:B3</f>
        <v>P. Validade:</v>
      </c>
      <c r="B3" s="169"/>
      <c r="C3" s="122" t="str">
        <f>'Orçamento Sintético'!C3:D3</f>
        <v>Razão Social:</v>
      </c>
      <c r="D3" s="106" t="str">
        <f>'Orçamento Sintético'!E3</f>
        <v>Telefone:</v>
      </c>
    </row>
    <row r="4" spans="1:4" ht="15" customHeight="1">
      <c r="A4" s="167" t="str">
        <f>'Orçamento Sintético'!A4:B4</f>
        <v>C</v>
      </c>
      <c r="B4" s="152"/>
      <c r="C4" s="115" t="str">
        <f>'Orçamento Sintético'!C4:D4</f>
        <v>D</v>
      </c>
      <c r="D4" s="109" t="str">
        <f>'Orçamento Sintético'!E4</f>
        <v>E</v>
      </c>
    </row>
    <row r="5" spans="1:4" ht="15" customHeight="1">
      <c r="A5" s="165" t="str">
        <f>'Orçamento Sintético'!A5</f>
        <v>P. Garantia:</v>
      </c>
      <c r="B5" s="166"/>
      <c r="C5" s="104" t="str">
        <f>'Orçamento Sintético'!C5</f>
        <v>CNPJ:</v>
      </c>
      <c r="D5" s="106" t="str">
        <f>'Orçamento Sintético'!E5</f>
        <v>E-mail:</v>
      </c>
    </row>
    <row r="6" spans="1:4" ht="15" customHeight="1">
      <c r="A6" s="167" t="str">
        <f>'Orçamento Sintético'!A6:B6</f>
        <v>F</v>
      </c>
      <c r="B6" s="152"/>
      <c r="C6" s="115" t="str">
        <f>'Orçamento Sintético'!C6:D6</f>
        <v>G</v>
      </c>
      <c r="D6" s="109" t="str">
        <f>'Orçamento Sintético'!E6</f>
        <v>H</v>
      </c>
    </row>
    <row r="7" spans="1:4" s="39" customFormat="1" ht="15" customHeight="1">
      <c r="A7" s="171" t="s">
        <v>55</v>
      </c>
      <c r="B7" s="171"/>
      <c r="C7" s="171"/>
      <c r="D7" s="171"/>
    </row>
    <row r="8" spans="1:4" ht="14.25" customHeight="1">
      <c r="A8" s="2" t="s">
        <v>56</v>
      </c>
      <c r="B8" s="170" t="s">
        <v>57</v>
      </c>
      <c r="C8" s="170"/>
      <c r="D8" s="2" t="s">
        <v>58</v>
      </c>
    </row>
    <row r="9" spans="1:4" ht="14.25">
      <c r="A9" s="40"/>
      <c r="B9" s="41"/>
      <c r="C9" s="42"/>
      <c r="D9" s="43"/>
    </row>
    <row r="10" spans="1:4" ht="14.25">
      <c r="A10" s="44" t="s">
        <v>59</v>
      </c>
      <c r="B10" s="45" t="s">
        <v>60</v>
      </c>
      <c r="C10" s="42"/>
      <c r="D10" s="46"/>
    </row>
    <row r="11" spans="1:4" ht="14.25">
      <c r="A11" s="40"/>
      <c r="B11" s="41"/>
      <c r="C11" s="42"/>
      <c r="D11" s="43"/>
    </row>
    <row r="12" spans="1:4" ht="14.25">
      <c r="A12" s="44" t="s">
        <v>61</v>
      </c>
      <c r="B12" s="45" t="s">
        <v>62</v>
      </c>
      <c r="C12" s="42"/>
      <c r="D12" s="46">
        <f>ROUND(SUM(D14:D18),4)</f>
        <v>0.1574</v>
      </c>
    </row>
    <row r="13" spans="1:4" ht="14.25">
      <c r="A13" s="47"/>
      <c r="B13" s="41"/>
      <c r="C13" s="42"/>
      <c r="D13" s="43"/>
    </row>
    <row r="14" spans="1:4" ht="14.25">
      <c r="A14" s="40" t="s">
        <v>63</v>
      </c>
      <c r="B14" s="41" t="s">
        <v>64</v>
      </c>
      <c r="C14" s="42"/>
      <c r="D14" s="43">
        <v>0.04</v>
      </c>
    </row>
    <row r="15" spans="1:4" ht="14.25">
      <c r="A15" s="40" t="s">
        <v>65</v>
      </c>
      <c r="B15" s="41" t="s">
        <v>66</v>
      </c>
      <c r="C15" s="42"/>
      <c r="D15" s="43">
        <v>0.008</v>
      </c>
    </row>
    <row r="16" spans="1:4" ht="14.25">
      <c r="A16" s="40" t="s">
        <v>67</v>
      </c>
      <c r="B16" s="41" t="s">
        <v>68</v>
      </c>
      <c r="C16" s="42"/>
      <c r="D16" s="43">
        <v>0.012700000000000001</v>
      </c>
    </row>
    <row r="17" spans="1:4" ht="14.25">
      <c r="A17" s="40" t="s">
        <v>69</v>
      </c>
      <c r="B17" s="41" t="s">
        <v>70</v>
      </c>
      <c r="C17" s="42"/>
      <c r="D17" s="43">
        <v>0.0123</v>
      </c>
    </row>
    <row r="18" spans="1:4" ht="14.25">
      <c r="A18" s="40" t="s">
        <v>71</v>
      </c>
      <c r="B18" s="41" t="s">
        <v>72</v>
      </c>
      <c r="C18" s="42"/>
      <c r="D18" s="43">
        <v>0.0844</v>
      </c>
    </row>
    <row r="19" spans="1:4" ht="14.25">
      <c r="A19" s="47"/>
      <c r="B19" s="41"/>
      <c r="C19" s="42"/>
      <c r="D19" s="43"/>
    </row>
    <row r="20" spans="1:4" ht="14.25">
      <c r="A20" s="44" t="s">
        <v>73</v>
      </c>
      <c r="B20" s="45" t="s">
        <v>74</v>
      </c>
      <c r="C20" s="42"/>
      <c r="D20" s="46"/>
    </row>
    <row r="21" spans="1:4" ht="14.25">
      <c r="A21" s="47"/>
      <c r="B21" s="41"/>
      <c r="C21" s="42"/>
      <c r="D21" s="43"/>
    </row>
    <row r="22" spans="1:4" ht="14.25">
      <c r="A22" s="44" t="s">
        <v>75</v>
      </c>
      <c r="B22" s="45" t="s">
        <v>76</v>
      </c>
      <c r="C22" s="42"/>
      <c r="D22" s="46">
        <f>D24+D25+D26</f>
        <v>0.0395</v>
      </c>
    </row>
    <row r="23" spans="1:4" ht="14.25">
      <c r="A23" s="40"/>
      <c r="B23" s="41"/>
      <c r="C23" s="42"/>
      <c r="D23" s="43"/>
    </row>
    <row r="24" spans="1:4" ht="14.25">
      <c r="A24" s="40"/>
      <c r="B24" s="41" t="s">
        <v>77</v>
      </c>
      <c r="C24" s="42"/>
      <c r="D24" s="43">
        <v>0.0065000000000000014</v>
      </c>
    </row>
    <row r="25" spans="1:4" ht="14.25">
      <c r="A25" s="40"/>
      <c r="B25" s="41" t="s">
        <v>78</v>
      </c>
      <c r="C25" s="42"/>
      <c r="D25" s="43">
        <v>0.03</v>
      </c>
    </row>
    <row r="26" spans="1:4" ht="14.25">
      <c r="A26" s="40"/>
      <c r="B26" s="41" t="s">
        <v>79</v>
      </c>
      <c r="C26" s="42"/>
      <c r="D26" s="43">
        <f>0.02*'Orçamento Sintético'!B14</f>
        <v>0.0030000000000000005</v>
      </c>
    </row>
    <row r="27" spans="1:4" ht="14.25">
      <c r="A27" s="40"/>
      <c r="B27" s="41"/>
      <c r="C27" s="42"/>
      <c r="D27" s="43"/>
    </row>
    <row r="28" spans="1:4" ht="14.25">
      <c r="A28" s="44" t="s">
        <v>80</v>
      </c>
      <c r="B28" s="45" t="s">
        <v>81</v>
      </c>
      <c r="C28" s="42"/>
      <c r="D28" s="46">
        <f>ROUND((((1+(D14+D15+D16))*(1+D17)*(1+D18))/(1-D22)-1),4)</f>
        <v>0.2123</v>
      </c>
    </row>
    <row r="29" spans="1:4" ht="14.25">
      <c r="A29" s="47"/>
      <c r="B29" s="41"/>
      <c r="C29" s="42"/>
      <c r="D29" s="43"/>
    </row>
  </sheetData>
  <sheetProtection selectLockedCells="1" selectUnlockedCells="1"/>
  <mergeCells count="8">
    <mergeCell ref="A2:B2"/>
    <mergeCell ref="A6:B6"/>
    <mergeCell ref="A1:B1"/>
    <mergeCell ref="A5:B5"/>
    <mergeCell ref="B8:C8"/>
    <mergeCell ref="A3:B3"/>
    <mergeCell ref="A4:B4"/>
    <mergeCell ref="A7:D7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>&amp;L &amp;C 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44"/>
  <sheetViews>
    <sheetView showGridLines="0" showOutlineSymbols="0" zoomScaleSheetLayoutView="100" workbookViewId="0" topLeftCell="A10">
      <selection activeCell="C11" sqref="C11"/>
    </sheetView>
  </sheetViews>
  <sheetFormatPr defaultColWidth="9.00390625" defaultRowHeight="14.25"/>
  <cols>
    <col min="1" max="1" width="10.625" style="48" customWidth="1"/>
    <col min="2" max="2" width="10.625" style="49" customWidth="1"/>
    <col min="3" max="3" width="58.625" style="49" customWidth="1"/>
    <col min="4" max="4" width="18.625" style="50" customWidth="1"/>
    <col min="5" max="16384" width="9.00390625" style="51" customWidth="1"/>
  </cols>
  <sheetData>
    <row r="1" spans="1:256" ht="15" customHeight="1">
      <c r="A1" s="165" t="str">
        <f>'Orçamento Sintético'!A1</f>
        <v>P. Execução:</v>
      </c>
      <c r="B1" s="166"/>
      <c r="C1" s="135" t="str">
        <f>'Orçamento Sintético'!D1</f>
        <v>Objeto: Substituição de central de incêndio em edifícios próprios do MPDFT</v>
      </c>
      <c r="D1" s="133" t="str">
        <f>'Orçamento Sintético'!C1</f>
        <v>Licitação: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4" ht="15" customHeight="1">
      <c r="A2" s="167" t="str">
        <f>'Orçamento Sintético'!A2:B2</f>
        <v>A</v>
      </c>
      <c r="B2" s="152"/>
      <c r="C2" s="121" t="str">
        <f>'Orçamento Sintético'!D2</f>
        <v>Local: QR 211 Conjunto A, Lote 14 - Santa Maria / DF</v>
      </c>
      <c r="D2" s="110" t="str">
        <f>'Orçamento Sintético'!C2</f>
        <v>B</v>
      </c>
    </row>
    <row r="3" spans="1:4" ht="15" customHeight="1">
      <c r="A3" s="168" t="str">
        <f>'Orçamento Sintético'!A3:B3</f>
        <v>P. Validade:</v>
      </c>
      <c r="B3" s="169"/>
      <c r="C3" s="122" t="str">
        <f>'Orçamento Sintético'!C3:D3</f>
        <v>Razão Social:</v>
      </c>
      <c r="D3" s="106" t="str">
        <f>'Orçamento Sintético'!E3</f>
        <v>Telefone:</v>
      </c>
    </row>
    <row r="4" spans="1:4" ht="15" customHeight="1">
      <c r="A4" s="167" t="str">
        <f>'Orçamento Sintético'!A4:B4</f>
        <v>C</v>
      </c>
      <c r="B4" s="152"/>
      <c r="C4" s="115" t="str">
        <f>'Orçamento Sintético'!C4:D4</f>
        <v>D</v>
      </c>
      <c r="D4" s="109" t="str">
        <f>'Orçamento Sintético'!E4</f>
        <v>E</v>
      </c>
    </row>
    <row r="5" spans="1:4" ht="15" customHeight="1">
      <c r="A5" s="165" t="str">
        <f>'Orçamento Sintético'!A5</f>
        <v>P. Garantia:</v>
      </c>
      <c r="B5" s="166"/>
      <c r="C5" s="104" t="str">
        <f>'Orçamento Sintético'!C5</f>
        <v>CNPJ:</v>
      </c>
      <c r="D5" s="106" t="str">
        <f>'Orçamento Sintético'!E5</f>
        <v>E-mail:</v>
      </c>
    </row>
    <row r="6" spans="1:256" ht="15" customHeight="1">
      <c r="A6" s="167" t="str">
        <f>'Orçamento Sintético'!A6:B6</f>
        <v>F</v>
      </c>
      <c r="B6" s="152"/>
      <c r="C6" s="115" t="str">
        <f>'Orçamento Sintético'!C6:D6</f>
        <v>G</v>
      </c>
      <c r="D6" s="109" t="str">
        <f>'Orçamento Sintético'!E6</f>
        <v>H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4" s="54" customFormat="1" ht="15" customHeight="1">
      <c r="A7" s="174" t="s">
        <v>82</v>
      </c>
      <c r="B7" s="174"/>
      <c r="C7" s="174"/>
      <c r="D7" s="174"/>
    </row>
    <row r="8" spans="1:4" s="55" customFormat="1" ht="12.75">
      <c r="A8" s="2" t="s">
        <v>83</v>
      </c>
      <c r="B8" s="170" t="s">
        <v>84</v>
      </c>
      <c r="C8" s="170"/>
      <c r="D8" s="2" t="s">
        <v>58</v>
      </c>
    </row>
    <row r="9" spans="1:4" s="55" customFormat="1" ht="12.75" customHeight="1">
      <c r="A9" s="173" t="s">
        <v>85</v>
      </c>
      <c r="B9" s="173"/>
      <c r="C9" s="173"/>
      <c r="D9" s="173"/>
    </row>
    <row r="10" spans="1:4" s="55" customFormat="1" ht="12.75">
      <c r="A10" s="56" t="s">
        <v>61</v>
      </c>
      <c r="B10" s="57" t="s">
        <v>86</v>
      </c>
      <c r="C10" s="58"/>
      <c r="D10" s="59">
        <v>0.2</v>
      </c>
    </row>
    <row r="11" spans="1:4" s="55" customFormat="1" ht="12.75">
      <c r="A11" s="56" t="s">
        <v>87</v>
      </c>
      <c r="B11" s="57" t="s">
        <v>88</v>
      </c>
      <c r="C11" s="58"/>
      <c r="D11" s="59">
        <v>0.015</v>
      </c>
    </row>
    <row r="12" spans="1:4" s="55" customFormat="1" ht="12.75">
      <c r="A12" s="56" t="s">
        <v>89</v>
      </c>
      <c r="B12" s="57" t="s">
        <v>90</v>
      </c>
      <c r="C12" s="58"/>
      <c r="D12" s="59">
        <v>0.01</v>
      </c>
    </row>
    <row r="13" spans="1:4" s="55" customFormat="1" ht="12.75">
      <c r="A13" s="56" t="s">
        <v>91</v>
      </c>
      <c r="B13" s="57" t="s">
        <v>92</v>
      </c>
      <c r="C13" s="58"/>
      <c r="D13" s="59">
        <v>0.002</v>
      </c>
    </row>
    <row r="14" spans="1:4" s="55" customFormat="1" ht="12.75">
      <c r="A14" s="56" t="s">
        <v>93</v>
      </c>
      <c r="B14" s="57" t="s">
        <v>94</v>
      </c>
      <c r="C14" s="58"/>
      <c r="D14" s="59">
        <v>0.006</v>
      </c>
    </row>
    <row r="15" spans="1:4" s="55" customFormat="1" ht="12.75">
      <c r="A15" s="56" t="s">
        <v>95</v>
      </c>
      <c r="B15" s="57" t="s">
        <v>96</v>
      </c>
      <c r="C15" s="58"/>
      <c r="D15" s="59">
        <v>0.025</v>
      </c>
    </row>
    <row r="16" spans="1:4" s="55" customFormat="1" ht="12.75">
      <c r="A16" s="56" t="s">
        <v>97</v>
      </c>
      <c r="B16" s="57" t="s">
        <v>98</v>
      </c>
      <c r="C16" s="58"/>
      <c r="D16" s="59">
        <v>0.03</v>
      </c>
    </row>
    <row r="17" spans="1:4" s="55" customFormat="1" ht="12.75">
      <c r="A17" s="56" t="s">
        <v>99</v>
      </c>
      <c r="B17" s="57" t="s">
        <v>100</v>
      </c>
      <c r="C17" s="58"/>
      <c r="D17" s="59">
        <v>0.08</v>
      </c>
    </row>
    <row r="18" spans="1:4" s="55" customFormat="1" ht="12.75">
      <c r="A18" s="56" t="s">
        <v>101</v>
      </c>
      <c r="B18" s="57" t="s">
        <v>102</v>
      </c>
      <c r="C18" s="58"/>
      <c r="D18" s="59">
        <v>0.01</v>
      </c>
    </row>
    <row r="19" spans="1:4" s="55" customFormat="1" ht="12.75">
      <c r="A19" s="60" t="s">
        <v>103</v>
      </c>
      <c r="B19" s="61" t="s">
        <v>104</v>
      </c>
      <c r="C19" s="62"/>
      <c r="D19" s="63">
        <f>SUM(D10:D18)</f>
        <v>0.37800000000000006</v>
      </c>
    </row>
    <row r="20" spans="1:4" s="55" customFormat="1" ht="12.75" customHeight="1">
      <c r="A20" s="173" t="s">
        <v>105</v>
      </c>
      <c r="B20" s="173"/>
      <c r="C20" s="173"/>
      <c r="D20" s="173"/>
    </row>
    <row r="21" spans="1:4" s="55" customFormat="1" ht="12.75">
      <c r="A21" s="56" t="s">
        <v>75</v>
      </c>
      <c r="B21" s="57" t="s">
        <v>106</v>
      </c>
      <c r="C21" s="58"/>
      <c r="D21" s="59">
        <v>0.1775</v>
      </c>
    </row>
    <row r="22" spans="1:4" s="55" customFormat="1" ht="12.75">
      <c r="A22" s="56" t="s">
        <v>107</v>
      </c>
      <c r="B22" s="57" t="s">
        <v>108</v>
      </c>
      <c r="C22" s="58"/>
      <c r="D22" s="59">
        <v>0.0341</v>
      </c>
    </row>
    <row r="23" spans="1:4" s="55" customFormat="1" ht="12.75">
      <c r="A23" s="56" t="s">
        <v>109</v>
      </c>
      <c r="B23" s="57" t="s">
        <v>110</v>
      </c>
      <c r="C23" s="58"/>
      <c r="D23" s="59">
        <v>0.0086</v>
      </c>
    </row>
    <row r="24" spans="1:4" s="55" customFormat="1" ht="12.75">
      <c r="A24" s="56" t="s">
        <v>111</v>
      </c>
      <c r="B24" s="57" t="s">
        <v>112</v>
      </c>
      <c r="C24" s="58"/>
      <c r="D24" s="59">
        <v>0.1062</v>
      </c>
    </row>
    <row r="25" spans="1:4" s="55" customFormat="1" ht="12.75">
      <c r="A25" s="56" t="s">
        <v>113</v>
      </c>
      <c r="B25" s="57" t="s">
        <v>114</v>
      </c>
      <c r="C25" s="58"/>
      <c r="D25" s="59">
        <v>0.0007</v>
      </c>
    </row>
    <row r="26" spans="1:4" s="55" customFormat="1" ht="12.75">
      <c r="A26" s="56" t="s">
        <v>115</v>
      </c>
      <c r="B26" s="57" t="s">
        <v>116</v>
      </c>
      <c r="C26" s="58"/>
      <c r="D26" s="59">
        <v>0.0071</v>
      </c>
    </row>
    <row r="27" spans="1:4" s="55" customFormat="1" ht="12.75">
      <c r="A27" s="56" t="s">
        <v>117</v>
      </c>
      <c r="B27" s="57" t="s">
        <v>118</v>
      </c>
      <c r="C27" s="58"/>
      <c r="D27" s="59">
        <v>0.0131</v>
      </c>
    </row>
    <row r="28" spans="1:4" s="55" customFormat="1" ht="12.75">
      <c r="A28" s="56" t="s">
        <v>119</v>
      </c>
      <c r="B28" s="57" t="s">
        <v>120</v>
      </c>
      <c r="C28" s="58"/>
      <c r="D28" s="59">
        <v>0.0011</v>
      </c>
    </row>
    <row r="29" spans="1:4" s="55" customFormat="1" ht="12.75">
      <c r="A29" s="56" t="s">
        <v>121</v>
      </c>
      <c r="B29" s="57" t="s">
        <v>122</v>
      </c>
      <c r="C29" s="58"/>
      <c r="D29" s="59">
        <v>0.1355</v>
      </c>
    </row>
    <row r="30" spans="1:4" s="55" customFormat="1" ht="12.75">
      <c r="A30" s="56" t="s">
        <v>123</v>
      </c>
      <c r="B30" s="57" t="s">
        <v>124</v>
      </c>
      <c r="C30" s="58"/>
      <c r="D30" s="59">
        <v>0.0003</v>
      </c>
    </row>
    <row r="31" spans="1:4" s="55" customFormat="1" ht="12.75">
      <c r="A31" s="60" t="s">
        <v>125</v>
      </c>
      <c r="B31" s="61" t="s">
        <v>126</v>
      </c>
      <c r="C31" s="62"/>
      <c r="D31" s="63">
        <f>SUM(D21:D30)</f>
        <v>0.48419999999999996</v>
      </c>
    </row>
    <row r="32" spans="1:4" s="55" customFormat="1" ht="12.75" customHeight="1">
      <c r="A32" s="173" t="s">
        <v>127</v>
      </c>
      <c r="B32" s="173"/>
      <c r="C32" s="173"/>
      <c r="D32" s="173"/>
    </row>
    <row r="33" spans="1:4" s="55" customFormat="1" ht="12.75">
      <c r="A33" s="56" t="s">
        <v>128</v>
      </c>
      <c r="B33" s="57" t="s">
        <v>129</v>
      </c>
      <c r="C33" s="58"/>
      <c r="D33" s="59">
        <v>0.0412</v>
      </c>
    </row>
    <row r="34" spans="1:4" s="55" customFormat="1" ht="12.75">
      <c r="A34" s="56" t="s">
        <v>130</v>
      </c>
      <c r="B34" s="57" t="s">
        <v>131</v>
      </c>
      <c r="C34" s="58"/>
      <c r="D34" s="59">
        <v>0.001</v>
      </c>
    </row>
    <row r="35" spans="1:4" s="55" customFormat="1" ht="12.75">
      <c r="A35" s="56" t="s">
        <v>132</v>
      </c>
      <c r="B35" s="57" t="s">
        <v>133</v>
      </c>
      <c r="C35" s="58"/>
      <c r="D35" s="59">
        <v>0.0046</v>
      </c>
    </row>
    <row r="36" spans="1:4" s="55" customFormat="1" ht="12.75">
      <c r="A36" s="56" t="s">
        <v>134</v>
      </c>
      <c r="B36" s="57" t="s">
        <v>135</v>
      </c>
      <c r="C36" s="58"/>
      <c r="D36" s="59">
        <v>0.0377</v>
      </c>
    </row>
    <row r="37" spans="1:4" s="55" customFormat="1" ht="12.75">
      <c r="A37" s="56" t="s">
        <v>136</v>
      </c>
      <c r="B37" s="57" t="s">
        <v>137</v>
      </c>
      <c r="C37" s="58"/>
      <c r="D37" s="59">
        <v>0.0035</v>
      </c>
    </row>
    <row r="38" spans="1:4" s="55" customFormat="1" ht="12.75">
      <c r="A38" s="60" t="s">
        <v>138</v>
      </c>
      <c r="B38" s="61" t="s">
        <v>126</v>
      </c>
      <c r="C38" s="62"/>
      <c r="D38" s="63">
        <f>SUM(D33:D37)</f>
        <v>0.088</v>
      </c>
    </row>
    <row r="39" spans="1:4" s="55" customFormat="1" ht="12.75" customHeight="1">
      <c r="A39" s="173" t="s">
        <v>139</v>
      </c>
      <c r="B39" s="173"/>
      <c r="C39" s="173"/>
      <c r="D39" s="173"/>
    </row>
    <row r="40" spans="1:4" ht="12.75">
      <c r="A40" s="56" t="s">
        <v>140</v>
      </c>
      <c r="B40" s="57" t="s">
        <v>141</v>
      </c>
      <c r="C40" s="58"/>
      <c r="D40" s="59">
        <f>ROUND(D19*D31,4)</f>
        <v>0.183</v>
      </c>
    </row>
    <row r="41" spans="1:4" ht="12.75">
      <c r="A41" s="56" t="s">
        <v>142</v>
      </c>
      <c r="B41" s="57" t="s">
        <v>143</v>
      </c>
      <c r="C41" s="58"/>
      <c r="D41" s="59">
        <f>ROUND(D17*D33+D19*D34,4)</f>
        <v>0.0037</v>
      </c>
    </row>
    <row r="42" spans="1:4" ht="12.75">
      <c r="A42" s="60" t="s">
        <v>144</v>
      </c>
      <c r="B42" s="61" t="s">
        <v>145</v>
      </c>
      <c r="C42" s="62"/>
      <c r="D42" s="63">
        <f>SUM(D40:D41)</f>
        <v>0.1867</v>
      </c>
    </row>
    <row r="43" spans="1:4" ht="12.75">
      <c r="A43" s="56"/>
      <c r="B43" s="57"/>
      <c r="C43" s="58"/>
      <c r="D43" s="59"/>
    </row>
    <row r="44" spans="1:4" ht="12.75" customHeight="1">
      <c r="A44" s="172" t="s">
        <v>146</v>
      </c>
      <c r="B44" s="172"/>
      <c r="C44" s="172"/>
      <c r="D44" s="64">
        <f>D19+D31+D38+D42</f>
        <v>1.1369</v>
      </c>
    </row>
  </sheetData>
  <sheetProtection selectLockedCells="1" selectUnlockedCells="1"/>
  <mergeCells count="13">
    <mergeCell ref="A1:B1"/>
    <mergeCell ref="A5:B5"/>
    <mergeCell ref="A3:B3"/>
    <mergeCell ref="A4:B4"/>
    <mergeCell ref="A7:D7"/>
    <mergeCell ref="A2:B2"/>
    <mergeCell ref="A6:B6"/>
    <mergeCell ref="A39:D39"/>
    <mergeCell ref="A44:C44"/>
    <mergeCell ref="B8:C8"/>
    <mergeCell ref="A9:D9"/>
    <mergeCell ref="A20:D20"/>
    <mergeCell ref="A32:D32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/>
  <headerFooter alignWithMargins="0">
    <oddHeader xml:space="preserve">&amp;L &amp;C </oddHeader>
    <oddFooter>&amp;L &amp;C 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showOutlineSymbols="0" workbookViewId="0" topLeftCell="A1">
      <selection activeCell="B26" sqref="B26"/>
    </sheetView>
  </sheetViews>
  <sheetFormatPr defaultColWidth="9.00390625" defaultRowHeight="14.25"/>
  <cols>
    <col min="1" max="1" width="20.00390625" style="0" customWidth="1"/>
    <col min="2" max="2" width="60.00390625" style="0" customWidth="1"/>
    <col min="3" max="3" width="20.00390625" style="0" customWidth="1"/>
    <col min="4" max="26" width="12.00390625" style="0" customWidth="1"/>
    <col min="27" max="16384" width="8.625" style="0" customWidth="1"/>
  </cols>
  <sheetData>
    <row r="1" spans="1:6" ht="14.25" customHeight="1">
      <c r="A1" s="104" t="str">
        <f>'Orçamento Sintético'!A1</f>
        <v>P. Execução:</v>
      </c>
      <c r="B1" s="135" t="str">
        <f>'Orçamento Sintético'!D1</f>
        <v>Objeto: Substituição de central de incêndio em edifícios próprios do MPDFT</v>
      </c>
      <c r="C1" s="133" t="str">
        <f>'Orçamento Sintético'!C1</f>
        <v>Licitação:</v>
      </c>
      <c r="D1" s="70"/>
      <c r="E1" s="24"/>
      <c r="F1" s="25"/>
    </row>
    <row r="2" spans="1:6" ht="14.25" customHeight="1">
      <c r="A2" s="115" t="str">
        <f>'Orçamento Sintético'!A2:B2</f>
        <v>A</v>
      </c>
      <c r="B2" s="121" t="str">
        <f>'Orçamento Sintético'!D2</f>
        <v>Local: QR 211 Conjunto A, Lote 14 - Santa Maria / DF</v>
      </c>
      <c r="C2" s="110" t="str">
        <f>'Orçamento Sintético'!C2</f>
        <v>B</v>
      </c>
      <c r="D2" s="71"/>
      <c r="F2" s="26"/>
    </row>
    <row r="3" spans="1:6" ht="14.25">
      <c r="A3" s="122" t="str">
        <f>'Orçamento Sintético'!A3:B3</f>
        <v>P. Validade:</v>
      </c>
      <c r="B3" s="122" t="s">
        <v>191</v>
      </c>
      <c r="C3" s="106" t="str">
        <f>'Orçamento Sintético'!E1</f>
        <v>Data:</v>
      </c>
      <c r="D3" s="71"/>
      <c r="F3" s="26"/>
    </row>
    <row r="4" spans="1:6" ht="14.25">
      <c r="A4" s="115" t="str">
        <f>'Orçamento Sintético'!A4:B4</f>
        <v>C</v>
      </c>
      <c r="B4" s="115" t="s">
        <v>172</v>
      </c>
      <c r="C4" s="134" t="str">
        <f>'Orçamento Sintético'!E4</f>
        <v>E</v>
      </c>
      <c r="D4" s="71"/>
      <c r="F4" s="26"/>
    </row>
    <row r="5" spans="1:6" ht="15">
      <c r="A5" s="104" t="str">
        <f>'Orçamento Sintético'!A5</f>
        <v>P. Garantia:</v>
      </c>
      <c r="B5" s="122" t="s">
        <v>194</v>
      </c>
      <c r="C5" s="104" t="str">
        <f>'Orçamento Sintético'!E3</f>
        <v>Telefone:</v>
      </c>
      <c r="D5" s="72"/>
      <c r="E5" s="65"/>
      <c r="F5" s="68"/>
    </row>
    <row r="6" spans="1:6" ht="15" customHeight="1">
      <c r="A6" s="115" t="str">
        <f>'Orçamento Sintético'!A6:B6</f>
        <v>F</v>
      </c>
      <c r="B6" s="115" t="s">
        <v>196</v>
      </c>
      <c r="C6" s="123" t="str">
        <f>'Orçamento Sintético'!E6</f>
        <v>H</v>
      </c>
      <c r="D6" s="73"/>
      <c r="E6" s="66"/>
      <c r="F6" s="69"/>
    </row>
    <row r="7" spans="1:6" ht="15">
      <c r="A7" s="67" t="s">
        <v>15</v>
      </c>
      <c r="B7" s="67" t="s">
        <v>16</v>
      </c>
      <c r="C7" s="67" t="s">
        <v>148</v>
      </c>
      <c r="D7" s="67" t="s">
        <v>149</v>
      </c>
      <c r="E7" s="67" t="s">
        <v>150</v>
      </c>
      <c r="F7" s="67" t="s">
        <v>151</v>
      </c>
    </row>
    <row r="8" spans="1:6" ht="14.25">
      <c r="A8" s="179" t="s">
        <v>19</v>
      </c>
      <c r="B8" s="180" t="str">
        <f>VLOOKUP(A8,'Orçamento Sintético'!A:H,4,0)</f>
        <v>INSTALAÇÕES ELÉTRICAS E ELETRÔNICAS</v>
      </c>
      <c r="C8" s="138">
        <f>ROUND(C9/$F$19,4)</f>
        <v>1</v>
      </c>
      <c r="D8" s="139">
        <f>ROUND(D9/$C9,4)</f>
        <v>0</v>
      </c>
      <c r="E8" s="139">
        <f>ROUND(E9/$C9,4)</f>
        <v>0.5</v>
      </c>
      <c r="F8" s="139">
        <f>ROUND(F9/$C9,4)</f>
        <v>0.5</v>
      </c>
    </row>
    <row r="9" spans="1:6" ht="14.25">
      <c r="A9" s="179"/>
      <c r="B9" s="180"/>
      <c r="C9" s="140">
        <f>VLOOKUP($A8,'Orçamento Sintético'!$A:$H,8,0)</f>
        <v>66445.6</v>
      </c>
      <c r="D9" s="141">
        <f>D11</f>
        <v>0</v>
      </c>
      <c r="E9" s="141">
        <f>E11</f>
        <v>33222.8</v>
      </c>
      <c r="F9" s="141">
        <f>F11</f>
        <v>33222.8</v>
      </c>
    </row>
    <row r="10" spans="1:6" ht="14.25">
      <c r="A10" s="181" t="s">
        <v>31</v>
      </c>
      <c r="B10" s="182" t="str">
        <f>VLOOKUP(A10,'Orçamento Sintético'!A:H,4,0)</f>
        <v>DETECÇÃO E ALARME DE INCÊNDIO</v>
      </c>
      <c r="C10" s="142">
        <f>ROUND(C11/$F$19,4)</f>
        <v>1</v>
      </c>
      <c r="D10" s="142">
        <f>ROUND(D13/$C13,4)</f>
        <v>0</v>
      </c>
      <c r="E10" s="142">
        <f>ROUND(E13/$C13,4)</f>
        <v>0.5</v>
      </c>
      <c r="F10" s="142">
        <f>ROUND(F13/$C13,4)</f>
        <v>0.5</v>
      </c>
    </row>
    <row r="11" spans="1:6" ht="14.25">
      <c r="A11" s="181"/>
      <c r="B11" s="182"/>
      <c r="C11" s="143">
        <f>C13</f>
        <v>66445.6</v>
      </c>
      <c r="D11" s="143">
        <f>D13</f>
        <v>0</v>
      </c>
      <c r="E11" s="143">
        <f>E13</f>
        <v>33222.8</v>
      </c>
      <c r="F11" s="143">
        <f>F13</f>
        <v>33222.8</v>
      </c>
    </row>
    <row r="12" spans="1:6" ht="15" customHeight="1">
      <c r="A12" s="177" t="s">
        <v>33</v>
      </c>
      <c r="B12" s="178" t="str">
        <f>VLOOKUP(A12,'Orçamento Sintético'!A:H,4,0)</f>
        <v>Serviço de instalação com fornecimento de Central de Incêndio endereçávelcom capacidade quantitativa de 03 (três) laços. A placa principal, com respectivo painel, deverá possuir cartão de memória tipo “FLASH EEPROM” (SIMM CARD) com sistema operacional - “firmware” já gravado, modelo OCTO PLUS - EN-54, marca Global Fire</v>
      </c>
      <c r="C12" s="150">
        <f>ROUND(C13/$F$19,4)</f>
        <v>1</v>
      </c>
      <c r="D12" s="150"/>
      <c r="E12" s="144">
        <v>0.5</v>
      </c>
      <c r="F12" s="144">
        <f>ROUND(F13/$C13,4)</f>
        <v>0.5</v>
      </c>
    </row>
    <row r="13" spans="1:6" ht="41.25" customHeight="1">
      <c r="A13" s="177"/>
      <c r="B13" s="178"/>
      <c r="C13" s="151">
        <f>VLOOKUP($A12,'Orçamento Sintético'!$A:$H,8,0)</f>
        <v>66445.6</v>
      </c>
      <c r="D13" s="151">
        <f>ROUND($C13*D12,2)</f>
        <v>0</v>
      </c>
      <c r="E13" s="145">
        <f>ROUND($C13*E12,2)</f>
        <v>33222.8</v>
      </c>
      <c r="F13" s="145">
        <f>$C13-SUM(D13:E13)</f>
        <v>33222.8</v>
      </c>
    </row>
    <row r="14" spans="1:6" ht="15" customHeight="1">
      <c r="A14" s="146"/>
      <c r="B14" s="149" t="s">
        <v>152</v>
      </c>
      <c r="C14" s="147"/>
      <c r="D14" s="148">
        <f>ROUND(D15/$F$19,4)</f>
        <v>0</v>
      </c>
      <c r="E14" s="148">
        <f>ROUND(E15/$F$19,4)</f>
        <v>0.5</v>
      </c>
      <c r="F14" s="148">
        <f>ROUND(F15/$F$19,4)</f>
        <v>0.5</v>
      </c>
    </row>
    <row r="15" spans="1:6" ht="14.25" customHeight="1">
      <c r="A15" s="176" t="s">
        <v>153</v>
      </c>
      <c r="B15" s="176"/>
      <c r="C15" s="1"/>
      <c r="D15" s="75">
        <f>D9</f>
        <v>0</v>
      </c>
      <c r="E15" s="75">
        <f>E9</f>
        <v>33222.8</v>
      </c>
      <c r="F15" s="75">
        <f>F9</f>
        <v>33222.8</v>
      </c>
    </row>
    <row r="16" spans="1:6" ht="14.25" customHeight="1">
      <c r="A16" s="176" t="s">
        <v>80</v>
      </c>
      <c r="B16" s="176"/>
      <c r="C16" s="1"/>
      <c r="D16" s="76">
        <f>ROUND(D15*'Composição de BDI'!$D$28,2)</f>
        <v>0</v>
      </c>
      <c r="E16" s="76">
        <f>ROUND(E15*'Composição de BDI'!$D$28,2)</f>
        <v>7053.2</v>
      </c>
      <c r="F16" s="76">
        <f>TRUNC(F15*'Composição de BDI'!$D$28,2)</f>
        <v>7053.2</v>
      </c>
    </row>
    <row r="17" spans="1:6" ht="14.25">
      <c r="A17" s="29"/>
      <c r="B17" s="31" t="s">
        <v>154</v>
      </c>
      <c r="C17" s="31"/>
      <c r="D17" s="77">
        <f>SUM(D15:D16)</f>
        <v>0</v>
      </c>
      <c r="E17" s="77">
        <f>SUM(E15:E16)</f>
        <v>40276</v>
      </c>
      <c r="F17" s="77">
        <f>SUM(F15:F16)</f>
        <v>40276</v>
      </c>
    </row>
    <row r="18" spans="1:6" ht="14.25" customHeight="1">
      <c r="A18" s="175" t="s">
        <v>155</v>
      </c>
      <c r="B18" s="175"/>
      <c r="C18" s="1"/>
      <c r="D18" s="74">
        <f>D14</f>
        <v>0</v>
      </c>
      <c r="E18" s="74">
        <f>D18+E14</f>
        <v>0.5</v>
      </c>
      <c r="F18" s="74">
        <f>E18+F14</f>
        <v>1</v>
      </c>
    </row>
    <row r="19" spans="1:6" ht="14.25" customHeight="1">
      <c r="A19" s="176" t="s">
        <v>156</v>
      </c>
      <c r="B19" s="176"/>
      <c r="C19" s="1"/>
      <c r="D19" s="75">
        <f>D15</f>
        <v>0</v>
      </c>
      <c r="E19" s="75">
        <f>D19+E15</f>
        <v>33222.8</v>
      </c>
      <c r="F19" s="75">
        <f>E19+F15</f>
        <v>66445.6</v>
      </c>
    </row>
    <row r="20" spans="1:6" ht="14.25">
      <c r="A20" s="29"/>
      <c r="B20" s="31" t="s">
        <v>147</v>
      </c>
      <c r="C20" s="31"/>
      <c r="D20" s="77">
        <f>D17</f>
        <v>0</v>
      </c>
      <c r="E20" s="77">
        <f>D20+E17</f>
        <v>40276</v>
      </c>
      <c r="F20" s="77">
        <f>E20+F17</f>
        <v>80552</v>
      </c>
    </row>
  </sheetData>
  <sheetProtection selectLockedCells="1" selectUnlockedCells="1"/>
  <mergeCells count="10">
    <mergeCell ref="A8:A9"/>
    <mergeCell ref="B8:B9"/>
    <mergeCell ref="A10:A11"/>
    <mergeCell ref="B10:B11"/>
    <mergeCell ref="A18:B18"/>
    <mergeCell ref="A19:B19"/>
    <mergeCell ref="A12:A13"/>
    <mergeCell ref="B12:B13"/>
    <mergeCell ref="A15:B15"/>
    <mergeCell ref="A16:B16"/>
  </mergeCells>
  <printOptions horizontalCentered="1"/>
  <pageMargins left="0.5902777777777778" right="0.5902777777777778" top="0.5902777777777778" bottom="0.5902777777777778" header="0.19652777777777777" footer="0.19652777777777777"/>
  <pageSetup fitToHeight="0" fitToWidth="1" horizontalDpi="300" verticalDpi="300" orientation="portrait" paperSize="9" r:id="rId1"/>
  <headerFooter alignWithMargins="0">
    <oddHeader xml:space="preserve">&amp;L &amp;C </oddHeader>
    <oddFooter xml:space="preserve">&amp;L 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AnaCZ</cp:lastModifiedBy>
  <cp:lastPrinted>2021-03-15T19:24:22Z</cp:lastPrinted>
  <dcterms:created xsi:type="dcterms:W3CDTF">2021-03-15T16:57:26Z</dcterms:created>
  <dcterms:modified xsi:type="dcterms:W3CDTF">2021-11-03T19:38:32Z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