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785" yWindow="345" windowWidth="12960" windowHeight="8490" activeTab="1"/>
  </bookViews>
  <sheets>
    <sheet name="Instruções de Preenchimento" sheetId="10" r:id="rId1"/>
    <sheet name="Resumo do Orçamento" sheetId="2" r:id="rId2"/>
    <sheet name="Orçamento Sintético" sheetId="1" r:id="rId3"/>
    <sheet name="Orçamento Analítico" sheetId="3" r:id="rId4"/>
    <sheet name="Insumos e Serviços" sheetId="13" r:id="rId5"/>
    <sheet name="Composição de BDI" sheetId="5" r:id="rId6"/>
    <sheet name="Composição de Encargos Sociais" sheetId="6" r:id="rId7"/>
    <sheet name="Cronograma" sheetId="9" r:id="rId8"/>
  </sheets>
  <externalReferences>
    <externalReference r:id="rId9"/>
  </externalReferences>
  <definedNames>
    <definedName name="_10Excel_BuiltIn_Print_Area_3_1_1_3_1">"#ref!"</definedName>
    <definedName name="_11Excel_BuiltIn_Print_Area_3_1_3_1">"#ref!"</definedName>
    <definedName name="_12Excel_BuiltIn_Print_Area_5_1_1">"#ref!"</definedName>
    <definedName name="_13Excel_BuiltIn_Print_Area_5_1_1_1">"#ref!"</definedName>
    <definedName name="_14Excel_BuiltIn_Print_Titles_2_1_1">"#ref!"</definedName>
    <definedName name="_15Excel_BuiltIn_Print_Titles_2_1_1_1">"#ref!"</definedName>
    <definedName name="_16Excel_BuiltIn_Print_Titles_3_1_3_1">"#ref!"</definedName>
    <definedName name="_1Excel_BuiltIn_Print_Area_1_1">"#ref!"</definedName>
    <definedName name="_2Excel_BuiltIn_Print_Area_2_1">"#ref!"</definedName>
    <definedName name="_3Excel_BuiltIn_Print_Area_2_1_1">"#ref!"</definedName>
    <definedName name="_4Excel_BuiltIn_Print_Area_2_1_1_1">"#ref!"</definedName>
    <definedName name="_5Excel_BuiltIn_Print_Area_3_1_1_1">"#ref!"</definedName>
    <definedName name="_6Excel_BuiltIn_Print_Area_3_1_1_1_1">"#ref!"</definedName>
    <definedName name="_7Excel_BuiltIn_Print_Area_3_1_1_1_1_1">"#ref!"</definedName>
    <definedName name="_8Excel_BuiltIn_Print_Area_3_1_1_1_1_3_1">"#ref!"</definedName>
    <definedName name="_9Excel_BuiltIn_Print_Area_3_1_1_1_3_1">"#ref!"</definedName>
    <definedName name="_Toc162077558_1" localSheetId="6">#REF!</definedName>
    <definedName name="_Toc162077558_1" localSheetId="0">#REF!</definedName>
    <definedName name="_Toc162077558_1">#REF!</definedName>
    <definedName name="_xlnm.Print_Area" localSheetId="5">'Composição de BDI'!$A$1:$D$23</definedName>
    <definedName name="_xlnm.Print_Area" localSheetId="6">'Composição de Encargos Sociais'!$A$1:$D$44</definedName>
    <definedName name="_xlnm.Print_Area" localSheetId="2">'Orçamento Sintético'!$A$1:$H$94</definedName>
    <definedName name="Excel_BuiltIn_Print_Area_1" localSheetId="6">#REF!</definedName>
    <definedName name="Excel_BuiltIn_Print_Area_1" localSheetId="0">#REF!</definedName>
    <definedName name="Excel_BuiltIn_Print_Area_1">#REF!</definedName>
    <definedName name="Excel_BuiltIn_Print_Area_1_1" localSheetId="6">#REF!</definedName>
    <definedName name="Excel_BuiltIn_Print_Area_1_1" localSheetId="0">#REF!</definedName>
    <definedName name="Excel_BuiltIn_Print_Area_1_1">#REF!</definedName>
    <definedName name="Excel_BuiltIn_Print_Area_1_1_1" localSheetId="6">#REF!</definedName>
    <definedName name="Excel_BuiltIn_Print_Area_1_1_1" localSheetId="0">#REF!</definedName>
    <definedName name="Excel_BuiltIn_Print_Area_1_1_1">#REF!</definedName>
    <definedName name="Excel_BuiltIn_Print_Area_1_1_1_1" localSheetId="6">#REF!</definedName>
    <definedName name="Excel_BuiltIn_Print_Area_1_1_1_1" localSheetId="0">#REF!</definedName>
    <definedName name="Excel_BuiltIn_Print_Area_1_1_1_1">#REF!</definedName>
    <definedName name="Excel_BuiltIn_Print_Area_1_1_1_1_1" localSheetId="6">#REF!</definedName>
    <definedName name="Excel_BuiltIn_Print_Area_1_1_1_1_1" localSheetId="0">#REF!</definedName>
    <definedName name="Excel_BuiltIn_Print_Area_1_1_1_1_1">#REF!</definedName>
    <definedName name="Excel_BuiltIn_Print_Area_1_1_1_1_1_1" localSheetId="6">#REF!</definedName>
    <definedName name="Excel_BuiltIn_Print_Area_1_1_1_1_1_1" localSheetId="0">#REF!</definedName>
    <definedName name="Excel_BuiltIn_Print_Area_1_1_1_1_1_1">#REF!</definedName>
    <definedName name="Excel_BuiltIn_Print_Area_1_1_1_1_1_1_1_1" localSheetId="6">#REF!</definedName>
    <definedName name="Excel_BuiltIn_Print_Area_1_1_1_1_1_1_1_1" localSheetId="0">#REF!</definedName>
    <definedName name="Excel_BuiltIn_Print_Area_1_1_1_1_1_1_1_1">#REF!</definedName>
    <definedName name="Excel_BuiltIn_Print_Area_1_1_1_1_5" localSheetId="6">#REF!</definedName>
    <definedName name="Excel_BuiltIn_Print_Area_1_1_1_1_5" localSheetId="0">#REF!</definedName>
    <definedName name="Excel_BuiltIn_Print_Area_1_1_1_1_5">#REF!</definedName>
    <definedName name="Excel_BuiltIn_Print_Area_1_1_1_5" localSheetId="6">#REF!</definedName>
    <definedName name="Excel_BuiltIn_Print_Area_1_1_1_5" localSheetId="0">#REF!</definedName>
    <definedName name="Excel_BuiltIn_Print_Area_1_1_1_5">#REF!</definedName>
    <definedName name="Excel_BuiltIn_Print_Area_1_1_5" localSheetId="6">#REF!</definedName>
    <definedName name="Excel_BuiltIn_Print_Area_1_1_5" localSheetId="0">#REF!</definedName>
    <definedName name="Excel_BuiltIn_Print_Area_1_1_5">#REF!</definedName>
    <definedName name="Excel_BuiltIn_Print_Area_2" localSheetId="6">#REF!</definedName>
    <definedName name="Excel_BuiltIn_Print_Area_2" localSheetId="0">#REF!</definedName>
    <definedName name="Excel_BuiltIn_Print_Area_2">#REF!</definedName>
    <definedName name="Excel_BuiltIn_Print_Area_2_1" localSheetId="6">#REF!</definedName>
    <definedName name="Excel_BuiltIn_Print_Area_2_1" localSheetId="0">#REF!</definedName>
    <definedName name="Excel_BuiltIn_Print_Area_2_1">#REF!</definedName>
    <definedName name="Excel_BuiltIn_Print_Area_2_1_1" localSheetId="6">#REF!</definedName>
    <definedName name="Excel_BuiltIn_Print_Area_2_1_1" localSheetId="0">#REF!</definedName>
    <definedName name="Excel_BuiltIn_Print_Area_2_1_1">#REF!</definedName>
    <definedName name="Excel_BuiltIn_Print_Area_2_1_1_1" localSheetId="6">#REF!</definedName>
    <definedName name="Excel_BuiltIn_Print_Area_2_1_1_1" localSheetId="0">#REF!</definedName>
    <definedName name="Excel_BuiltIn_Print_Area_2_1_1_1">#REF!</definedName>
    <definedName name="Excel_BuiltIn_Print_Area_2_1_1_1_1" localSheetId="6">#REF!</definedName>
    <definedName name="Excel_BuiltIn_Print_Area_2_1_1_1_1" localSheetId="0">#REF!</definedName>
    <definedName name="Excel_BuiltIn_Print_Area_2_1_1_1_1">#REF!</definedName>
    <definedName name="Excel_BuiltIn_Print_Area_2_1_1_1_3">"#ref!"</definedName>
    <definedName name="Excel_BuiltIn_Print_Area_2_1_1_1_4">"#ref!"</definedName>
    <definedName name="Excel_BuiltIn_Print_Area_2_1_1_3">"#ref!"</definedName>
    <definedName name="Excel_BuiltIn_Print_Area_2_1_1_4">"#ref!"</definedName>
    <definedName name="Excel_BuiltIn_Print_Area_2_1_5" localSheetId="6">#REF!</definedName>
    <definedName name="Excel_BuiltIn_Print_Area_2_1_5" localSheetId="0">#REF!</definedName>
    <definedName name="Excel_BuiltIn_Print_Area_2_1_5">#REF!</definedName>
    <definedName name="Excel_BuiltIn_Print_Area_2_5" localSheetId="6">#REF!</definedName>
    <definedName name="Excel_BuiltIn_Print_Area_2_5" localSheetId="0">#REF!</definedName>
    <definedName name="Excel_BuiltIn_Print_Area_2_5">#REF!</definedName>
    <definedName name="Excel_BuiltIn_Print_Area_3_1" localSheetId="6">#REF!</definedName>
    <definedName name="Excel_BuiltIn_Print_Area_3_1" localSheetId="0">#REF!</definedName>
    <definedName name="Excel_BuiltIn_Print_Area_3_1">"#ref!"</definedName>
    <definedName name="Excel_BuiltIn_Print_Area_3_1_1" localSheetId="6">#REF!</definedName>
    <definedName name="Excel_BuiltIn_Print_Area_3_1_1" localSheetId="0">#REF!</definedName>
    <definedName name="Excel_BuiltIn_Print_Area_3_1_1">#REF!</definedName>
    <definedName name="Excel_BuiltIn_Print_Area_3_1_1_1" localSheetId="6">#REF!</definedName>
    <definedName name="Excel_BuiltIn_Print_Area_3_1_1_1" localSheetId="0">#REF!</definedName>
    <definedName name="Excel_BuiltIn_Print_Area_3_1_1_1_1" localSheetId="6">#REF!</definedName>
    <definedName name="Excel_BuiltIn_Print_Area_3_1_1_1_1" localSheetId="0">#REF!</definedName>
    <definedName name="Excel_BuiltIn_Print_Area_3_1_1_1_1_3" localSheetId="6">#REF!</definedName>
    <definedName name="Excel_BuiltIn_Print_Area_3_1_1_1_1_3" localSheetId="0">#REF!</definedName>
    <definedName name="Excel_BuiltIn_Print_Area_3_1_1_1_1_3">#REF!</definedName>
    <definedName name="Excel_BuiltIn_Print_Area_3_1_1_1_1_4" localSheetId="0">#REF!</definedName>
    <definedName name="Excel_BuiltIn_Print_Area_3_1_1_1_1_4">#REF!</definedName>
    <definedName name="Excel_BuiltIn_Print_Area_3_1_1_1_3" localSheetId="6">#REF!</definedName>
    <definedName name="Excel_BuiltIn_Print_Area_3_1_1_1_3" localSheetId="0">#REF!</definedName>
    <definedName name="Excel_BuiltIn_Print_Area_3_1_1_1_3">#REF!</definedName>
    <definedName name="Excel_BuiltIn_Print_Area_3_1_1_1_4" localSheetId="0">#REF!</definedName>
    <definedName name="Excel_BuiltIn_Print_Area_3_1_1_1_4">#REF!</definedName>
    <definedName name="Excel_BuiltIn_Print_Area_3_1_1_3" localSheetId="6">#REF!</definedName>
    <definedName name="Excel_BuiltIn_Print_Area_3_1_1_3" localSheetId="0">#REF!</definedName>
    <definedName name="Excel_BuiltIn_Print_Area_3_1_1_3">#REF!</definedName>
    <definedName name="Excel_BuiltIn_Print_Area_3_1_1_4" localSheetId="0">#REF!</definedName>
    <definedName name="Excel_BuiltIn_Print_Area_3_1_1_4">#REF!</definedName>
    <definedName name="Excel_BuiltIn_Print_Area_3_1_3" localSheetId="6">#REF!</definedName>
    <definedName name="Excel_BuiltIn_Print_Area_3_1_3" localSheetId="0">#REF!</definedName>
    <definedName name="Excel_BuiltIn_Print_Area_3_1_3">#REF!</definedName>
    <definedName name="Excel_BuiltIn_Print_Area_3_1_4" localSheetId="0">#REF!</definedName>
    <definedName name="Excel_BuiltIn_Print_Area_3_1_4">#REF!</definedName>
    <definedName name="Excel_BuiltIn_Print_Area_4_1" localSheetId="6">#REF!</definedName>
    <definedName name="Excel_BuiltIn_Print_Area_4_1" localSheetId="0">#REF!</definedName>
    <definedName name="Excel_BuiltIn_Print_Area_4_1">#REF!</definedName>
    <definedName name="Excel_BuiltIn_Print_Area_4_1_1" localSheetId="6">#REF!</definedName>
    <definedName name="Excel_BuiltIn_Print_Area_4_1_1" localSheetId="0">#REF!</definedName>
    <definedName name="Excel_BuiltIn_Print_Area_4_1_1">#REF!</definedName>
    <definedName name="Excel_BuiltIn_Print_Area_4_1_1_1" localSheetId="6">#REF!</definedName>
    <definedName name="Excel_BuiltIn_Print_Area_4_1_1_1" localSheetId="0">#REF!</definedName>
    <definedName name="Excel_BuiltIn_Print_Area_4_1_1_1">#REF!</definedName>
    <definedName name="Excel_BuiltIn_Print_Area_4_1_1_1_5" localSheetId="6">#REF!</definedName>
    <definedName name="Excel_BuiltIn_Print_Area_4_1_1_1_5" localSheetId="0">#REF!</definedName>
    <definedName name="Excel_BuiltIn_Print_Area_4_1_1_1_5">#REF!</definedName>
    <definedName name="Excel_BuiltIn_Print_Area_4_1_1_5" localSheetId="6">#REF!</definedName>
    <definedName name="Excel_BuiltIn_Print_Area_4_1_1_5" localSheetId="0">#REF!</definedName>
    <definedName name="Excel_BuiltIn_Print_Area_4_1_1_5">#REF!</definedName>
    <definedName name="Excel_BuiltIn_Print_Area_4_1_5" localSheetId="6">#REF!</definedName>
    <definedName name="Excel_BuiltIn_Print_Area_4_1_5" localSheetId="0">#REF!</definedName>
    <definedName name="Excel_BuiltIn_Print_Area_4_1_5">#REF!</definedName>
    <definedName name="Excel_BuiltIn_Print_Area_5_1" localSheetId="6">#REF!</definedName>
    <definedName name="Excel_BuiltIn_Print_Area_5_1" localSheetId="0">#REF!</definedName>
    <definedName name="Excel_BuiltIn_Print_Area_5_1">#REF!</definedName>
    <definedName name="Excel_BuiltIn_Print_Area_5_1_1" localSheetId="6">#REF!</definedName>
    <definedName name="Excel_BuiltIn_Print_Area_5_1_1" localSheetId="0">#REF!</definedName>
    <definedName name="Excel_BuiltIn_Print_Area_5_1_1">#REF!</definedName>
    <definedName name="Excel_BuiltIn_Print_Area_5_1_1_1" localSheetId="6">#REF!</definedName>
    <definedName name="Excel_BuiltIn_Print_Area_5_1_1_1" localSheetId="0">#REF!</definedName>
    <definedName name="Excel_BuiltIn_Print_Area_5_1_1_1">#REF!</definedName>
    <definedName name="Excel_BuiltIn_Print_Area_5_1_1_5" localSheetId="6">#REF!</definedName>
    <definedName name="Excel_BuiltIn_Print_Area_5_1_1_5" localSheetId="0">#REF!</definedName>
    <definedName name="Excel_BuiltIn_Print_Area_5_1_1_5">#REF!</definedName>
    <definedName name="Excel_BuiltIn_Print_Area_5_1_5" localSheetId="6">#REF!</definedName>
    <definedName name="Excel_BuiltIn_Print_Area_5_1_5" localSheetId="0">#REF!</definedName>
    <definedName name="Excel_BuiltIn_Print_Area_5_1_5">#REF!</definedName>
    <definedName name="Excel_BuiltIn_Print_Area_6_1" localSheetId="6">#REF!</definedName>
    <definedName name="Excel_BuiltIn_Print_Area_6_1" localSheetId="0">#REF!</definedName>
    <definedName name="Excel_BuiltIn_Print_Area_6_1">#REF!</definedName>
    <definedName name="Excel_BuiltIn_Print_Titles_1" localSheetId="6">#REF!</definedName>
    <definedName name="Excel_BuiltIn_Print_Titles_1" localSheetId="0">#REF!</definedName>
    <definedName name="Excel_BuiltIn_Print_Titles_1">#REF!</definedName>
    <definedName name="Excel_BuiltIn_Print_Titles_1_1" localSheetId="6">#REF!</definedName>
    <definedName name="Excel_BuiltIn_Print_Titles_1_1" localSheetId="0">#REF!</definedName>
    <definedName name="Excel_BuiltIn_Print_Titles_1_1">#REF!</definedName>
    <definedName name="Excel_BuiltIn_Print_Titles_1_1_1" localSheetId="6">#REF!</definedName>
    <definedName name="Excel_BuiltIn_Print_Titles_1_1_1" localSheetId="0">#REF!</definedName>
    <definedName name="Excel_BuiltIn_Print_Titles_1_1_1">#REF!</definedName>
    <definedName name="Excel_BuiltIn_Print_Titles_1_1_5" localSheetId="6">#REF!</definedName>
    <definedName name="Excel_BuiltIn_Print_Titles_1_1_5" localSheetId="0">#REF!</definedName>
    <definedName name="Excel_BuiltIn_Print_Titles_1_1_5">#REF!</definedName>
    <definedName name="Excel_BuiltIn_Print_Titles_2" localSheetId="6">#REF!</definedName>
    <definedName name="Excel_BuiltIn_Print_Titles_2" localSheetId="0">#REF!</definedName>
    <definedName name="Excel_BuiltIn_Print_Titles_2">#REF!</definedName>
    <definedName name="Excel_BuiltIn_Print_Titles_2_1" localSheetId="6">#REF!</definedName>
    <definedName name="Excel_BuiltIn_Print_Titles_2_1" localSheetId="0">#REF!</definedName>
    <definedName name="Excel_BuiltIn_Print_Titles_2_1">#REF!</definedName>
    <definedName name="Excel_BuiltIn_Print_Titles_2_1_1" localSheetId="6">#REF!</definedName>
    <definedName name="Excel_BuiltIn_Print_Titles_2_1_1" localSheetId="0">#REF!</definedName>
    <definedName name="Excel_BuiltIn_Print_Titles_2_1_1">#REF!</definedName>
    <definedName name="Excel_BuiltIn_Print_Titles_2_1_1_1" localSheetId="6">#REF!</definedName>
    <definedName name="Excel_BuiltIn_Print_Titles_2_1_1_1" localSheetId="0">#REF!</definedName>
    <definedName name="Excel_BuiltIn_Print_Titles_2_1_1_1">#REF!</definedName>
    <definedName name="Excel_BuiltIn_Print_Titles_2_1_1_1_1" localSheetId="6">#REF!</definedName>
    <definedName name="Excel_BuiltIn_Print_Titles_2_1_1_1_1" localSheetId="0">#REF!</definedName>
    <definedName name="Excel_BuiltIn_Print_Titles_2_1_1_1_1">#REF!</definedName>
    <definedName name="Excel_BuiltIn_Print_Titles_2_1_1_1_1_1" localSheetId="6">#REF!</definedName>
    <definedName name="Excel_BuiltIn_Print_Titles_2_1_1_1_1_1" localSheetId="0">#REF!</definedName>
    <definedName name="Excel_BuiltIn_Print_Titles_2_1_1_1_1_1">#REF!</definedName>
    <definedName name="Excel_BuiltIn_Print_Titles_2_1_1_1_5" localSheetId="6">#REF!</definedName>
    <definedName name="Excel_BuiltIn_Print_Titles_2_1_1_1_5" localSheetId="0">#REF!</definedName>
    <definedName name="Excel_BuiltIn_Print_Titles_2_1_1_1_5">#REF!</definedName>
    <definedName name="Excel_BuiltIn_Print_Titles_2_1_1_5" localSheetId="6">#REF!</definedName>
    <definedName name="Excel_BuiltIn_Print_Titles_2_1_1_5" localSheetId="0">#REF!</definedName>
    <definedName name="Excel_BuiltIn_Print_Titles_2_1_1_5">#REF!</definedName>
    <definedName name="Excel_BuiltIn_Print_Titles_2_1_5" localSheetId="6">#REF!</definedName>
    <definedName name="Excel_BuiltIn_Print_Titles_2_1_5" localSheetId="0">#REF!</definedName>
    <definedName name="Excel_BuiltIn_Print_Titles_2_1_5">#REF!</definedName>
    <definedName name="Excel_BuiltIn_Print_Titles_2_5" localSheetId="6">#REF!</definedName>
    <definedName name="Excel_BuiltIn_Print_Titles_2_5" localSheetId="0">#REF!</definedName>
    <definedName name="Excel_BuiltIn_Print_Titles_2_5">#REF!</definedName>
    <definedName name="Excel_BuiltIn_Print_Titles_3_1" localSheetId="6">#REF!</definedName>
    <definedName name="Excel_BuiltIn_Print_Titles_3_1" localSheetId="0">#REF!</definedName>
    <definedName name="Excel_BuiltIn_Print_Titles_3_1">'[1]Planilha Sintética'!#REF!</definedName>
    <definedName name="Excel_BuiltIn_Print_Titles_3_1_3" localSheetId="6">#REF!</definedName>
    <definedName name="Excel_BuiltIn_Print_Titles_3_1_3" localSheetId="0">#REF!</definedName>
    <definedName name="Excel_BuiltIn_Print_Titles_3_1_3">#REF!</definedName>
    <definedName name="Excel_BuiltIn_Print_Titles_3_1_4">#N/A</definedName>
    <definedName name="Excel_BuiltIn_Print_Titles_4" localSheetId="6">#REF!</definedName>
    <definedName name="Excel_BuiltIn_Print_Titles_4" localSheetId="0">#REF!</definedName>
    <definedName name="Excel_BuiltIn_Print_Titles_4">#REF!</definedName>
    <definedName name="Excel_BuiltIn_Print_Titles_4_1" localSheetId="6">#REF!</definedName>
    <definedName name="Excel_BuiltIn_Print_Titles_4_1" localSheetId="0">#REF!</definedName>
    <definedName name="Excel_BuiltIn_Print_Titles_4_1">#REF!</definedName>
    <definedName name="Excel_BuiltIn_Print_Titles_4_1_5" localSheetId="6">#REF!</definedName>
    <definedName name="Excel_BuiltIn_Print_Titles_4_1_5" localSheetId="0">#REF!</definedName>
    <definedName name="Excel_BuiltIn_Print_Titles_4_1_5">#REF!</definedName>
    <definedName name="Excel_BuiltIn_Print_Titles_5" localSheetId="6">#REF!</definedName>
    <definedName name="Excel_BuiltIn_Print_Titles_5" localSheetId="0">#REF!</definedName>
    <definedName name="Excel_BuiltIn_Print_Titles_5">#REF!</definedName>
    <definedName name="Excel_BuiltIn_Print_Titles_5_1" localSheetId="6">#REF!</definedName>
    <definedName name="Excel_BuiltIn_Print_Titles_5_1" localSheetId="0">#REF!</definedName>
    <definedName name="Excel_BuiltIn_Print_Titles_5_1">#REF!</definedName>
    <definedName name="Excel_BuiltIn_Print_Titles_5_5" localSheetId="6">#REF!</definedName>
    <definedName name="Excel_BuiltIn_Print_Titles_5_5" localSheetId="0">#REF!</definedName>
    <definedName name="Excel_BuiltIn_Print_Titles_5_5">#REF!</definedName>
    <definedName name="_xlnm.Print_Titles" localSheetId="5">'Composição de BDI'!$1:$8</definedName>
    <definedName name="_xlnm.Print_Titles" localSheetId="7">Cronograma!$1:$8</definedName>
    <definedName name="_xlnm.Print_Titles" localSheetId="4">'Insumos e Serviços'!$1:$8</definedName>
    <definedName name="_xlnm.Print_Titles" localSheetId="3">'Orçamento Analítico'!$1:$7</definedName>
    <definedName name="_xlnm.Print_Titles" localSheetId="2">'Orçamento Sintético'!$1:$8</definedName>
    <definedName name="Z_71409849_3ED0_4F48_B303_9AEF25621248_.wvu.PrintArea" localSheetId="6" hidden="1">'Composição de Encargos Sociais'!$A$1:$D$44</definedName>
  </definedNames>
  <calcPr calcId="101716" fullCalcOnLoad="1"/>
</workbook>
</file>

<file path=xl/calcChain.xml><?xml version="1.0" encoding="utf-8"?>
<calcChain xmlns="http://schemas.openxmlformats.org/spreadsheetml/2006/main">
  <c r="D6" i="6"/>
  <c r="C6"/>
  <c r="A6"/>
  <c r="D5"/>
  <c r="C5"/>
  <c r="A5"/>
  <c r="D4"/>
  <c r="C4"/>
  <c r="A4"/>
  <c r="D3"/>
  <c r="C3"/>
  <c r="A3"/>
  <c r="D2"/>
  <c r="C2"/>
  <c r="A2"/>
  <c r="D1"/>
  <c r="C1"/>
  <c r="A1"/>
  <c r="D6" i="5"/>
  <c r="C6"/>
  <c r="A6"/>
  <c r="D5"/>
  <c r="C5"/>
  <c r="A5"/>
  <c r="D4"/>
  <c r="C4"/>
  <c r="A4"/>
  <c r="D3"/>
  <c r="C3"/>
  <c r="A3"/>
  <c r="D2"/>
  <c r="C2"/>
  <c r="A2"/>
  <c r="D1"/>
  <c r="C1"/>
  <c r="A1"/>
  <c r="A1" i="3"/>
  <c r="A2"/>
  <c r="A3"/>
  <c r="A4"/>
  <c r="A5"/>
  <c r="A6"/>
  <c r="A1" i="13"/>
  <c r="A2"/>
  <c r="A3"/>
  <c r="A4"/>
  <c r="A5"/>
  <c r="A6"/>
  <c r="A11" i="3"/>
  <c r="A17"/>
  <c r="A18"/>
  <c r="A19"/>
  <c r="A20"/>
  <c r="A21"/>
  <c r="A24"/>
  <c r="A25"/>
  <c r="A26"/>
  <c r="A29"/>
  <c r="A30"/>
  <c r="A31"/>
  <c r="A32"/>
  <c r="A35"/>
  <c r="A36"/>
  <c r="A37"/>
  <c r="A38"/>
  <c r="A39"/>
  <c r="A43"/>
  <c r="A44"/>
  <c r="A45"/>
  <c r="A48"/>
  <c r="A49"/>
  <c r="A50"/>
  <c r="A56"/>
  <c r="A57"/>
  <c r="A58"/>
  <c r="A59"/>
  <c r="A63"/>
  <c r="A64"/>
  <c r="A65"/>
  <c r="A68"/>
  <c r="A69"/>
  <c r="A70"/>
  <c r="A73"/>
  <c r="A74"/>
  <c r="A75"/>
  <c r="A79"/>
  <c r="A80"/>
  <c r="A81"/>
  <c r="A84"/>
  <c r="A85"/>
  <c r="A86"/>
  <c r="A89"/>
  <c r="A90"/>
  <c r="A91"/>
  <c r="A92"/>
  <c r="A93"/>
  <c r="A94"/>
  <c r="A100"/>
  <c r="A101"/>
  <c r="A102"/>
  <c r="A103"/>
  <c r="A104"/>
  <c r="A107"/>
  <c r="A108"/>
  <c r="A109"/>
  <c r="A110"/>
  <c r="A111"/>
  <c r="A114"/>
  <c r="A115"/>
  <c r="A116"/>
  <c r="A117"/>
  <c r="A118"/>
  <c r="A121"/>
  <c r="A122"/>
  <c r="A123"/>
  <c r="A124"/>
  <c r="A125"/>
  <c r="A126"/>
  <c r="A130"/>
  <c r="A131"/>
  <c r="A132"/>
  <c r="A133"/>
  <c r="A136"/>
  <c r="A137"/>
  <c r="A138"/>
  <c r="A139"/>
  <c r="A142"/>
  <c r="A143"/>
  <c r="A144"/>
  <c r="A147"/>
  <c r="A148"/>
  <c r="A149"/>
  <c r="A150"/>
  <c r="A151"/>
  <c r="A154"/>
  <c r="A155"/>
  <c r="A158"/>
  <c r="A159"/>
  <c r="A160"/>
  <c r="A161"/>
  <c r="A162"/>
  <c r="A165"/>
  <c r="A166"/>
  <c r="A167"/>
  <c r="A168"/>
  <c r="A169"/>
  <c r="A175"/>
  <c r="A176"/>
  <c r="A177"/>
  <c r="A178"/>
  <c r="A179"/>
  <c r="A182"/>
  <c r="A183"/>
  <c r="A184"/>
  <c r="A185"/>
  <c r="A186"/>
  <c r="A190"/>
  <c r="A191"/>
  <c r="A192"/>
  <c r="A193"/>
  <c r="A194"/>
  <c r="A198"/>
  <c r="A199"/>
  <c r="A200"/>
  <c r="A201"/>
  <c r="A202"/>
  <c r="A205"/>
  <c r="A206"/>
  <c r="A207"/>
  <c r="A208"/>
  <c r="A209"/>
  <c r="A213"/>
  <c r="A214"/>
  <c r="A215"/>
  <c r="A216"/>
  <c r="G222"/>
  <c r="H222"/>
  <c r="H221"/>
  <c r="G83" i="1"/>
  <c r="H83"/>
  <c r="C158" i="9"/>
  <c r="D158"/>
  <c r="E158"/>
  <c r="A222" i="3"/>
  <c r="G225"/>
  <c r="H225"/>
  <c r="H224"/>
  <c r="G84" i="1"/>
  <c r="H84"/>
  <c r="C160" i="9"/>
  <c r="D160"/>
  <c r="E160"/>
  <c r="E156"/>
  <c r="E154"/>
  <c r="D156"/>
  <c r="D154"/>
  <c r="G42" i="1"/>
  <c r="H42"/>
  <c r="C76" i="9"/>
  <c r="D76"/>
  <c r="E76"/>
  <c r="G43" i="1"/>
  <c r="H43"/>
  <c r="C78" i="9"/>
  <c r="D78"/>
  <c r="E78"/>
  <c r="G44" i="1"/>
  <c r="H44"/>
  <c r="C80" i="9"/>
  <c r="D80"/>
  <c r="E80"/>
  <c r="E74"/>
  <c r="G46" i="1"/>
  <c r="H46"/>
  <c r="C84" i="9"/>
  <c r="D84"/>
  <c r="E84"/>
  <c r="G47" i="1"/>
  <c r="H47"/>
  <c r="C86" i="9"/>
  <c r="D86"/>
  <c r="E86"/>
  <c r="G48" i="1"/>
  <c r="H48"/>
  <c r="C88" i="9"/>
  <c r="D88"/>
  <c r="E88"/>
  <c r="G100" i="3"/>
  <c r="H100"/>
  <c r="G101"/>
  <c r="H101"/>
  <c r="G102"/>
  <c r="H102"/>
  <c r="G103"/>
  <c r="H103"/>
  <c r="G104"/>
  <c r="H104"/>
  <c r="H99"/>
  <c r="G49" i="1"/>
  <c r="H49"/>
  <c r="C90" i="9"/>
  <c r="D90"/>
  <c r="E90"/>
  <c r="G107" i="3"/>
  <c r="H107"/>
  <c r="G108"/>
  <c r="H108"/>
  <c r="G109"/>
  <c r="H109"/>
  <c r="G110"/>
  <c r="H110"/>
  <c r="G111"/>
  <c r="H111"/>
  <c r="H106"/>
  <c r="G50" i="1"/>
  <c r="H50"/>
  <c r="C92" i="9"/>
  <c r="D92"/>
  <c r="E92"/>
  <c r="G114" i="3"/>
  <c r="H114"/>
  <c r="G115"/>
  <c r="H115"/>
  <c r="G116"/>
  <c r="H116"/>
  <c r="G117"/>
  <c r="H117"/>
  <c r="G118"/>
  <c r="H118"/>
  <c r="H113"/>
  <c r="G51" i="1"/>
  <c r="H51"/>
  <c r="C94" i="9"/>
  <c r="D94"/>
  <c r="E94"/>
  <c r="G121" i="3"/>
  <c r="H121"/>
  <c r="G122"/>
  <c r="H122"/>
  <c r="G123"/>
  <c r="H123"/>
  <c r="G124"/>
  <c r="H124"/>
  <c r="G125"/>
  <c r="H125"/>
  <c r="G126"/>
  <c r="H126"/>
  <c r="H120"/>
  <c r="G52" i="1"/>
  <c r="H52"/>
  <c r="C96" i="9"/>
  <c r="D96"/>
  <c r="E96"/>
  <c r="E82"/>
  <c r="G130" i="3"/>
  <c r="H130"/>
  <c r="G131"/>
  <c r="H131"/>
  <c r="G132"/>
  <c r="H132"/>
  <c r="G133"/>
  <c r="H133"/>
  <c r="H129"/>
  <c r="G54" i="1"/>
  <c r="H54"/>
  <c r="C100" i="9"/>
  <c r="D100"/>
  <c r="E100"/>
  <c r="G136" i="3"/>
  <c r="H136"/>
  <c r="G137"/>
  <c r="H137"/>
  <c r="G138"/>
  <c r="H138"/>
  <c r="G139"/>
  <c r="H139"/>
  <c r="H135"/>
  <c r="G55" i="1"/>
  <c r="H55"/>
  <c r="C102" i="9"/>
  <c r="D102"/>
  <c r="E102"/>
  <c r="G142" i="3"/>
  <c r="H142"/>
  <c r="G143"/>
  <c r="H143"/>
  <c r="G144"/>
  <c r="H144"/>
  <c r="H141"/>
  <c r="G56" i="1"/>
  <c r="H56"/>
  <c r="C104" i="9"/>
  <c r="D104"/>
  <c r="E104"/>
  <c r="G147" i="3"/>
  <c r="H147"/>
  <c r="G148"/>
  <c r="H148"/>
  <c r="G149"/>
  <c r="H149"/>
  <c r="G150"/>
  <c r="H150"/>
  <c r="G151"/>
  <c r="H151"/>
  <c r="H146"/>
  <c r="G57" i="1"/>
  <c r="H57"/>
  <c r="C106" i="9"/>
  <c r="D106"/>
  <c r="E106"/>
  <c r="G154" i="3"/>
  <c r="H154"/>
  <c r="G155"/>
  <c r="H155"/>
  <c r="H153"/>
  <c r="G58" i="1"/>
  <c r="H58"/>
  <c r="C108" i="9"/>
  <c r="D108"/>
  <c r="E108"/>
  <c r="G158" i="3"/>
  <c r="H158"/>
  <c r="G159"/>
  <c r="H159"/>
  <c r="G160"/>
  <c r="H160"/>
  <c r="G161"/>
  <c r="H161"/>
  <c r="G162"/>
  <c r="H162"/>
  <c r="H157"/>
  <c r="G59" i="1"/>
  <c r="H59"/>
  <c r="C110" i="9"/>
  <c r="D110"/>
  <c r="E110"/>
  <c r="G165" i="3"/>
  <c r="H165"/>
  <c r="G166"/>
  <c r="H166"/>
  <c r="G167"/>
  <c r="H167"/>
  <c r="G168"/>
  <c r="H168"/>
  <c r="G169"/>
  <c r="H169"/>
  <c r="H164"/>
  <c r="G60" i="1"/>
  <c r="H60"/>
  <c r="C112" i="9"/>
  <c r="D112"/>
  <c r="E112"/>
  <c r="E98"/>
  <c r="E72"/>
  <c r="D74"/>
  <c r="D82"/>
  <c r="D98"/>
  <c r="D72"/>
  <c r="G63" i="1"/>
  <c r="H63"/>
  <c r="C118" i="9"/>
  <c r="D118"/>
  <c r="E118"/>
  <c r="E116"/>
  <c r="E114"/>
  <c r="E70"/>
  <c r="G31" i="1"/>
  <c r="H31"/>
  <c r="C54" i="9"/>
  <c r="D54"/>
  <c r="H62" i="1"/>
  <c r="H61"/>
  <c r="C114" i="9"/>
  <c r="B113"/>
  <c r="G86" i="1"/>
  <c r="H86"/>
  <c r="H85"/>
  <c r="C162" i="9"/>
  <c r="B161"/>
  <c r="G198" i="3"/>
  <c r="H198"/>
  <c r="G199"/>
  <c r="H199"/>
  <c r="G200"/>
  <c r="H200"/>
  <c r="G201"/>
  <c r="H201"/>
  <c r="G202"/>
  <c r="H202"/>
  <c r="H197"/>
  <c r="G72" i="1"/>
  <c r="H72"/>
  <c r="C136" i="9"/>
  <c r="D136"/>
  <c r="E136"/>
  <c r="G73" i="1"/>
  <c r="H73"/>
  <c r="C138" i="9"/>
  <c r="D138"/>
  <c r="E138"/>
  <c r="G205" i="3"/>
  <c r="H205"/>
  <c r="G206"/>
  <c r="H206"/>
  <c r="G207"/>
  <c r="H207"/>
  <c r="G208"/>
  <c r="H208"/>
  <c r="G209"/>
  <c r="H209"/>
  <c r="H204"/>
  <c r="G74" i="1"/>
  <c r="H74"/>
  <c r="C140" i="9"/>
  <c r="D140"/>
  <c r="E140"/>
  <c r="G75" i="1"/>
  <c r="H75"/>
  <c r="C142" i="9"/>
  <c r="D142"/>
  <c r="E142"/>
  <c r="G76" i="1"/>
  <c r="H76"/>
  <c r="C144" i="9"/>
  <c r="D144"/>
  <c r="E144"/>
  <c r="E134"/>
  <c r="D134"/>
  <c r="G17" i="3"/>
  <c r="H17"/>
  <c r="G18"/>
  <c r="H18"/>
  <c r="G19"/>
  <c r="H19"/>
  <c r="G20"/>
  <c r="H20"/>
  <c r="G21"/>
  <c r="H21"/>
  <c r="H16"/>
  <c r="G15" i="1"/>
  <c r="H15"/>
  <c r="C22" i="9"/>
  <c r="D22"/>
  <c r="E22"/>
  <c r="G24" i="3"/>
  <c r="H24"/>
  <c r="G25"/>
  <c r="H25"/>
  <c r="G26"/>
  <c r="H26"/>
  <c r="H23"/>
  <c r="G16" i="1"/>
  <c r="H16"/>
  <c r="C24" i="9"/>
  <c r="D24"/>
  <c r="E24"/>
  <c r="G29" i="3"/>
  <c r="H29"/>
  <c r="G30"/>
  <c r="H30"/>
  <c r="G31"/>
  <c r="H31"/>
  <c r="G32"/>
  <c r="H32"/>
  <c r="H28"/>
  <c r="G17" i="1"/>
  <c r="H17"/>
  <c r="C26" i="9"/>
  <c r="D26"/>
  <c r="E26"/>
  <c r="G35" i="3"/>
  <c r="H35"/>
  <c r="G36"/>
  <c r="H36"/>
  <c r="G37"/>
  <c r="H37"/>
  <c r="G38"/>
  <c r="H38"/>
  <c r="G39"/>
  <c r="H39"/>
  <c r="H34"/>
  <c r="G18" i="1"/>
  <c r="H18"/>
  <c r="C28" i="9"/>
  <c r="D28"/>
  <c r="E28"/>
  <c r="E20"/>
  <c r="D20"/>
  <c r="G90" i="1"/>
  <c r="H90"/>
  <c r="C172" i="9"/>
  <c r="D90" i="1"/>
  <c r="B171" i="9"/>
  <c r="G89" i="1"/>
  <c r="H89"/>
  <c r="C170" i="9"/>
  <c r="D89" i="1"/>
  <c r="B169" i="9"/>
  <c r="C164"/>
  <c r="D86" i="1"/>
  <c r="B163" i="9"/>
  <c r="B159"/>
  <c r="B157"/>
  <c r="B151"/>
  <c r="H82" i="1"/>
  <c r="H81"/>
  <c r="H80"/>
  <c r="C152" i="9"/>
  <c r="G213" i="3"/>
  <c r="H213"/>
  <c r="G214"/>
  <c r="H214"/>
  <c r="G215"/>
  <c r="H215"/>
  <c r="G216"/>
  <c r="H216"/>
  <c r="H212"/>
  <c r="G79" i="1"/>
  <c r="H79"/>
  <c r="C150" i="9"/>
  <c r="B149"/>
  <c r="G78" i="1"/>
  <c r="H78"/>
  <c r="C148" i="9"/>
  <c r="D78" i="1"/>
  <c r="B147" i="9"/>
  <c r="D76" i="1"/>
  <c r="B143" i="9"/>
  <c r="D75" i="1"/>
  <c r="B141" i="9"/>
  <c r="B139"/>
  <c r="D73" i="1"/>
  <c r="B137" i="9"/>
  <c r="B135"/>
  <c r="G190" i="3"/>
  <c r="H190"/>
  <c r="G191"/>
  <c r="H191"/>
  <c r="G192"/>
  <c r="H192"/>
  <c r="G193"/>
  <c r="H193"/>
  <c r="G194"/>
  <c r="H194"/>
  <c r="H189"/>
  <c r="G70" i="1"/>
  <c r="H70"/>
  <c r="C132" i="9"/>
  <c r="B131"/>
  <c r="G182" i="3"/>
  <c r="H182"/>
  <c r="G183"/>
  <c r="H183"/>
  <c r="G184"/>
  <c r="H184"/>
  <c r="G185"/>
  <c r="H185"/>
  <c r="G186"/>
  <c r="H186"/>
  <c r="H181"/>
  <c r="G68" i="1"/>
  <c r="H68"/>
  <c r="C128" i="9"/>
  <c r="B127"/>
  <c r="G175" i="3"/>
  <c r="H175"/>
  <c r="G176"/>
  <c r="H176"/>
  <c r="G177"/>
  <c r="H177"/>
  <c r="G178"/>
  <c r="H178"/>
  <c r="G179"/>
  <c r="H179"/>
  <c r="H174"/>
  <c r="G67" i="1"/>
  <c r="H67"/>
  <c r="C126" i="9"/>
  <c r="B125"/>
  <c r="D63" i="1"/>
  <c r="B117" i="9"/>
  <c r="B111"/>
  <c r="B109"/>
  <c r="B107"/>
  <c r="B105"/>
  <c r="B103"/>
  <c r="B101"/>
  <c r="B99"/>
  <c r="B95"/>
  <c r="B91"/>
  <c r="E93"/>
  <c r="B93"/>
  <c r="B89"/>
  <c r="D48" i="1"/>
  <c r="B87" i="9"/>
  <c r="D47" i="1"/>
  <c r="B85" i="9"/>
  <c r="D46" i="1"/>
  <c r="B83" i="9"/>
  <c r="D44" i="1"/>
  <c r="B79" i="9"/>
  <c r="D43" i="1"/>
  <c r="B77" i="9"/>
  <c r="D42" i="1"/>
  <c r="B75" i="9"/>
  <c r="G38" i="1"/>
  <c r="H38"/>
  <c r="C68" i="9"/>
  <c r="D38" i="1"/>
  <c r="B67" i="9"/>
  <c r="G89" i="3"/>
  <c r="H89"/>
  <c r="G90"/>
  <c r="H90"/>
  <c r="G91"/>
  <c r="H91"/>
  <c r="G92"/>
  <c r="H92"/>
  <c r="G93"/>
  <c r="H93"/>
  <c r="G94"/>
  <c r="H94"/>
  <c r="H88"/>
  <c r="G37" i="1"/>
  <c r="H37"/>
  <c r="C66" i="9"/>
  <c r="B65"/>
  <c r="G84" i="3"/>
  <c r="H84"/>
  <c r="G85"/>
  <c r="H85"/>
  <c r="G86"/>
  <c r="H86"/>
  <c r="H83"/>
  <c r="G36" i="1"/>
  <c r="H36"/>
  <c r="C64" i="9"/>
  <c r="B63"/>
  <c r="G35" i="1"/>
  <c r="H35"/>
  <c r="C62" i="9"/>
  <c r="D35" i="1"/>
  <c r="B61" i="9"/>
  <c r="G34" i="1"/>
  <c r="H34"/>
  <c r="C60" i="9"/>
  <c r="D34" i="1"/>
  <c r="B59" i="9"/>
  <c r="G79" i="3"/>
  <c r="H79"/>
  <c r="G80"/>
  <c r="H80"/>
  <c r="G81"/>
  <c r="H81"/>
  <c r="H78"/>
  <c r="G33" i="1"/>
  <c r="H33"/>
  <c r="C58" i="9"/>
  <c r="B57"/>
  <c r="G32" i="1"/>
  <c r="H32"/>
  <c r="C56" i="9"/>
  <c r="D32" i="1"/>
  <c r="B55" i="9"/>
  <c r="D31" i="1"/>
  <c r="B53" i="9"/>
  <c r="G73" i="3"/>
  <c r="H73"/>
  <c r="G74"/>
  <c r="H74"/>
  <c r="G75"/>
  <c r="H75"/>
  <c r="H72"/>
  <c r="G29" i="1"/>
  <c r="H29"/>
  <c r="C50" i="9"/>
  <c r="B49"/>
  <c r="G68" i="3"/>
  <c r="H68"/>
  <c r="G69"/>
  <c r="H69"/>
  <c r="G70"/>
  <c r="H70"/>
  <c r="H67"/>
  <c r="G28" i="1"/>
  <c r="H28"/>
  <c r="C48" i="9"/>
  <c r="B47"/>
  <c r="G63" i="3"/>
  <c r="H63"/>
  <c r="G64"/>
  <c r="H64"/>
  <c r="G65"/>
  <c r="H65"/>
  <c r="H62"/>
  <c r="G27" i="1"/>
  <c r="H27"/>
  <c r="C46" i="9"/>
  <c r="B45"/>
  <c r="G56" i="3"/>
  <c r="H56"/>
  <c r="G57"/>
  <c r="H57"/>
  <c r="G58"/>
  <c r="H58"/>
  <c r="G59"/>
  <c r="H59"/>
  <c r="H55"/>
  <c r="G25" i="1"/>
  <c r="H25"/>
  <c r="C42" i="9"/>
  <c r="B41"/>
  <c r="G48" i="3"/>
  <c r="H48"/>
  <c r="G49"/>
  <c r="H49"/>
  <c r="G50"/>
  <c r="H50"/>
  <c r="H47"/>
  <c r="G21" i="1"/>
  <c r="H21"/>
  <c r="C34" i="9"/>
  <c r="B33"/>
  <c r="G43" i="3"/>
  <c r="H43"/>
  <c r="G44"/>
  <c r="H44"/>
  <c r="G45"/>
  <c r="H45"/>
  <c r="H42"/>
  <c r="G20" i="1"/>
  <c r="H20"/>
  <c r="C32" i="9"/>
  <c r="B31"/>
  <c r="B27"/>
  <c r="B25"/>
  <c r="B23"/>
  <c r="B21"/>
  <c r="G11" i="3"/>
  <c r="H11"/>
  <c r="H10"/>
  <c r="G11" i="1"/>
  <c r="H11"/>
  <c r="C14" i="9"/>
  <c r="D14"/>
  <c r="E14"/>
  <c r="E13"/>
  <c r="H77" i="1"/>
  <c r="C146" i="9"/>
  <c r="B145"/>
  <c r="H71" i="1"/>
  <c r="C134" i="9"/>
  <c r="B133"/>
  <c r="H69" i="1"/>
  <c r="C130" i="9"/>
  <c r="B129"/>
  <c r="H66" i="1"/>
  <c r="C124" i="9"/>
  <c r="B123"/>
  <c r="C116"/>
  <c r="B115"/>
  <c r="H53" i="1"/>
  <c r="C98" i="9"/>
  <c r="B97"/>
  <c r="H45" i="1"/>
  <c r="C82" i="9"/>
  <c r="B81"/>
  <c r="H41" i="1"/>
  <c r="C74" i="9"/>
  <c r="B73"/>
  <c r="H30" i="1"/>
  <c r="C52" i="9"/>
  <c r="B51"/>
  <c r="H26" i="1"/>
  <c r="C44" i="9"/>
  <c r="B43"/>
  <c r="H24" i="1"/>
  <c r="C40" i="9"/>
  <c r="B39"/>
  <c r="H19" i="1"/>
  <c r="C30" i="9"/>
  <c r="B29"/>
  <c r="H14" i="1"/>
  <c r="C20" i="9"/>
  <c r="B19"/>
  <c r="B155"/>
  <c r="C156"/>
  <c r="H88" i="1"/>
  <c r="C168" i="9"/>
  <c r="B167"/>
  <c r="H87" i="1"/>
  <c r="C166" i="9"/>
  <c r="B165"/>
  <c r="C154"/>
  <c r="B153"/>
  <c r="H65" i="1"/>
  <c r="C122" i="9"/>
  <c r="B121"/>
  <c r="H64" i="1"/>
  <c r="C120" i="9"/>
  <c r="B119"/>
  <c r="H40" i="1"/>
  <c r="C72" i="9"/>
  <c r="B71"/>
  <c r="H39" i="1"/>
  <c r="C70" i="9"/>
  <c r="B69"/>
  <c r="H23" i="1"/>
  <c r="C38" i="9"/>
  <c r="B37"/>
  <c r="H22" i="1"/>
  <c r="C36" i="9"/>
  <c r="B35"/>
  <c r="H13" i="1"/>
  <c r="C18" i="9"/>
  <c r="B17"/>
  <c r="H12" i="1"/>
  <c r="C16" i="9"/>
  <c r="B15"/>
  <c r="E12"/>
  <c r="B13"/>
  <c r="H10" i="1"/>
  <c r="C12" i="9"/>
  <c r="B11"/>
  <c r="H9" i="1"/>
  <c r="C10" i="9"/>
  <c r="B9"/>
  <c r="C6"/>
  <c r="B6"/>
  <c r="A6"/>
  <c r="C5"/>
  <c r="B5"/>
  <c r="A5"/>
  <c r="C4"/>
  <c r="B4"/>
  <c r="A4"/>
  <c r="C3"/>
  <c r="B3"/>
  <c r="A3"/>
  <c r="C2"/>
  <c r="B2"/>
  <c r="A2"/>
  <c r="C1"/>
  <c r="B1"/>
  <c r="A1"/>
  <c r="C15" i="2"/>
  <c r="B15"/>
  <c r="C14"/>
  <c r="B14"/>
  <c r="C13"/>
  <c r="B13"/>
  <c r="C12"/>
  <c r="B12"/>
  <c r="C11"/>
  <c r="B11"/>
  <c r="C10"/>
  <c r="B10"/>
  <c r="C9"/>
  <c r="B9"/>
  <c r="E90" i="1"/>
  <c r="C90"/>
  <c r="E89"/>
  <c r="C89"/>
  <c r="E86"/>
  <c r="C86"/>
  <c r="E78"/>
  <c r="C78"/>
  <c r="E76"/>
  <c r="C76"/>
  <c r="E75"/>
  <c r="C75"/>
  <c r="E73"/>
  <c r="C73"/>
  <c r="E63"/>
  <c r="C63"/>
  <c r="E48"/>
  <c r="C48"/>
  <c r="E47"/>
  <c r="C47"/>
  <c r="E46"/>
  <c r="C46"/>
  <c r="E44"/>
  <c r="C44"/>
  <c r="E43"/>
  <c r="C43"/>
  <c r="E42"/>
  <c r="C42"/>
  <c r="E38"/>
  <c r="C38"/>
  <c r="E35"/>
  <c r="C35"/>
  <c r="E34"/>
  <c r="C34"/>
  <c r="E32"/>
  <c r="C32"/>
  <c r="E31"/>
  <c r="C31"/>
  <c r="D172" i="9"/>
  <c r="E172"/>
  <c r="E171"/>
  <c r="D170"/>
  <c r="D164"/>
  <c r="E159"/>
  <c r="D150"/>
  <c r="E150"/>
  <c r="E149"/>
  <c r="D148"/>
  <c r="E143"/>
  <c r="E141"/>
  <c r="E139"/>
  <c r="E137"/>
  <c r="D132"/>
  <c r="D128"/>
  <c r="E128"/>
  <c r="E127"/>
  <c r="D126"/>
  <c r="E111"/>
  <c r="E109"/>
  <c r="E107"/>
  <c r="E105"/>
  <c r="E103"/>
  <c r="E101"/>
  <c r="E95"/>
  <c r="E91"/>
  <c r="E89"/>
  <c r="E87"/>
  <c r="E85"/>
  <c r="E79"/>
  <c r="E77"/>
  <c r="D68"/>
  <c r="E68"/>
  <c r="E67"/>
  <c r="D66"/>
  <c r="E66"/>
  <c r="E65"/>
  <c r="D64"/>
  <c r="E64"/>
  <c r="E63"/>
  <c r="D62"/>
  <c r="E62"/>
  <c r="E61"/>
  <c r="D60"/>
  <c r="E60"/>
  <c r="E59"/>
  <c r="D58"/>
  <c r="E58"/>
  <c r="E57"/>
  <c r="D56"/>
  <c r="E56"/>
  <c r="E55"/>
  <c r="D50"/>
  <c r="E50"/>
  <c r="E49"/>
  <c r="D48"/>
  <c r="E48"/>
  <c r="E47"/>
  <c r="D46"/>
  <c r="D42"/>
  <c r="D40"/>
  <c r="D34"/>
  <c r="E34"/>
  <c r="E33"/>
  <c r="D32"/>
  <c r="E27"/>
  <c r="E25"/>
  <c r="E23"/>
  <c r="E11"/>
  <c r="E10"/>
  <c r="D12"/>
  <c r="E164"/>
  <c r="D162"/>
  <c r="D168"/>
  <c r="D166"/>
  <c r="D165"/>
  <c r="E132"/>
  <c r="E130"/>
  <c r="D130"/>
  <c r="E113"/>
  <c r="D116"/>
  <c r="D114"/>
  <c r="D113"/>
  <c r="D97"/>
  <c r="D52"/>
  <c r="D44"/>
  <c r="D124"/>
  <c r="D81"/>
  <c r="E170"/>
  <c r="E168"/>
  <c r="D146"/>
  <c r="D145"/>
  <c r="E148"/>
  <c r="D133"/>
  <c r="D123"/>
  <c r="E126"/>
  <c r="E117"/>
  <c r="D115"/>
  <c r="D51"/>
  <c r="E54"/>
  <c r="E52"/>
  <c r="E51"/>
  <c r="E46"/>
  <c r="E44"/>
  <c r="E42"/>
  <c r="E40"/>
  <c r="D30"/>
  <c r="E32"/>
  <c r="D19"/>
  <c r="E9"/>
  <c r="D11"/>
  <c r="D10"/>
  <c r="D161"/>
  <c r="D152"/>
  <c r="E163"/>
  <c r="E162"/>
  <c r="D167"/>
  <c r="D153"/>
  <c r="D155"/>
  <c r="E131"/>
  <c r="D122"/>
  <c r="D121"/>
  <c r="D38"/>
  <c r="D37"/>
  <c r="D43"/>
  <c r="E38"/>
  <c r="D29"/>
  <c r="D18"/>
  <c r="D71"/>
  <c r="D70"/>
  <c r="D69"/>
  <c r="D129"/>
  <c r="D39"/>
  <c r="E169"/>
  <c r="E157"/>
  <c r="E146"/>
  <c r="E145"/>
  <c r="E147"/>
  <c r="E135"/>
  <c r="E124"/>
  <c r="E122"/>
  <c r="E125"/>
  <c r="E97"/>
  <c r="E99"/>
  <c r="E81"/>
  <c r="E83"/>
  <c r="D73"/>
  <c r="E75"/>
  <c r="E53"/>
  <c r="E45"/>
  <c r="E43"/>
  <c r="E41"/>
  <c r="D36"/>
  <c r="D35"/>
  <c r="E30"/>
  <c r="E31"/>
  <c r="E21"/>
  <c r="D17"/>
  <c r="D16"/>
  <c r="D9"/>
  <c r="E224" i="3"/>
  <c r="D224"/>
  <c r="C224"/>
  <c r="B224"/>
  <c r="E221"/>
  <c r="D221"/>
  <c r="C221"/>
  <c r="B221"/>
  <c r="E212"/>
  <c r="D212"/>
  <c r="C212"/>
  <c r="B212"/>
  <c r="E204"/>
  <c r="D204"/>
  <c r="C204"/>
  <c r="B204"/>
  <c r="E197"/>
  <c r="D197"/>
  <c r="C197"/>
  <c r="B197"/>
  <c r="E189"/>
  <c r="D189"/>
  <c r="C189"/>
  <c r="B189"/>
  <c r="E181"/>
  <c r="D181"/>
  <c r="C181"/>
  <c r="B181"/>
  <c r="E174"/>
  <c r="D174"/>
  <c r="C174"/>
  <c r="B174"/>
  <c r="E164"/>
  <c r="D164"/>
  <c r="C164"/>
  <c r="B164"/>
  <c r="E157"/>
  <c r="D157"/>
  <c r="C157"/>
  <c r="B157"/>
  <c r="E153"/>
  <c r="D153"/>
  <c r="C153"/>
  <c r="B153"/>
  <c r="E146"/>
  <c r="D146"/>
  <c r="C146"/>
  <c r="B146"/>
  <c r="E141"/>
  <c r="D141"/>
  <c r="C141"/>
  <c r="B141"/>
  <c r="E135"/>
  <c r="D135"/>
  <c r="C135"/>
  <c r="B135"/>
  <c r="E129"/>
  <c r="D129"/>
  <c r="C129"/>
  <c r="B129"/>
  <c r="E120"/>
  <c r="D120"/>
  <c r="C120"/>
  <c r="B120"/>
  <c r="E113"/>
  <c r="D113"/>
  <c r="C113"/>
  <c r="B113"/>
  <c r="E106"/>
  <c r="D106"/>
  <c r="C106"/>
  <c r="B106"/>
  <c r="E99"/>
  <c r="D99"/>
  <c r="C99"/>
  <c r="B99"/>
  <c r="E88"/>
  <c r="D88"/>
  <c r="C88"/>
  <c r="B88"/>
  <c r="E83"/>
  <c r="D83"/>
  <c r="C83"/>
  <c r="B83"/>
  <c r="E78"/>
  <c r="D78"/>
  <c r="C78"/>
  <c r="B78"/>
  <c r="E72"/>
  <c r="D72"/>
  <c r="C72"/>
  <c r="B72"/>
  <c r="E67"/>
  <c r="D67"/>
  <c r="C67"/>
  <c r="B67"/>
  <c r="E62"/>
  <c r="D62"/>
  <c r="C62"/>
  <c r="B62"/>
  <c r="E55"/>
  <c r="D55"/>
  <c r="C55"/>
  <c r="B55"/>
  <c r="E47"/>
  <c r="D47"/>
  <c r="C47"/>
  <c r="B47"/>
  <c r="E42"/>
  <c r="D42"/>
  <c r="C42"/>
  <c r="B42"/>
  <c r="E34"/>
  <c r="D34"/>
  <c r="C34"/>
  <c r="B34"/>
  <c r="E28"/>
  <c r="D28"/>
  <c r="C28"/>
  <c r="B28"/>
  <c r="E23"/>
  <c r="D23"/>
  <c r="C23"/>
  <c r="B23"/>
  <c r="E16"/>
  <c r="D16"/>
  <c r="C16"/>
  <c r="B16"/>
  <c r="B10"/>
  <c r="E10"/>
  <c r="D10"/>
  <c r="C10"/>
  <c r="A225"/>
  <c r="E225"/>
  <c r="D225"/>
  <c r="C225"/>
  <c r="E222"/>
  <c r="D222"/>
  <c r="C222"/>
  <c r="E216"/>
  <c r="D216"/>
  <c r="C216"/>
  <c r="E215"/>
  <c r="D215"/>
  <c r="C215"/>
  <c r="E214"/>
  <c r="D214"/>
  <c r="C214"/>
  <c r="E213"/>
  <c r="D213"/>
  <c r="C213"/>
  <c r="E209"/>
  <c r="D209"/>
  <c r="C209"/>
  <c r="E208"/>
  <c r="D208"/>
  <c r="C208"/>
  <c r="E207"/>
  <c r="D207"/>
  <c r="C207"/>
  <c r="E206"/>
  <c r="D206"/>
  <c r="C206"/>
  <c r="E205"/>
  <c r="D205"/>
  <c r="C205"/>
  <c r="E202"/>
  <c r="D202"/>
  <c r="C202"/>
  <c r="E201"/>
  <c r="D201"/>
  <c r="C201"/>
  <c r="E200"/>
  <c r="D200"/>
  <c r="C200"/>
  <c r="E199"/>
  <c r="D199"/>
  <c r="C199"/>
  <c r="E198"/>
  <c r="D198"/>
  <c r="C198"/>
  <c r="E194"/>
  <c r="D194"/>
  <c r="C194"/>
  <c r="E193"/>
  <c r="D193"/>
  <c r="C193"/>
  <c r="E192"/>
  <c r="D192"/>
  <c r="C192"/>
  <c r="E191"/>
  <c r="D191"/>
  <c r="C191"/>
  <c r="E190"/>
  <c r="D190"/>
  <c r="C190"/>
  <c r="E186"/>
  <c r="D186"/>
  <c r="C186"/>
  <c r="E185"/>
  <c r="D185"/>
  <c r="C185"/>
  <c r="E184"/>
  <c r="D184"/>
  <c r="C184"/>
  <c r="E183"/>
  <c r="D183"/>
  <c r="C183"/>
  <c r="E182"/>
  <c r="D182"/>
  <c r="C182"/>
  <c r="E179"/>
  <c r="D179"/>
  <c r="C179"/>
  <c r="E178"/>
  <c r="D178"/>
  <c r="C178"/>
  <c r="E177"/>
  <c r="D177"/>
  <c r="C177"/>
  <c r="E176"/>
  <c r="D176"/>
  <c r="C176"/>
  <c r="E175"/>
  <c r="D175"/>
  <c r="C175"/>
  <c r="E169"/>
  <c r="D169"/>
  <c r="C169"/>
  <c r="E168"/>
  <c r="D168"/>
  <c r="C168"/>
  <c r="E167"/>
  <c r="D167"/>
  <c r="C167"/>
  <c r="E166"/>
  <c r="D166"/>
  <c r="C166"/>
  <c r="E165"/>
  <c r="D165"/>
  <c r="C165"/>
  <c r="E162"/>
  <c r="D162"/>
  <c r="C162"/>
  <c r="E161"/>
  <c r="D161"/>
  <c r="C161"/>
  <c r="E160"/>
  <c r="D160"/>
  <c r="C160"/>
  <c r="E159"/>
  <c r="D159"/>
  <c r="C159"/>
  <c r="E158"/>
  <c r="D158"/>
  <c r="C158"/>
  <c r="E155"/>
  <c r="D155"/>
  <c r="C155"/>
  <c r="E154"/>
  <c r="D154"/>
  <c r="C154"/>
  <c r="E151"/>
  <c r="D151"/>
  <c r="C151"/>
  <c r="E150"/>
  <c r="D150"/>
  <c r="C150"/>
  <c r="E149"/>
  <c r="D149"/>
  <c r="C149"/>
  <c r="E148"/>
  <c r="D148"/>
  <c r="C148"/>
  <c r="E147"/>
  <c r="D147"/>
  <c r="C147"/>
  <c r="E144"/>
  <c r="D144"/>
  <c r="C144"/>
  <c r="E143"/>
  <c r="D143"/>
  <c r="C143"/>
  <c r="E142"/>
  <c r="D142"/>
  <c r="C142"/>
  <c r="E139"/>
  <c r="D139"/>
  <c r="C139"/>
  <c r="E138"/>
  <c r="D138"/>
  <c r="C138"/>
  <c r="E137"/>
  <c r="D137"/>
  <c r="C137"/>
  <c r="E136"/>
  <c r="D136"/>
  <c r="C136"/>
  <c r="E133"/>
  <c r="D133"/>
  <c r="C133"/>
  <c r="E132"/>
  <c r="D132"/>
  <c r="C132"/>
  <c r="E131"/>
  <c r="D131"/>
  <c r="C131"/>
  <c r="E130"/>
  <c r="D130"/>
  <c r="C130"/>
  <c r="E126"/>
  <c r="D126"/>
  <c r="C126"/>
  <c r="E125"/>
  <c r="D125"/>
  <c r="C125"/>
  <c r="E124"/>
  <c r="D124"/>
  <c r="C124"/>
  <c r="E123"/>
  <c r="D123"/>
  <c r="C123"/>
  <c r="E122"/>
  <c r="D122"/>
  <c r="C122"/>
  <c r="E121"/>
  <c r="D121"/>
  <c r="C121"/>
  <c r="E118"/>
  <c r="D118"/>
  <c r="C118"/>
  <c r="E117"/>
  <c r="D117"/>
  <c r="C117"/>
  <c r="E116"/>
  <c r="D116"/>
  <c r="C116"/>
  <c r="E115"/>
  <c r="D115"/>
  <c r="C115"/>
  <c r="E114"/>
  <c r="D114"/>
  <c r="C114"/>
  <c r="E111"/>
  <c r="D111"/>
  <c r="C111"/>
  <c r="E110"/>
  <c r="D110"/>
  <c r="C110"/>
  <c r="E109"/>
  <c r="D109"/>
  <c r="C109"/>
  <c r="E108"/>
  <c r="D108"/>
  <c r="C108"/>
  <c r="E107"/>
  <c r="D107"/>
  <c r="C107"/>
  <c r="E104"/>
  <c r="D104"/>
  <c r="C104"/>
  <c r="E103"/>
  <c r="D103"/>
  <c r="C103"/>
  <c r="E102"/>
  <c r="D102"/>
  <c r="C102"/>
  <c r="E101"/>
  <c r="D101"/>
  <c r="C101"/>
  <c r="E100"/>
  <c r="D100"/>
  <c r="C100"/>
  <c r="E94"/>
  <c r="D94"/>
  <c r="C94"/>
  <c r="E93"/>
  <c r="D93"/>
  <c r="C93"/>
  <c r="E92"/>
  <c r="D92"/>
  <c r="C92"/>
  <c r="E91"/>
  <c r="D91"/>
  <c r="C91"/>
  <c r="E90"/>
  <c r="D90"/>
  <c r="C90"/>
  <c r="E89"/>
  <c r="D89"/>
  <c r="C89"/>
  <c r="E86"/>
  <c r="D86"/>
  <c r="C86"/>
  <c r="E85"/>
  <c r="D85"/>
  <c r="C85"/>
  <c r="E84"/>
  <c r="D84"/>
  <c r="C84"/>
  <c r="E81"/>
  <c r="D81"/>
  <c r="C81"/>
  <c r="E80"/>
  <c r="D80"/>
  <c r="C80"/>
  <c r="E79"/>
  <c r="D79"/>
  <c r="C79"/>
  <c r="E75"/>
  <c r="D75"/>
  <c r="C75"/>
  <c r="E74"/>
  <c r="D74"/>
  <c r="C74"/>
  <c r="E73"/>
  <c r="D73"/>
  <c r="C73"/>
  <c r="E70"/>
  <c r="D70"/>
  <c r="C70"/>
  <c r="E69"/>
  <c r="D69"/>
  <c r="C69"/>
  <c r="E68"/>
  <c r="D68"/>
  <c r="C68"/>
  <c r="E65"/>
  <c r="D65"/>
  <c r="C65"/>
  <c r="E64"/>
  <c r="D64"/>
  <c r="C64"/>
  <c r="E63"/>
  <c r="D63"/>
  <c r="C63"/>
  <c r="E59"/>
  <c r="D59"/>
  <c r="C59"/>
  <c r="E58"/>
  <c r="D58"/>
  <c r="C58"/>
  <c r="E57"/>
  <c r="D57"/>
  <c r="C57"/>
  <c r="E56"/>
  <c r="D56"/>
  <c r="C56"/>
  <c r="E50"/>
  <c r="D50"/>
  <c r="C50"/>
  <c r="E49"/>
  <c r="D49"/>
  <c r="C49"/>
  <c r="E48"/>
  <c r="D48"/>
  <c r="C48"/>
  <c r="E45"/>
  <c r="D45"/>
  <c r="C45"/>
  <c r="E44"/>
  <c r="D44"/>
  <c r="C44"/>
  <c r="E43"/>
  <c r="D43"/>
  <c r="C43"/>
  <c r="E39"/>
  <c r="D39"/>
  <c r="C39"/>
  <c r="E38"/>
  <c r="D38"/>
  <c r="C38"/>
  <c r="E37"/>
  <c r="D37"/>
  <c r="C37"/>
  <c r="E36"/>
  <c r="D36"/>
  <c r="C36"/>
  <c r="E35"/>
  <c r="D35"/>
  <c r="C35"/>
  <c r="E32"/>
  <c r="D32"/>
  <c r="C32"/>
  <c r="E31"/>
  <c r="D31"/>
  <c r="C31"/>
  <c r="E30"/>
  <c r="D30"/>
  <c r="C30"/>
  <c r="E29"/>
  <c r="D29"/>
  <c r="C29"/>
  <c r="E26"/>
  <c r="D26"/>
  <c r="C26"/>
  <c r="E25"/>
  <c r="D25"/>
  <c r="C25"/>
  <c r="E24"/>
  <c r="D24"/>
  <c r="C24"/>
  <c r="E21"/>
  <c r="D21"/>
  <c r="C21"/>
  <c r="E20"/>
  <c r="D20"/>
  <c r="C20"/>
  <c r="E19"/>
  <c r="D19"/>
  <c r="C19"/>
  <c r="E18"/>
  <c r="D18"/>
  <c r="C18"/>
  <c r="E17"/>
  <c r="D17"/>
  <c r="C17"/>
  <c r="E11"/>
  <c r="D11"/>
  <c r="C11"/>
  <c r="C1"/>
  <c r="D1"/>
  <c r="E1"/>
  <c r="C2"/>
  <c r="D2"/>
  <c r="E2"/>
  <c r="C3"/>
  <c r="E3"/>
  <c r="C4"/>
  <c r="E4"/>
  <c r="C5"/>
  <c r="E5"/>
  <c r="C6"/>
  <c r="E6"/>
  <c r="E6" i="13"/>
  <c r="C6"/>
  <c r="E5"/>
  <c r="C5"/>
  <c r="E4"/>
  <c r="C4"/>
  <c r="E3"/>
  <c r="C3"/>
  <c r="E2"/>
  <c r="D2"/>
  <c r="C2"/>
  <c r="E1"/>
  <c r="D1"/>
  <c r="C1"/>
  <c r="D17" i="2"/>
  <c r="D14"/>
  <c r="C18"/>
  <c r="C6"/>
  <c r="B6"/>
  <c r="A6"/>
  <c r="C5"/>
  <c r="B5"/>
  <c r="A5"/>
  <c r="C4"/>
  <c r="B4"/>
  <c r="A4"/>
  <c r="C3"/>
  <c r="B3"/>
  <c r="A3"/>
  <c r="C2"/>
  <c r="B2"/>
  <c r="A2"/>
  <c r="C1"/>
  <c r="B1"/>
  <c r="A1"/>
  <c r="E152" i="9"/>
  <c r="E161"/>
  <c r="D151"/>
  <c r="D120"/>
  <c r="D119"/>
  <c r="E29"/>
  <c r="E18"/>
  <c r="E17"/>
  <c r="E166"/>
  <c r="E165"/>
  <c r="E167"/>
  <c r="E155"/>
  <c r="E133"/>
  <c r="E129"/>
  <c r="E123"/>
  <c r="E73"/>
  <c r="E39"/>
  <c r="D15"/>
  <c r="D174"/>
  <c r="D175"/>
  <c r="E19"/>
  <c r="D11" i="2"/>
  <c r="D15"/>
  <c r="D18"/>
  <c r="D19"/>
  <c r="D12"/>
  <c r="D9"/>
  <c r="D13"/>
  <c r="D10"/>
  <c r="E93" i="1"/>
  <c r="B92"/>
  <c r="E153" i="9"/>
  <c r="E120"/>
  <c r="E121"/>
  <c r="E69"/>
  <c r="E71"/>
  <c r="E36"/>
  <c r="E35"/>
  <c r="E37"/>
  <c r="D178"/>
  <c r="E16"/>
  <c r="D176"/>
  <c r="D179"/>
  <c r="E151"/>
  <c r="E174"/>
  <c r="E119"/>
  <c r="E115"/>
  <c r="E15"/>
  <c r="E175"/>
  <c r="E176"/>
  <c r="E179"/>
  <c r="E178"/>
  <c r="C161"/>
  <c r="C113"/>
  <c r="C171"/>
  <c r="C159"/>
  <c r="C169"/>
  <c r="C163"/>
  <c r="C151"/>
  <c r="C157"/>
  <c r="C127"/>
  <c r="C149"/>
  <c r="C143"/>
  <c r="C139"/>
  <c r="C135"/>
  <c r="C147"/>
  <c r="C141"/>
  <c r="C137"/>
  <c r="C131"/>
  <c r="C77"/>
  <c r="C93"/>
  <c r="C83"/>
  <c r="C125"/>
  <c r="C111"/>
  <c r="C107"/>
  <c r="C103"/>
  <c r="C99"/>
  <c r="C91"/>
  <c r="C87"/>
  <c r="C79"/>
  <c r="C117"/>
  <c r="C109"/>
  <c r="C105"/>
  <c r="C101"/>
  <c r="C95"/>
  <c r="C89"/>
  <c r="C85"/>
  <c r="C75"/>
  <c r="C65"/>
  <c r="C61"/>
  <c r="C57"/>
  <c r="C53"/>
  <c r="C67"/>
  <c r="C63"/>
  <c r="C59"/>
  <c r="C55"/>
  <c r="C49"/>
  <c r="C45"/>
  <c r="C47"/>
  <c r="C41"/>
  <c r="C31"/>
  <c r="C27"/>
  <c r="C25"/>
  <c r="C33"/>
  <c r="E173"/>
  <c r="C23"/>
  <c r="C21"/>
  <c r="C129"/>
  <c r="C97"/>
  <c r="C73"/>
  <c r="C19"/>
  <c r="C165"/>
  <c r="C37"/>
  <c r="C153"/>
  <c r="C9"/>
  <c r="C43"/>
  <c r="C39"/>
  <c r="C15"/>
  <c r="C133"/>
  <c r="C81"/>
  <c r="C51"/>
  <c r="C167"/>
  <c r="C121"/>
  <c r="C69"/>
  <c r="C11"/>
  <c r="C123"/>
  <c r="C155"/>
  <c r="C17"/>
  <c r="C145"/>
  <c r="C115"/>
  <c r="C29"/>
  <c r="D173"/>
  <c r="D177"/>
  <c r="C71"/>
  <c r="C119"/>
  <c r="C35"/>
  <c r="C13"/>
  <c r="E177"/>
  <c r="D38" i="6"/>
  <c r="D31"/>
  <c r="D19"/>
  <c r="D40"/>
  <c r="D21" i="5"/>
  <c r="D18"/>
  <c r="D23"/>
  <c r="D10"/>
  <c r="D41" i="6"/>
  <c r="D42"/>
  <c r="D44"/>
  <c r="G92" i="1"/>
  <c r="G93"/>
  <c r="G94"/>
</calcChain>
</file>

<file path=xl/sharedStrings.xml><?xml version="1.0" encoding="utf-8"?>
<sst xmlns="http://schemas.openxmlformats.org/spreadsheetml/2006/main" count="1315" uniqueCount="543">
  <si>
    <t>Orçamento Sintética</t>
  </si>
  <si>
    <t>Item</t>
  </si>
  <si>
    <t>Código</t>
  </si>
  <si>
    <t>Banco</t>
  </si>
  <si>
    <t>Descrição</t>
  </si>
  <si>
    <t>Und</t>
  </si>
  <si>
    <t>Quant.</t>
  </si>
  <si>
    <t>Valor Unit</t>
  </si>
  <si>
    <t>Total</t>
  </si>
  <si>
    <t xml:space="preserve"> 01 </t>
  </si>
  <si>
    <t>SERVIÇOS TÉCNICOS-PROFISSIONAIS</t>
  </si>
  <si>
    <t xml:space="preserve"> 01.08 </t>
  </si>
  <si>
    <t>TAXAS E EMOLUMENTOS</t>
  </si>
  <si>
    <t xml:space="preserve"> 01.08.1 </t>
  </si>
  <si>
    <t xml:space="preserve"> MPDFT0009 </t>
  </si>
  <si>
    <t>Próprio</t>
  </si>
  <si>
    <t>Registro do contrato junto ao conselho de classe (ART)</t>
  </si>
  <si>
    <t>vb</t>
  </si>
  <si>
    <t xml:space="preserve"> 03 </t>
  </si>
  <si>
    <t>FUNDAÇÕES E ESTRUTURAS</t>
  </si>
  <si>
    <t xml:space="preserve"> 03.03 </t>
  </si>
  <si>
    <t>ESTRUTURAS METÁLICAS</t>
  </si>
  <si>
    <t xml:space="preserve"> 03.03.200 </t>
  </si>
  <si>
    <t>Peças Principais</t>
  </si>
  <si>
    <t xml:space="preserve"> 03.03.200.1 </t>
  </si>
  <si>
    <t xml:space="preserve"> MPDFT0236 </t>
  </si>
  <si>
    <t>Copia da ORSE (10856) - Perfil metálico "C" enrijecido duplo soldado, em aço ASTM A36, 100x50x17mm, chapa 3,0mm. Ref. Gravia</t>
  </si>
  <si>
    <t>m</t>
  </si>
  <si>
    <t xml:space="preserve"> 03.03.200.2 </t>
  </si>
  <si>
    <t xml:space="preserve"> MPDFT1031 </t>
  </si>
  <si>
    <t>Copia da SINAPI (99839) - Corte e solda do Guarda corpo à estrutura metálica</t>
  </si>
  <si>
    <t>M</t>
  </si>
  <si>
    <t xml:space="preserve"> 03.03.200.3 </t>
  </si>
  <si>
    <t xml:space="preserve"> MPDFT1057 </t>
  </si>
  <si>
    <t>Copia da ORSE (9309) - Piso em chapa xadrez 3/16" - 4,75m, em estrutura metálica</t>
  </si>
  <si>
    <t>m²</t>
  </si>
  <si>
    <t xml:space="preserve"> 03.03.200.4 </t>
  </si>
  <si>
    <t xml:space="preserve"> MPDFT1077 </t>
  </si>
  <si>
    <t>Copia da ORSE (10856) - Perfil metalon 30 x 40mm, espessura 1,5mm. Em estrutura metálica.</t>
  </si>
  <si>
    <t xml:space="preserve"> 03.03.600 </t>
  </si>
  <si>
    <t>Pintura e Acabamento</t>
  </si>
  <si>
    <t xml:space="preserve"> 03.03.600.1 </t>
  </si>
  <si>
    <t xml:space="preserve"> MPDFT1162 </t>
  </si>
  <si>
    <t>Copia da SINAPI (100761) - PINTURA COM TINTA ALQUÍDICA DE ACABAMENTO (ESMALTE SINTÉTICO FOSCO) PULVERIZADA SOBRE SUPERFÍCIES METÁLICAS EXECUTADO EM OBRA (02 DEMÃOS).</t>
  </si>
  <si>
    <t xml:space="preserve"> 03.03.600.2 </t>
  </si>
  <si>
    <t xml:space="preserve"> MPDFT1163 </t>
  </si>
  <si>
    <t>Copia da SINAPI (100749) - Fundo preparador de superfícies de madeira e metais para aplicação de esmalte sintético, Ref. Fundo preparador Coralit, Coral</t>
  </si>
  <si>
    <t xml:space="preserve"> 04 </t>
  </si>
  <si>
    <t>ARQUITETURA E ELEMENTOS DE URBANISMO</t>
  </si>
  <si>
    <t xml:space="preserve"> 04.01 </t>
  </si>
  <si>
    <t>ARQUITETURA</t>
  </si>
  <si>
    <t xml:space="preserve"> 04.01.250 </t>
  </si>
  <si>
    <t>Esquadria de alumínio</t>
  </si>
  <si>
    <t xml:space="preserve"> 04.01.250.1 </t>
  </si>
  <si>
    <t xml:space="preserve"> MPDFT1038 </t>
  </si>
  <si>
    <t>Esquadria fixa 80x30cm em veneziana de alumínio, acabamento anodizado, incluindo ferragens</t>
  </si>
  <si>
    <t>un</t>
  </si>
  <si>
    <t xml:space="preserve"> 04.01.400 </t>
  </si>
  <si>
    <t>Cobertura e fechamento lateral</t>
  </si>
  <si>
    <t xml:space="preserve"> 04.01.400.1 </t>
  </si>
  <si>
    <t xml:space="preserve"> MPDFT1039 </t>
  </si>
  <si>
    <t>Acabamento trapezoidal frontal para telha termoacústica, pré-pintado na cor cinza RAL7035, compatível com Isotelha Termoacústica PIR 30, ref. Isoeste</t>
  </si>
  <si>
    <t xml:space="preserve"> 04.01.400.2 </t>
  </si>
  <si>
    <t xml:space="preserve"> MPDFT1050 </t>
  </si>
  <si>
    <t>Acabamento lateral tipo A para telha termoacústica, pré-pintado na cor cinza RAL7035, compatível com Isotelha Termoacústica PIR 30, ref. Isoeste</t>
  </si>
  <si>
    <t xml:space="preserve"> 04.01.400.3 </t>
  </si>
  <si>
    <t xml:space="preserve"> MPDFT1053 </t>
  </si>
  <si>
    <t>Acabamento lateral tipo B para telha termoacústica, pré-pintado na cor cinza RAL7035, compatível com Isotelha Termoacústica PIR 30, ref. Isoeste</t>
  </si>
  <si>
    <t xml:space="preserve"> 04.01.560 </t>
  </si>
  <si>
    <t>Pinturas</t>
  </si>
  <si>
    <t xml:space="preserve"> 04.01.560.1 </t>
  </si>
  <si>
    <t xml:space="preserve"> 88489 </t>
  </si>
  <si>
    <t>SINAPI</t>
  </si>
  <si>
    <t>APLICAÇÃO MANUAL DE PINTURA COM TINTA LÁTEX ACRÍLICA EM PAREDES, DUAS DEMÃOS. AF_06/2014</t>
  </si>
  <si>
    <t xml:space="preserve"> 04.01.560.2 </t>
  </si>
  <si>
    <t xml:space="preserve"> 74245/001 </t>
  </si>
  <si>
    <t>PINTURA ACRILICA EM PISO CIMENTADO DUAS DEMAOS</t>
  </si>
  <si>
    <t xml:space="preserve"> 04.01.560.3 </t>
  </si>
  <si>
    <t xml:space="preserve"> MPDFT0022 </t>
  </si>
  <si>
    <t>Copia da SINAPI (84665) - Pintura de sinalização vertical em faixas amarelo e preto</t>
  </si>
  <si>
    <t xml:space="preserve"> 04.01.560.4 </t>
  </si>
  <si>
    <t xml:space="preserve"> 100741 </t>
  </si>
  <si>
    <t>PINTURA COM TINTA ALQUÍDICA DE ACABAMENTO (ESMALTE SINTÉTICO ACETINADO) PULVERIZADA SOBRE SUPERFÍCIES METÁLICAS (EXCETO PERFIL) EXECUTADO EM OBRA (POR DEMÃO). AF_01/2020</t>
  </si>
  <si>
    <t xml:space="preserve"> 04.01.560.5 </t>
  </si>
  <si>
    <t xml:space="preserve"> 100733 </t>
  </si>
  <si>
    <t>PINTURA COM TINTA ACRÍLICA DE FUNDO PULVERIZADA SOBRE SUPERFÍCIES METÁLICAS (EXCETO PERFIL) EXECUTADO EM OBRA (POR DEMÃO). AF_01/2020</t>
  </si>
  <si>
    <t xml:space="preserve"> 04.01.560.6 </t>
  </si>
  <si>
    <t xml:space="preserve"> MPDFT0021 </t>
  </si>
  <si>
    <t>Cópia da Sinapi (100762) - Pintura esmalte sobre tubulação de PVC, intervalo de Ø 25mm - 100mm, 2 demãos</t>
  </si>
  <si>
    <t xml:space="preserve"> 04.01.560.7 </t>
  </si>
  <si>
    <t xml:space="preserve"> MPDFT0410 </t>
  </si>
  <si>
    <t>Pintura esmalte sobre tubulação de ferro, intervalo de Ø 25mm - 100mm, 2 demãos, inclusive fundo anticorrosivo</t>
  </si>
  <si>
    <t xml:space="preserve"> 04.01.560.8 </t>
  </si>
  <si>
    <t xml:space="preserve"> 96130 </t>
  </si>
  <si>
    <t>APLICAÇÃO MANUAL DE MASSA ACRÍLICA EM PAREDES EXTERNAS DE CASAS, UMA DEMÃO. AF_05/2017</t>
  </si>
  <si>
    <t xml:space="preserve"> 05 </t>
  </si>
  <si>
    <t>INSTALAÇÕES HIDRÁULICAS E SANITÁRIAS</t>
  </si>
  <si>
    <t xml:space="preserve"> 05.03 </t>
  </si>
  <si>
    <t>DRENAGEM DE ÁGUAS PLUVIAIS</t>
  </si>
  <si>
    <t xml:space="preserve"> 05.03.100 </t>
  </si>
  <si>
    <t>Tubulações e conexões de ferro</t>
  </si>
  <si>
    <t xml:space="preserve"> 05.03.100.1 </t>
  </si>
  <si>
    <t xml:space="preserve"> 92351 </t>
  </si>
  <si>
    <t>JOELHO 90 GRAUS, EM FERRO GALVANIZADO, DN 50 (2"), CONEXÃO ROSQUEADA, INSTALADO EM PRUMADAS - FORNECIMENTO E INSTALAÇÃO. AF_10/2020</t>
  </si>
  <si>
    <t>UN</t>
  </si>
  <si>
    <t xml:space="preserve"> 05.03.100.2 </t>
  </si>
  <si>
    <t xml:space="preserve"> 92889 </t>
  </si>
  <si>
    <t>UNIÃO, EM FERRO GALVANIZADO, DN 50 (2"), CONEXÃO ROSQUEADA, INSTALADO EM PRUMADAS - FORNECIMENTO E INSTALAÇÃO. AF_10/2020</t>
  </si>
  <si>
    <t xml:space="preserve"> 05.03.100.3 </t>
  </si>
  <si>
    <t xml:space="preserve"> 97443 </t>
  </si>
  <si>
    <t>LUVA, EM AÇO, CONEXÃO SOLDADA, DN 50 (2"), INSTALADO EM PRUMADAS - FORNECIMENTO E INSTALAÇÃO. AF_10/2020</t>
  </si>
  <si>
    <t xml:space="preserve"> 05.03.300 </t>
  </si>
  <si>
    <t>Tubulações e conexões de PVC</t>
  </si>
  <si>
    <t xml:space="preserve"> 05.03.300.1 </t>
  </si>
  <si>
    <t xml:space="preserve"> 91790 </t>
  </si>
  <si>
    <t>(COMPOSIÇÃO REPRESENTATIVA) DO SERVIÇO DE INSTALAÇÃO DE TUBOS DE PVC, SÉRIE R, ÁGUA PLUVIAL, DN 100 MM (INSTALADO EM RAMAL DE ENCAMINHAMENTO, OU CONDUTORES VERTICAIS), INCLUSIVE CONEXÕES, CORTES E FIXAÇÕES, PARA PRÉDIOS. AF_10/2015</t>
  </si>
  <si>
    <t xml:space="preserve"> 05.03.300.2 </t>
  </si>
  <si>
    <t xml:space="preserve"> 89447 </t>
  </si>
  <si>
    <t>TUBO, PVC, SOLDÁVEL, DN 32MM, INSTALADO EM PRUMADA DE ÁGUA - FORNECIMENTO E INSTALAÇÃO. AF_12/2014</t>
  </si>
  <si>
    <t xml:space="preserve"> 05.03.300.3 </t>
  </si>
  <si>
    <t xml:space="preserve"> 100434 </t>
  </si>
  <si>
    <t>CALHA DE BEIRAL, SEMICIRCULAR DE PVC, DIAMETRO 125 MM, INCLUINDO CABECEIRAS, EMENDAS, BOCAIS, SUPORTES E VEDAÇÕES, EXCLUINDO CONDUTORES, INCLUSO TRANSPORTE VERTICAL. AF_07/2019</t>
  </si>
  <si>
    <t xml:space="preserve"> 05.03.300.4 </t>
  </si>
  <si>
    <t xml:space="preserve"> MPDFT0854 </t>
  </si>
  <si>
    <t>Copia da SINAPI (89681) - REDUÇÃO EXCÊNTRICA, PVC, SERIE R, ÁGUA PLUVIAL, DN 200X150, JUNTA ELÁSTICA, FORNECIDO E INSTALADO EM CONDUTORES VERTICAIS DE ÁGUAS PLUVIAIS. AF_12/2014</t>
  </si>
  <si>
    <t xml:space="preserve"> 05.03.300.5 </t>
  </si>
  <si>
    <t xml:space="preserve"> MPDFT0274 </t>
  </si>
  <si>
    <t>Copia da SINAPI (89681) - REDUÇÃO EXCÊNTRICA, PVC, SERIE R, ÁGUA PLUVIAL, DN 250 X 200 MM, JUNTA ELÁSTICA, FORNECIDO E INSTALADO EM CONDUTORES VERTICAIS DE ÁGUAS PLUVIAIS. AF_12/2014</t>
  </si>
  <si>
    <t xml:space="preserve"> 05.03.300.6 </t>
  </si>
  <si>
    <t xml:space="preserve"> MPDFT0279 </t>
  </si>
  <si>
    <t>Copia da SINAPI (89698) - JUNÇÃO SIMPLES, PVC, SERIE R, ÁGUA PLUVIAL, DN 250 X 250 MM, JUNTA ELÁSTICA, FORNECIDO E INSTALADO EM CONDUTORES VERTICAIS DE ÁGUAS PLUVIAIS. AF_12/2014</t>
  </si>
  <si>
    <t xml:space="preserve"> 05.03.300.7 </t>
  </si>
  <si>
    <t xml:space="preserve"> MPDFT1037 </t>
  </si>
  <si>
    <t>Copia da Orse (1095) - CAP PVC SOLDAVEL 32MM</t>
  </si>
  <si>
    <t xml:space="preserve"> 05.03.900 </t>
  </si>
  <si>
    <t>Equipamentos e acessórios</t>
  </si>
  <si>
    <t xml:space="preserve"> 05.03.900.1 </t>
  </si>
  <si>
    <t xml:space="preserve"> MPDFT0541 </t>
  </si>
  <si>
    <t>Copia da CPOS (47.11.080) - Sensor de nível de líquido LA16M-40 com adaptador PVC M16x25, Icos Excelec</t>
  </si>
  <si>
    <t xml:space="preserve"> 05.03.900.2 </t>
  </si>
  <si>
    <t xml:space="preserve"> MPDFT0536 </t>
  </si>
  <si>
    <t>Copia da SINAPI (95253) - Válvula de esfera bruta, bronze, roscável, 2 1/2'' - fornecimento e instalação</t>
  </si>
  <si>
    <t xml:space="preserve"> 05.03.900.3 </t>
  </si>
  <si>
    <t xml:space="preserve"> MPDFT0237 </t>
  </si>
  <si>
    <t>Apoio e fixação de tubulação em bloco de concreto de 20x20x20cm</t>
  </si>
  <si>
    <t xml:space="preserve"> 05.03.900.4 </t>
  </si>
  <si>
    <t xml:space="preserve"> MPDFT1035 </t>
  </si>
  <si>
    <t>Cópia da CPOS (43.12.300) - Bomba dosadora, 220 V - 50/60 Hz, com acionamento magnético, ref. V-6,0 Injetronic</t>
  </si>
  <si>
    <t xml:space="preserve"> 05.03.900.5 </t>
  </si>
  <si>
    <t xml:space="preserve"> MPDFT1036 </t>
  </si>
  <si>
    <t>Bombona em plástico de 60 litros</t>
  </si>
  <si>
    <t xml:space="preserve"> 05.03.900.6 </t>
  </si>
  <si>
    <t xml:space="preserve"> MPDFT1033 </t>
  </si>
  <si>
    <t>Ancoragem química de barra roscada em aço inoxidável, diâmetro de 1” (25mm), comprimento de 250mm, com adesivo epóxi bi-componente</t>
  </si>
  <si>
    <t xml:space="preserve"> 05.03.900.7 </t>
  </si>
  <si>
    <t xml:space="preserve"> MPDFT1034 </t>
  </si>
  <si>
    <t>Ancoragem química de barra roscada em aço inoxidável, diâmetro de 7/8” (22mm), comprimento de 250mm, com adesivo epóxi bi-componente</t>
  </si>
  <si>
    <t xml:space="preserve"> 05.06 </t>
  </si>
  <si>
    <t>SERVIÇOS DIVERSOS</t>
  </si>
  <si>
    <t xml:space="preserve"> 05.06.100 </t>
  </si>
  <si>
    <t>Escavação de valas</t>
  </si>
  <si>
    <t xml:space="preserve"> 05.06.100.1 </t>
  </si>
  <si>
    <t xml:space="preserve"> 96995 </t>
  </si>
  <si>
    <t>REATERRO MANUAL APILOADO COM SOQUETE. AF_10/2017</t>
  </si>
  <si>
    <t>m³</t>
  </si>
  <si>
    <t xml:space="preserve"> 06 </t>
  </si>
  <si>
    <t>INSTALAÇÕES ELÉTRICAS E ELETRÔNICAS</t>
  </si>
  <si>
    <t xml:space="preserve"> 06.08 </t>
  </si>
  <si>
    <t>SISTEMA DE SUPERVISÃO, COMANDO E CONTROLE</t>
  </si>
  <si>
    <t xml:space="preserve"> 06.08.100 </t>
  </si>
  <si>
    <t>Quadros</t>
  </si>
  <si>
    <t xml:space="preserve"> 06.08.100.1 </t>
  </si>
  <si>
    <t xml:space="preserve"> MPDFT0275 </t>
  </si>
  <si>
    <t>QAG - adequação de quadro/ painel de automação - PJBSI</t>
  </si>
  <si>
    <t xml:space="preserve"> 06.08.100.2 </t>
  </si>
  <si>
    <t xml:space="preserve"> MPDFT1030 </t>
  </si>
  <si>
    <t>QAF-BAR-2S - adequação de quadro/ painel de automação - PJBSI</t>
  </si>
  <si>
    <t xml:space="preserve"> 06.08.200 </t>
  </si>
  <si>
    <t>Hardware, Software e Drivers</t>
  </si>
  <si>
    <t xml:space="preserve"> 06.08.200.1 </t>
  </si>
  <si>
    <t xml:space="preserve"> MPDFT0399 </t>
  </si>
  <si>
    <t>Cópia da SIURB INFRA (020503) - Transmissor de nível hidrostático, modelo de referência TP-ST18-SUB, fabricante Acros Automação Industrial</t>
  </si>
  <si>
    <t xml:space="preserve"> 06.08.400 </t>
  </si>
  <si>
    <t>Infraestrutura</t>
  </si>
  <si>
    <t xml:space="preserve"> 06.08.400.1 </t>
  </si>
  <si>
    <t xml:space="preserve"> MPDFT0354 </t>
  </si>
  <si>
    <t>Copia da SINAPI (95746) - Eletroduto rígido de aço carbono, sem costura, com revestimento protetor de zinco aplicado à quente, extremidades rosqueadas, classe pesada, Ø25 mm (3/4" BSPP), fab. Apolo - fornecimento e instalação</t>
  </si>
  <si>
    <t xml:space="preserve"> 06.08.400.2 </t>
  </si>
  <si>
    <t xml:space="preserve"> 95780 </t>
  </si>
  <si>
    <t>CONDULETE DE ALUMÍNIO, TIPO B, PARA ELETRODUTO DE AÇO GALVANIZADO DN 25 MM (1</t>
  </si>
  <si>
    <t xml:space="preserve"> MPDFT0355 </t>
  </si>
  <si>
    <t>Copia da SINAPI (95747) - Eletroduto rígido de aço carbono, sem costura, com revestimento protetor de zinco aplicado à quente, extremidades rosqueadas, classe pesada, Ø32 mm (1.1/4" BSPP), fab. Apolo - fornecimento e instalação</t>
  </si>
  <si>
    <t xml:space="preserve"> 06.08.400.3 </t>
  </si>
  <si>
    <t xml:space="preserve"> 89505 </t>
  </si>
  <si>
    <t>JOELHO 90 GRAUS, PVC, SOLDÁVEL, DN 60MM, INSTALADO EM PRUMADA DE ÁGUA - FORNECIMENTO E INSTALAÇÃO. AF_12/2014</t>
  </si>
  <si>
    <t xml:space="preserve"> 06.08.400.4 </t>
  </si>
  <si>
    <t xml:space="preserve"> 89620 </t>
  </si>
  <si>
    <t>TE, PVC, SOLDÁVEL, DN 32MM, INSTALADO EM PRUMADA DE ÁGUA - FORNECIMENTO E INSTALAÇÃO. AF_12/2014</t>
  </si>
  <si>
    <t xml:space="preserve"> 06.08.500 </t>
  </si>
  <si>
    <t>Cabeamento e Acessórios</t>
  </si>
  <si>
    <t xml:space="preserve"> 06.08.500.3 </t>
  </si>
  <si>
    <t xml:space="preserve"> 91927 </t>
  </si>
  <si>
    <t>CABO DE COBRE FLEXÍVEL ISOLADO, 2,5 MM², ANTI-CHAMA 0,6/1,0 KV, PARA CIRCUITOS TERMINAIS - FORNECIMENTO E INSTALAÇÃO. AF_12/2015</t>
  </si>
  <si>
    <t xml:space="preserve"> 06.08.500.5 </t>
  </si>
  <si>
    <t xml:space="preserve"> MPDFT0404 </t>
  </si>
  <si>
    <t>Cabo 2x#0,75mm, Par(es) trançado(s) com blindagem de alumínio, resistência máxima de 150 Ωpor km, resistência de isolamento em 220 V maior que 5000 MΩ.km, rigidez dielétrica entre condutores de 1500 V. ref. Schneider Eletric</t>
  </si>
  <si>
    <t xml:space="preserve"> 09 </t>
  </si>
  <si>
    <t>SERVIÇOS COMPLEMENTARES</t>
  </si>
  <si>
    <t xml:space="preserve"> 09.01 </t>
  </si>
  <si>
    <t>ENSAIOS E TESTES</t>
  </si>
  <si>
    <t xml:space="preserve"> 09.01.200 </t>
  </si>
  <si>
    <t>Testes</t>
  </si>
  <si>
    <t xml:space="preserve"> 09.01.200.1 </t>
  </si>
  <si>
    <t xml:space="preserve"> MPDFT1092 </t>
  </si>
  <si>
    <t>PJBSI - Remanescente Reuso - Desenvolvimento das telas de monitoração, desenvolvimento dos softwares e parametrização do sistema, incluindo a elaboração dos projetos lógicos, dos quadros de automação e as built</t>
  </si>
  <si>
    <t xml:space="preserve"> 09.01.200.2 </t>
  </si>
  <si>
    <t xml:space="preserve"> MPDFT1093 </t>
  </si>
  <si>
    <t>PJBSI - Reuso sede - Teste de aceitação do sistema de automação, inclusive com os softwares preparados e ativados com as integrações previstas</t>
  </si>
  <si>
    <t xml:space="preserve"> 09.02 </t>
  </si>
  <si>
    <t>LIMPEZA DE OBRA</t>
  </si>
  <si>
    <t xml:space="preserve"> 09.02.1 </t>
  </si>
  <si>
    <t xml:space="preserve"> 99811 </t>
  </si>
  <si>
    <t>LIMPEZA DE CONTRAPISO COM VASSOURA A SECO. AF_04/2019</t>
  </si>
  <si>
    <t xml:space="preserve"> 10 </t>
  </si>
  <si>
    <t>SERVIÇOS AUXILIARES E ADMINISTRATIVOS</t>
  </si>
  <si>
    <t xml:space="preserve"> 10.01 </t>
  </si>
  <si>
    <t>Pessoal</t>
  </si>
  <si>
    <t xml:space="preserve"> 10.01.1 </t>
  </si>
  <si>
    <t xml:space="preserve"> 93572 </t>
  </si>
  <si>
    <t>ENCARREGADO GERAL DE OBRAS COM ENCARGOS COMPLEMENTARES</t>
  </si>
  <si>
    <t>MES</t>
  </si>
  <si>
    <t xml:space="preserve"> 10.01.2 </t>
  </si>
  <si>
    <t xml:space="preserve"> 90778 </t>
  </si>
  <si>
    <t>ENGENHEIRO CIVIL DE OBRA PLENO COM ENCARGOS COMPLEMENTARES</t>
  </si>
  <si>
    <t>H</t>
  </si>
  <si>
    <t>Total sem BDI</t>
  </si>
  <si>
    <t>Total do BDI</t>
  </si>
  <si>
    <t>Total Geral</t>
  </si>
  <si>
    <t>Data:</t>
  </si>
  <si>
    <t>Peso (%)</t>
  </si>
  <si>
    <t>Planilha Orçamentária Resumida</t>
  </si>
  <si>
    <t>Insumo</t>
  </si>
  <si>
    <t>Mão de Obra</t>
  </si>
  <si>
    <t>Composição</t>
  </si>
  <si>
    <t>Material</t>
  </si>
  <si>
    <t>SERVENTE COM ENCARGOS COMPLEMENTARES</t>
  </si>
  <si>
    <t xml:space="preserve"> 88316 </t>
  </si>
  <si>
    <t>sv</t>
  </si>
  <si>
    <t xml:space="preserve"> CM1777 </t>
  </si>
  <si>
    <t xml:space="preserve"> CM1776 </t>
  </si>
  <si>
    <t>Cabo 2x#0,75mm, Par(es) trançado(s) com blindagem de alumínio, resistência máxima de 150 Ωpor km, resistência de isolamento em 220 V maior que 5000 MΩ.km, rigidez dielétrica entre condutores de 1500 V. Marca de referência: Schneider Eletric</t>
  </si>
  <si>
    <t xml:space="preserve"> CM0915 </t>
  </si>
  <si>
    <t>FITA ISOLANTE ADESIVA ANTICHAMA, USO ATE 750 V, EM ROLO DE 19 MM X 5 M</t>
  </si>
  <si>
    <t xml:space="preserve"> 00021127 </t>
  </si>
  <si>
    <t>ELETRICISTA COM ENCARGOS COMPLEMENTARES</t>
  </si>
  <si>
    <t xml:space="preserve"> 88264 </t>
  </si>
  <si>
    <t>AUXILIAR DE ELETRICISTA COM ENCARGOS COMPLEMENTARES</t>
  </si>
  <si>
    <t xml:space="preserve"> 88247 </t>
  </si>
  <si>
    <t>SOLUCAO LIMPADORA PARA PVC, FRASCO COM 1000 CM3</t>
  </si>
  <si>
    <t xml:space="preserve"> 00020083 </t>
  </si>
  <si>
    <t>LIXA D'AGUA EM FOLHA, GRAO 100</t>
  </si>
  <si>
    <t xml:space="preserve"> 00038383 </t>
  </si>
  <si>
    <t>ADESIVO PLASTICO PARA PVC, FRASCO COM 850 GR</t>
  </si>
  <si>
    <t xml:space="preserve"> 00000122 </t>
  </si>
  <si>
    <t>ENCANADOR OU BOMBEIRO HIDRÁULICO COM ENCARGOS COMPLEMENTARES</t>
  </si>
  <si>
    <t xml:space="preserve"> 88267 </t>
  </si>
  <si>
    <t>AUXILIAR DE ENCANADOR OU BOMBEIRO HIDRÁULICO COM ENCARGOS COMPLEMENTARES</t>
  </si>
  <si>
    <t xml:space="preserve"> 88248 </t>
  </si>
  <si>
    <t>Eletroduto rígido de aço carbono, sem costura, com revestimento protetor de zinco aplicado à quente, extremidades rosqueadas, classe pesada, Ø32 mm (1.1/4" BSPP), fab. Apolo</t>
  </si>
  <si>
    <t xml:space="preserve"> CM0901 </t>
  </si>
  <si>
    <t>LUVA DE EMENDA PARA ELETRODUTO, AÇO GALVANIZADO, DN 32 MM (1 1/4''), APARENTE, INSTALADA EM TETO - FORNECIMENTO E INSTALAÇÃO. AF_11/2016_P</t>
  </si>
  <si>
    <t xml:space="preserve"> 95755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</si>
  <si>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</si>
  <si>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91170 </t>
  </si>
  <si>
    <t>Eletroduto rígido de aço carbono, sem costura, com revestimento protetor de zinco aplicado a quente, extremidades rosqueadas, classe pesada, Ø25mm (3/4" BSPP), fab. Apolo</t>
  </si>
  <si>
    <t xml:space="preserve"> CM0007 </t>
  </si>
  <si>
    <t>LUVA DE EMENDA PARA ELETRODUTO, AÇO GALVANIZADO, DN 25 MM (1''), APARENTE, INSTALADA EM TETO - FORNECIMENTO E INSTALAÇÃO. AF_11/2016_P</t>
  </si>
  <si>
    <t xml:space="preserve"> 95754 </t>
  </si>
  <si>
    <t>Transmissor de nível hidrostático, modelo de referência TP-ST18-SUB, fabricante Acros Automação Industrial</t>
  </si>
  <si>
    <t xml:space="preserve"> CM1154 </t>
  </si>
  <si>
    <t>AJUDANTE ESPECIALIZADO COM ENCARGOS COMPLEMENTARES</t>
  </si>
  <si>
    <t xml:space="preserve"> 88243 </t>
  </si>
  <si>
    <t>MONTADOR ELETROMECÃNICO COM ENCARGOS COMPLEMENTARES</t>
  </si>
  <si>
    <t xml:space="preserve"> 88279 </t>
  </si>
  <si>
    <t>Borne terminal 2,5mm²</t>
  </si>
  <si>
    <t xml:space="preserve"> CM1575 </t>
  </si>
  <si>
    <t>TOMADA MÉDIA DE EMBUTIR (1 MÓDULO), 2P+T 10 A, INCLUINDO SUPORTE E PLACA - FORNECIMENTO E INSTALAÇÃO. AF_12/2015</t>
  </si>
  <si>
    <t xml:space="preserve"> 91996 </t>
  </si>
  <si>
    <t>ENGENHEIRO ELETRICISTA COM ENCARGOS COMPLEMENTARES</t>
  </si>
  <si>
    <t xml:space="preserve"> 91677 </t>
  </si>
  <si>
    <t>Controlador lógico KNX SpaceLYnk LSS100200 fabricante Schneider Eletric</t>
  </si>
  <si>
    <t xml:space="preserve"> CM1139 </t>
  </si>
  <si>
    <t>Barra roscada sem chanfro, em aço inoxidável 304/316, diâmetro: 7/8” (22mm), comprimento: 250 mm.</t>
  </si>
  <si>
    <t xml:space="preserve"> CM1429 </t>
  </si>
  <si>
    <t>Adesivo epóxi bi-componente de alto desempenho para ancoragem de barras roscadas e barras de reforço, ref. Sika AnchorFix-3001</t>
  </si>
  <si>
    <t xml:space="preserve"> CM0622 </t>
  </si>
  <si>
    <t>CHP</t>
  </si>
  <si>
    <t>MARTELETE OU ROMPEDOR PNEUMÁTICO MANUAL, 28 KG, COM SILENCIADOR - CHP DIURNO. AF_07/2016</t>
  </si>
  <si>
    <t xml:space="preserve"> 5795 </t>
  </si>
  <si>
    <t>PEDREIRO COM ENCARGOS COMPLEMENTARES</t>
  </si>
  <si>
    <t xml:space="preserve"> 88309 </t>
  </si>
  <si>
    <t>Barra roscada sem chanfro, em aço inoxidável 304/316, diâmetro: 1” (25mm), comprimento: 250 mm</t>
  </si>
  <si>
    <t xml:space="preserve"> CM1499 </t>
  </si>
  <si>
    <t>Bombona em plástico de 60 litros ou superior</t>
  </si>
  <si>
    <t xml:space="preserve"> CM1770 </t>
  </si>
  <si>
    <t>Bomba dosadora, 220 V - 50/60 Hz, com acionamento magnético, ref. V-6,0 Injetronic</t>
  </si>
  <si>
    <t xml:space="preserve"> CM1769 </t>
  </si>
  <si>
    <t>ABRACADEIRA EM ACO PARA AMARRACAO DE ELETRODUTOS, TIPO D, COM 1 1/2" E PARAFUSO DE FIXACAO</t>
  </si>
  <si>
    <t xml:space="preserve"> 00000394 </t>
  </si>
  <si>
    <t>MEIO BLOCO DE VEDACAO DE CONCRETO 19 X 19 X 19 CM (CLASSE C - NBR 6136)</t>
  </si>
  <si>
    <t xml:space="preserve"> 00034771 </t>
  </si>
  <si>
    <t>Válvula de esfera bruta, bronze, roscável, 2 1/2''</t>
  </si>
  <si>
    <t xml:space="preserve"> CM1515 </t>
  </si>
  <si>
    <t>FITA VEDA ROSCA EM ROLOS DE 18 MM X 50 M (L X C)</t>
  </si>
  <si>
    <t xml:space="preserve"> 00003148 </t>
  </si>
  <si>
    <t>Sensor de nível de líquido LA16M-40 com adaptador PVC M16 X 25, fab. Icos</t>
  </si>
  <si>
    <t xml:space="preserve"> CM1280 </t>
  </si>
  <si>
    <t>CAP PVC, SOLDAVEL, 32 MM, PARA AGUA FRIA PREDIAL</t>
  </si>
  <si>
    <t xml:space="preserve"> 00001189 </t>
  </si>
  <si>
    <t>Junção 45º PVC JEI, DN 250x250mm - junta elástica integrada</t>
  </si>
  <si>
    <t xml:space="preserve"> CM0553 </t>
  </si>
  <si>
    <t>ANEL BORRACHA, PARA TUBO PVC, REDE COLETOR ESGOTO, DN 250 MM (NBR 7362)</t>
  </si>
  <si>
    <t xml:space="preserve"> 00000307 </t>
  </si>
  <si>
    <t>PASTA LUBRIFICANTE PARA TUBOS E CONEXOES COM JUNTA ELASTICA (USO EM PVC, ACO, POLIETILENO E OUTROS) ( DE *400* G)</t>
  </si>
  <si>
    <t xml:space="preserve"> 00020078 </t>
  </si>
  <si>
    <t>REDUCAO EXCENTRICA PVC NBR 10569 P/REDE COLET ESG PB JE 250 X 200MM</t>
  </si>
  <si>
    <t xml:space="preserve"> 00020037 </t>
  </si>
  <si>
    <t>ANEL BORRACHA, PARA TUBO PVC, REDE COLETOR ESGOTO, DN 200 MM (NBR 7362)</t>
  </si>
  <si>
    <t xml:space="preserve"> 00000306 </t>
  </si>
  <si>
    <t>REDUCAO EXCENTRICA PVC NBR 10569 P/REDE COLET ESG PB JE 200 X 150MM</t>
  </si>
  <si>
    <t xml:space="preserve"> 00020036 </t>
  </si>
  <si>
    <t>TELHADISTA COM ENCARGOS COMPLEMENTARES</t>
  </si>
  <si>
    <t xml:space="preserve"> 88323 </t>
  </si>
  <si>
    <t>KG</t>
  </si>
  <si>
    <t>ELETRODO REVESTIDO AWS - E6013, DIAMETRO IGUAL A 2,50 MM</t>
  </si>
  <si>
    <t xml:space="preserve"> 00011002 </t>
  </si>
  <si>
    <t>SOLDADOR COM ENCARGOS COMPLEMENTARES</t>
  </si>
  <si>
    <t xml:space="preserve"> 88317 </t>
  </si>
  <si>
    <t>L</t>
  </si>
  <si>
    <t>PINTOR COM ENCARGOS COMPLEMENTARES</t>
  </si>
  <si>
    <t xml:space="preserve"> 88310 </t>
  </si>
  <si>
    <t>TINTA ESMALTE SINTETICO PREMIUM DE DUPLA ACAO GRAFITE FOSCO PARA SUPERFICIES METALICAS FERROSAS</t>
  </si>
  <si>
    <t xml:space="preserve"> 00007293 </t>
  </si>
  <si>
    <t>SOLVENTE DILUENTE A BASE DE AGUARRAS</t>
  </si>
  <si>
    <t xml:space="preserve"> 00005318 </t>
  </si>
  <si>
    <t>LIXA EM FOLHA PARA FERRO, NUMERO 150</t>
  </si>
  <si>
    <t xml:space="preserve"> 00003768 </t>
  </si>
  <si>
    <t>PINTURA COM TINTA ACRÍLICA DE FUNDO APLICADA A ROLO OU PINCEL SOBRE SUPERFÍCIES METÁLICAS (EXCETO PERFIL) EXECUTADO EM OBRA (POR DEMÃO). AF_01/2020</t>
  </si>
  <si>
    <t xml:space="preserve"> 100734 </t>
  </si>
  <si>
    <t>TINTA ESMALTE SINTETICO PREMIUM FOSCO</t>
  </si>
  <si>
    <t xml:space="preserve"> 00007288 </t>
  </si>
  <si>
    <t>TINTA A BASE DE RESINA ACRILICA, PARA SINALIZACAO HORIZONTAL VIARIA (NBR 11862)</t>
  </si>
  <si>
    <t xml:space="preserve"> 00007343 </t>
  </si>
  <si>
    <t xml:space="preserve"> CM1768 </t>
  </si>
  <si>
    <t xml:space="preserve"> CM1767 </t>
  </si>
  <si>
    <t xml:space="preserve"> CM1766 </t>
  </si>
  <si>
    <t>Esquadria fixa em veneziana de alumínio, acabamento anodizado natural fosco, incluindo ferragens</t>
  </si>
  <si>
    <t xml:space="preserve"> CM1771 </t>
  </si>
  <si>
    <t>ARGAMASSA TRAÇO 1:3 (EM VOLUME DE CIMENTO E AREIA MÉDIA ÚMIDA), PREPARO MANUAL. AF_08/2019</t>
  </si>
  <si>
    <t xml:space="preserve"> 88629 </t>
  </si>
  <si>
    <t>l</t>
  </si>
  <si>
    <t>Fundo preparador de superfícies de madeira e metais para aplicação de esmalte sintético, ref. Fundo preparador Coralit, Coral</t>
  </si>
  <si>
    <t xml:space="preserve"> CM1765 </t>
  </si>
  <si>
    <t>Esmalte sintético alta performance, para exterior, acabamento fosco, ref. Coralit Ultra Resistência Fosco</t>
  </si>
  <si>
    <t xml:space="preserve"> CM1774 </t>
  </si>
  <si>
    <t>Perfil metalon 30x40mm, espessura 1,5mm</t>
  </si>
  <si>
    <t xml:space="preserve"> CM1773 </t>
  </si>
  <si>
    <t>ELETRODO REVESTIDO AWS - E6013, DIAMETRO IGUAL A 4,00 MM</t>
  </si>
  <si>
    <t xml:space="preserve"> 00010999 </t>
  </si>
  <si>
    <t>SERRALHEIRO COM ENCARGOS COMPLEMENTARES</t>
  </si>
  <si>
    <t xml:space="preserve"> 88315 </t>
  </si>
  <si>
    <t>ELETRODO REVESTIDO AWS - E7018, DIAMETRO IGUAL A 4,00 MM</t>
  </si>
  <si>
    <t xml:space="preserve"> 00010997 </t>
  </si>
  <si>
    <t>kg</t>
  </si>
  <si>
    <t>Chapa xadrez 3/16" - 4,75mm - (38,00kg/m2)</t>
  </si>
  <si>
    <t xml:space="preserve"> CM1772 </t>
  </si>
  <si>
    <t>AUXILIAR DE SERRALHEIRO COM ENCARGOS COMPLEMENTARES</t>
  </si>
  <si>
    <t xml:space="preserve"> 88251 </t>
  </si>
  <si>
    <t>Perfil metálico "U" enrijecido, em aço ASTM A36, 100x50x17mm, chapa 3,0mm. Ref. Gravia</t>
  </si>
  <si>
    <t xml:space="preserve"> CM1764 </t>
  </si>
  <si>
    <t>Anotação de Resposanbilidade Técnica (Faixa 3 - Tabela A - CONFEA)</t>
  </si>
  <si>
    <t xml:space="preserve"> CM0645 </t>
  </si>
  <si>
    <t>Planilha Orçamentária Analítica</t>
  </si>
  <si>
    <t>Valor Acumulado</t>
  </si>
  <si>
    <t>Composição de BDI</t>
  </si>
  <si>
    <t>%</t>
  </si>
  <si>
    <t>Grupo A</t>
  </si>
  <si>
    <t>% em relação ao custo direto CD</t>
  </si>
  <si>
    <t>A1</t>
  </si>
  <si>
    <t>Despesas Indiretas</t>
  </si>
  <si>
    <t>a1</t>
  </si>
  <si>
    <t>Administração Central</t>
  </si>
  <si>
    <t>a2</t>
  </si>
  <si>
    <t>Seguro + garantia</t>
  </si>
  <si>
    <t>a3</t>
  </si>
  <si>
    <t>Risco</t>
  </si>
  <si>
    <t>a4</t>
  </si>
  <si>
    <t>Despesa Financeira</t>
  </si>
  <si>
    <t>a5</t>
  </si>
  <si>
    <t>Lucro</t>
  </si>
  <si>
    <t>Grupo B</t>
  </si>
  <si>
    <t>% em relação ao valor total VT</t>
  </si>
  <si>
    <t>B1</t>
  </si>
  <si>
    <t>Tributos</t>
  </si>
  <si>
    <t>Pis</t>
  </si>
  <si>
    <t>Cofins</t>
  </si>
  <si>
    <t>BDI</t>
  </si>
  <si>
    <t>BDI = [(((1+(a1+a2+a3))*(1+a4)*(1+a5)))/(1-B1)-1]</t>
  </si>
  <si>
    <t>Composição de Encargos Sociais</t>
  </si>
  <si>
    <t>Discriminação</t>
  </si>
  <si>
    <t>GRUPO A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</si>
  <si>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</si>
  <si>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</si>
  <si>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</si>
  <si>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</si>
  <si>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</si>
  <si>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</si>
  <si>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</si>
  <si>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</si>
  <si>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</si>
  <si>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</si>
  <si>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</si>
  <si>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</si>
  <si>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Seguro Contra Acidentes Trabalho</t>
  </si>
  <si>
    <t>A8</t>
  </si>
  <si>
    <t>Fundo de Garantia por Tempo de Serviços</t>
  </si>
  <si>
    <t>A9</t>
  </si>
  <si>
    <t>SECONCI</t>
  </si>
  <si>
    <t>A</t>
  </si>
  <si>
    <t xml:space="preserve"> Total dos Encargos Sociais Básicos</t>
  </si>
  <si>
    <t>GRUPO B</t>
  </si>
  <si>
    <t>Repouso Semanal Remunerado</t>
  </si>
  <si>
    <t>B2</t>
  </si>
  <si>
    <t>Feriados</t>
  </si>
  <si>
    <t>B3</t>
  </si>
  <si>
    <t>Auxílio-enfermidade</t>
  </si>
  <si>
    <t>B4</t>
  </si>
  <si>
    <t>13º Salário</t>
  </si>
  <si>
    <t>B5</t>
  </si>
  <si>
    <t>Licença-paternidade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</si>
  <si>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</si>
  <si>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</si>
  <si>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</si>
  <si>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</si>
  <si>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</si>
  <si>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</si>
  <si>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</si>
  <si>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</si>
  <si>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</si>
  <si>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</si>
  <si>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</si>
  <si>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Total de Encargos Sociais que recebem incidências de A</t>
  </si>
  <si>
    <t>GRUPO C</t>
  </si>
  <si>
    <t>C1</t>
  </si>
  <si>
    <t>Aviso prévio indenizado</t>
  </si>
  <si>
    <t>C2</t>
  </si>
  <si>
    <t>Aviso prévio trabalhado</t>
  </si>
  <si>
    <t>C3</t>
  </si>
  <si>
    <t>Férias indenizadas (inclusive 1/3)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</si>
  <si>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</si>
  <si>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</si>
  <si>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</si>
  <si>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</si>
  <si>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</si>
  <si>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</si>
  <si>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</si>
  <si>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A sobre B</t>
  </si>
  <si>
    <t>D2</t>
  </si>
  <si>
    <t>Reincidência do FGTS sobre API e Grupo A sobre APT</t>
  </si>
  <si>
    <t xml:space="preserve">D </t>
  </si>
  <si>
    <t>Total das Taxas incidências e reincidências</t>
  </si>
  <si>
    <t>Total das taxas incidências e reincidências</t>
  </si>
  <si>
    <t>ISS (2% após desconto das mercadorias aplicadas)</t>
  </si>
  <si>
    <t>Custo Acumulado</t>
  </si>
  <si>
    <t>Porcentagem Acumulado</t>
  </si>
  <si>
    <t>Custo</t>
  </si>
  <si>
    <t>Porcentagem</t>
  </si>
  <si>
    <t>Total Por Etapa</t>
  </si>
  <si>
    <t>Cronograma Físico e Financeiro</t>
  </si>
  <si>
    <t>Instruções de Preenchimento do Modelo de Proposta</t>
  </si>
  <si>
    <t>CONSIDERAÇÕES GERAIS</t>
  </si>
  <si>
    <r>
      <t xml:space="preserve">O cabeçalho deverá ser preenchido somente na </t>
    </r>
    <r>
      <rPr>
        <b/>
        <sz val="8"/>
        <color indexed="10"/>
        <rFont val="Arial"/>
        <family val="2"/>
      </rPr>
      <t>PLANILHA DE ORÇAMENTO SINTÉTICO</t>
    </r>
    <r>
      <rPr>
        <sz val="8"/>
        <rFont val="Arial"/>
        <family val="2"/>
      </rPr>
      <t>, pois será repetido automaticamente nas demais planilhas. Para isso, o mouse deverá ser posicionado sobre a célula que contem a informação, e posteriormente pressionado F2</t>
    </r>
  </si>
  <si>
    <t>Sugerimos a seguinte sequência de preenchimento de planilhas:</t>
  </si>
  <si>
    <t>2.1</t>
  </si>
  <si>
    <r>
      <t xml:space="preserve">Valide os valores constantes na </t>
    </r>
    <r>
      <rPr>
        <b/>
        <sz val="8"/>
        <rFont val="Arial"/>
        <family val="2"/>
      </rPr>
      <t>Planilha de Insumos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e Serviços</t>
    </r>
    <r>
      <rPr>
        <sz val="8"/>
        <rFont val="Arial"/>
        <family val="2"/>
      </rPr>
      <t>, observando as orientações contidas no edital no tocante aos valores máximos.</t>
    </r>
  </si>
  <si>
    <t>2.2</t>
  </si>
  <si>
    <r>
      <t xml:space="preserve">Valide os coeficientes de participação dos insumos, constantes na </t>
    </r>
    <r>
      <rPr>
        <b/>
        <sz val="8"/>
        <rFont val="Arial"/>
        <family val="2"/>
      </rPr>
      <t>Planilha de Orçamento Analítico</t>
    </r>
    <r>
      <rPr>
        <sz val="8"/>
        <rFont val="Arial"/>
        <family val="2"/>
      </rPr>
      <t>.</t>
    </r>
  </si>
  <si>
    <t>2.3</t>
  </si>
  <si>
    <r>
      <t xml:space="preserve">Preencha os coeficientes relativo à cada item da </t>
    </r>
    <r>
      <rPr>
        <b/>
        <sz val="8"/>
        <rFont val="Arial"/>
        <family val="2"/>
      </rPr>
      <t xml:space="preserve">Planilha de Composição do BDI, </t>
    </r>
    <r>
      <rPr>
        <sz val="8"/>
        <rFont val="Arial"/>
        <family val="2"/>
      </rPr>
      <t>realizando os ajustes que julgar necessário, observando as orientações sobre esta planilha, que estão descritas abaixo;</t>
    </r>
  </si>
  <si>
    <t>2.4</t>
  </si>
  <si>
    <t>2.5</t>
  </si>
  <si>
    <r>
      <t xml:space="preserve">Neste momento o valor final da proposta já será conhecido. Preencha a </t>
    </r>
    <r>
      <rPr>
        <b/>
        <sz val="8"/>
        <rFont val="Arial"/>
        <family val="2"/>
      </rPr>
      <t>Planilha de Composição de Encargos Sociais</t>
    </r>
    <r>
      <rPr>
        <sz val="8"/>
        <rFont val="Arial"/>
        <family val="2"/>
      </rPr>
      <t xml:space="preserve"> com os percentuais de cada item que a compoe.</t>
    </r>
  </si>
  <si>
    <t>SOBRE A PLANILHA DE ORÇAMENTO SINTÉTICO</t>
  </si>
  <si>
    <r>
      <t xml:space="preserve">A Planilha Orçamentária </t>
    </r>
    <r>
      <rPr>
        <b/>
        <u/>
        <sz val="8"/>
        <color indexed="10"/>
        <rFont val="Arial"/>
        <family val="2"/>
      </rPr>
      <t>não</t>
    </r>
    <r>
      <rPr>
        <sz val="8"/>
        <rFont val="Arial"/>
        <family val="2"/>
      </rPr>
      <t xml:space="preserve"> poderá sofrer alterações em sua estrutura (adição ou subtração de serviços, ou mesmo alteração na quantidade dos itens);</t>
    </r>
  </si>
  <si>
    <r>
      <t xml:space="preserve">Os preços unitários desta planilha estão vinculados, por dependência, às demais planilhas (Orçamento Analítico, Insumos e Serviços). Desta forma </t>
    </r>
    <r>
      <rPr>
        <b/>
        <u/>
        <sz val="8"/>
        <color indexed="10"/>
        <rFont val="Arial"/>
        <family val="2"/>
      </rPr>
      <t>NENHUM</t>
    </r>
    <r>
      <rPr>
        <sz val="8"/>
        <rFont val="Arial"/>
        <family val="2"/>
      </rPr>
      <t xml:space="preserve"> valor unitário deverá ser preenchido diretamente nesta planilha;</t>
    </r>
  </si>
  <si>
    <t>SOBRE A PLANILHA DE ORÇAMENTO ANALÍTICO</t>
  </si>
  <si>
    <r>
      <t xml:space="preserve">Esta planilha é referencial, portanto os </t>
    </r>
    <r>
      <rPr>
        <b/>
        <sz val="8"/>
        <rFont val="Arial"/>
        <family val="2"/>
      </rPr>
      <t xml:space="preserve">coeficientes </t>
    </r>
    <r>
      <rPr>
        <sz val="8"/>
        <rFont val="Arial"/>
        <family val="2"/>
      </rPr>
      <t>de participação dos insumos poderão sofrer alterações;</t>
    </r>
  </si>
  <si>
    <t>Esta planilha contem vínculos. Tornando-se dependente dos preços, descrições e unidades constantes tanto na Planilha de Insumos e Serviços quanto na Planilha de Orçamento Sintético;</t>
  </si>
  <si>
    <t>Os valores unitários de serviços compostos nesta planilha, são transportados automaticamente para a Planilha de Orçamento Sintético;</t>
  </si>
  <si>
    <t>SOBRE A PLANILHA DE INSUMOS E SERVIÇOS</t>
  </si>
  <si>
    <t>Esta planilha constitui a base para estruturação dos preços unitários e totais.</t>
  </si>
  <si>
    <t>Valide os valores constantes nesta planilha, observando as orientações contidas no edital no tocante aos valores máximos.</t>
  </si>
  <si>
    <r>
      <t>Os valores unitários deverão ser preenchidos com</t>
    </r>
    <r>
      <rPr>
        <b/>
        <u/>
        <sz val="8"/>
        <color indexed="10"/>
        <rFont val="Arial"/>
        <family val="2"/>
      </rPr>
      <t xml:space="preserve"> no máximo duas casas decimais</t>
    </r>
    <r>
      <rPr>
        <sz val="8"/>
        <rFont val="Arial"/>
        <family val="2"/>
      </rPr>
      <t>. Caso opte por aplicar um percentual lde desconto, certifique-se de utilizar fórmula de arredondamento ou truncamento respeitando este limite.</t>
    </r>
  </si>
  <si>
    <r>
      <t xml:space="preserve">Indique a marca e modelo dos itens (quando aplicável). </t>
    </r>
    <r>
      <rPr>
        <b/>
        <u/>
        <sz val="8"/>
        <color indexed="10"/>
        <rFont val="Arial"/>
        <family val="2"/>
      </rPr>
      <t>A não indicação  de marca e ou modelo de referência constitui afronta ao edital, sob pena de desclassificação da proposta.</t>
    </r>
  </si>
  <si>
    <t>D</t>
  </si>
  <si>
    <t>SOBRE A PLANILHA DE COMPOSIÇÃO DE BDI</t>
  </si>
  <si>
    <t>Os itens constantes nesta planilha foram adotados por este Órgão com base no decreto 7.983 de 8 de abril de 2013. Os percentuais são referenciais e foram baseados no Acórdão TCU 2622/2013-Plenário. É de responsabilidade da licitante o preenchimento dos percetuais desta planilha, em conformidade com sua realidade;</t>
  </si>
  <si>
    <t>O percentual aplicável do ISS está vinculado ao percentual de mão de obra informado na Planilha de Composição de Custo Total, e será automaticamente ajustado quando executado a orientação contida em 2.4;</t>
  </si>
  <si>
    <t>D3</t>
  </si>
  <si>
    <t>O valor final da composição do BDI está vinculado, por precedência, à Planilha de Orçamento Sintético.</t>
  </si>
  <si>
    <t>E</t>
  </si>
  <si>
    <t>SOBRE A PLANILHA DE COMPOSIÇÃO DE ENCARGOS SOCIAIS</t>
  </si>
  <si>
    <t>E1</t>
  </si>
  <si>
    <t>Esta planilha é meramente demonstrativa (não influi sobre o valor final do orçamento).</t>
  </si>
  <si>
    <t>F</t>
  </si>
  <si>
    <t>SOBRE O CRONOGRAMA FÍSICO-FINANCEIRO</t>
  </si>
  <si>
    <t>F.1</t>
  </si>
  <si>
    <t>Os itens e valores desta planiha são provenientes da Planilha de Orçamento Sintético;</t>
  </si>
  <si>
    <t>F.2</t>
  </si>
  <si>
    <r>
      <t xml:space="preserve">Os </t>
    </r>
    <r>
      <rPr>
        <b/>
        <sz val="8"/>
        <color indexed="10"/>
        <rFont val="Arial"/>
        <family val="2"/>
      </rPr>
      <t>serviços</t>
    </r>
    <r>
      <rPr>
        <sz val="8"/>
        <rFont val="Arial"/>
        <family val="2"/>
      </rPr>
      <t xml:space="preserve"> a serem executados mensalmente, deverão ser informadas na</t>
    </r>
    <r>
      <rPr>
        <b/>
        <sz val="8"/>
        <color indexed="10"/>
        <rFont val="Arial"/>
        <family val="2"/>
      </rPr>
      <t xml:space="preserve"> linha do percentual</t>
    </r>
    <r>
      <rPr>
        <sz val="8"/>
        <rFont val="Arial"/>
        <family val="2"/>
      </rPr>
      <t>, e os valores serão preenchidos automaticamente, inclusive nas etapas macro;</t>
    </r>
  </si>
  <si>
    <t>F.3</t>
  </si>
  <si>
    <t>O ajuste final (última etapa) de um determinado item, deverá respeitar a fórmula inserida no último mês do cronograma, transportando-a quando necessário.</t>
  </si>
  <si>
    <t>P. Execução:</t>
  </si>
  <si>
    <t>Licitação:</t>
  </si>
  <si>
    <t>P. Validade:</t>
  </si>
  <si>
    <t>Razão Social:</t>
  </si>
  <si>
    <t>Telefone:</t>
  </si>
  <si>
    <t>P. Garantia:</t>
  </si>
  <si>
    <t>CNPJ:</t>
  </si>
  <si>
    <t>E-mail:</t>
  </si>
  <si>
    <t>G</t>
  </si>
  <si>
    <r>
      <rPr>
        <b/>
        <sz val="8"/>
        <color indexed="8"/>
        <rFont val="Arial"/>
        <family val="2"/>
      </rPr>
      <t xml:space="preserve">Objeto: </t>
    </r>
    <r>
      <rPr>
        <sz val="8"/>
        <color indexed="8"/>
        <rFont val="Arial"/>
        <family val="2"/>
      </rPr>
      <t>Serviços Remanescentes do Sistema de Aproveitamento de Água Pluvial no Edifício Sede do MPDFT</t>
    </r>
  </si>
  <si>
    <r>
      <rPr>
        <b/>
        <sz val="8"/>
        <color indexed="8"/>
        <rFont val="Arial"/>
        <family val="2"/>
      </rPr>
      <t>Local:</t>
    </r>
    <r>
      <rPr>
        <sz val="8"/>
        <color indexed="8"/>
        <rFont val="Arial"/>
        <family val="2"/>
      </rPr>
      <t xml:space="preserve"> Eixo Monumental, Praça do Buriti, Lote 2, Sede do MPDFT,  Brasília-DF</t>
    </r>
  </si>
  <si>
    <t>Insumos e Serviços</t>
  </si>
  <si>
    <t>Classificação</t>
  </si>
  <si>
    <t>Marca</t>
  </si>
  <si>
    <t>Modelo</t>
  </si>
  <si>
    <t>************</t>
  </si>
  <si>
    <t xml:space="preserve"> 06.08.400.5 </t>
  </si>
  <si>
    <r>
      <t xml:space="preserve">Preencha o percentual referente à mão-de-obra na célula </t>
    </r>
    <r>
      <rPr>
        <b/>
        <sz val="8"/>
        <color indexed="10"/>
        <rFont val="Arial"/>
        <family val="2"/>
      </rPr>
      <t xml:space="preserve">B93 </t>
    </r>
    <r>
      <rPr>
        <sz val="8"/>
        <rFont val="Arial"/>
        <family val="2"/>
      </rPr>
      <t xml:space="preserve">da </t>
    </r>
    <r>
      <rPr>
        <b/>
        <sz val="8"/>
        <rFont val="Arial"/>
        <family val="2"/>
      </rPr>
      <t>Planilha de Orçamento Sintético</t>
    </r>
    <r>
      <rPr>
        <sz val="8"/>
        <rFont val="Arial"/>
        <family val="2"/>
      </rPr>
      <t>;</t>
    </r>
  </si>
  <si>
    <t>Mês 1</t>
  </si>
  <si>
    <t>Mês 2</t>
  </si>
  <si>
    <t>Valor Mensal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</si>
</sst>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\ %"/>
    <numFmt numFmtId="165" formatCode="0.0000"/>
  </numFmts>
  <fonts count="34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sz val="10"/>
      <color indexed="8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8"/>
      <name val="Arial"/>
      <family val="1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name val="Tahoma"/>
      <family val="2"/>
    </font>
    <font>
      <b/>
      <sz val="8"/>
      <name val="Arial"/>
      <family val="2"/>
      <charset val="1"/>
    </font>
    <font>
      <sz val="8"/>
      <name val="Arial"/>
      <family val="1"/>
    </font>
    <font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</font>
    <font>
      <sz val="4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1"/>
    </font>
    <font>
      <b/>
      <sz val="8"/>
      <color indexed="8"/>
      <name val="Arial"/>
      <family val="1"/>
    </font>
    <font>
      <b/>
      <i/>
      <sz val="8"/>
      <color indexed="8"/>
      <name val="Arial"/>
      <family val="1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10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4">
    <xf numFmtId="0" fontId="0" fillId="0" borderId="0" xfId="0"/>
    <xf numFmtId="0" fontId="6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9" fillId="0" borderId="0" xfId="0" applyFont="1"/>
    <xf numFmtId="0" fontId="4" fillId="2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11" fillId="5" borderId="3" xfId="6" applyFont="1" applyFill="1" applyBorder="1" applyAlignment="1">
      <alignment horizontal="center" vertical="distributed" wrapText="1"/>
    </xf>
    <xf numFmtId="10" fontId="14" fillId="5" borderId="4" xfId="8" applyNumberFormat="1" applyFont="1" applyFill="1" applyBorder="1" applyAlignment="1">
      <alignment horizontal="center" vertical="distributed" wrapText="1"/>
    </xf>
    <xf numFmtId="0" fontId="11" fillId="6" borderId="3" xfId="6" applyFont="1" applyFill="1" applyBorder="1" applyAlignment="1">
      <alignment horizontal="center" vertical="distributed" wrapText="1"/>
    </xf>
    <xf numFmtId="10" fontId="14" fillId="6" borderId="4" xfId="8" applyNumberFormat="1" applyFont="1" applyFill="1" applyBorder="1" applyAlignment="1">
      <alignment horizontal="center" vertical="distributed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vertical="top"/>
    </xf>
    <xf numFmtId="0" fontId="15" fillId="0" borderId="4" xfId="0" applyFont="1" applyBorder="1" applyAlignment="1">
      <alignment vertical="top"/>
    </xf>
    <xf numFmtId="10" fontId="15" fillId="0" borderId="1" xfId="8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1" fillId="4" borderId="3" xfId="6" applyFont="1" applyFill="1" applyBorder="1" applyAlignment="1">
      <alignment horizontal="center" vertical="distributed" wrapText="1"/>
    </xf>
    <xf numFmtId="10" fontId="14" fillId="4" borderId="4" xfId="8" applyNumberFormat="1" applyFont="1" applyFill="1" applyBorder="1" applyAlignment="1">
      <alignment horizontal="center" vertical="distributed" wrapText="1"/>
    </xf>
    <xf numFmtId="0" fontId="17" fillId="0" borderId="0" xfId="1" applyFont="1"/>
    <xf numFmtId="0" fontId="9" fillId="0" borderId="0" xfId="2" applyFont="1"/>
    <xf numFmtId="0" fontId="18" fillId="0" borderId="0" xfId="2" applyFont="1"/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10" fontId="9" fillId="0" borderId="1" xfId="8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10" fontId="11" fillId="0" borderId="1" xfId="8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10" fontId="19" fillId="0" borderId="1" xfId="8" applyNumberFormat="1" applyFont="1" applyFill="1" applyBorder="1" applyAlignment="1">
      <alignment horizontal="center" vertical="top" wrapText="1"/>
    </xf>
    <xf numFmtId="10" fontId="14" fillId="0" borderId="1" xfId="8" applyNumberFormat="1" applyFont="1" applyFill="1" applyBorder="1" applyAlignment="1">
      <alignment horizontal="center" vertical="top" wrapText="1"/>
    </xf>
    <xf numFmtId="0" fontId="0" fillId="0" borderId="0" xfId="2" applyFont="1"/>
    <xf numFmtId="0" fontId="0" fillId="0" borderId="0" xfId="2" applyFont="1" applyAlignment="1">
      <alignment wrapText="1"/>
    </xf>
    <xf numFmtId="0" fontId="0" fillId="0" borderId="0" xfId="2" applyFont="1" applyAlignment="1">
      <alignment horizontal="center"/>
    </xf>
    <xf numFmtId="0" fontId="16" fillId="0" borderId="0" xfId="2"/>
    <xf numFmtId="0" fontId="21" fillId="0" borderId="5" xfId="7" applyFont="1" applyBorder="1"/>
    <xf numFmtId="0" fontId="21" fillId="0" borderId="6" xfId="7" applyFont="1" applyBorder="1"/>
    <xf numFmtId="0" fontId="11" fillId="5" borderId="7" xfId="7" applyFont="1" applyFill="1" applyBorder="1" applyAlignment="1">
      <alignment horizontal="center"/>
    </xf>
    <xf numFmtId="0" fontId="22" fillId="5" borderId="8" xfId="5" applyFont="1" applyFill="1" applyBorder="1" applyAlignment="1">
      <alignment vertical="distributed" wrapText="1"/>
    </xf>
    <xf numFmtId="0" fontId="9" fillId="0" borderId="9" xfId="7" applyFont="1" applyBorder="1" applyAlignment="1">
      <alignment horizontal="center"/>
    </xf>
    <xf numFmtId="0" fontId="9" fillId="0" borderId="10" xfId="7" applyFont="1" applyBorder="1" applyAlignment="1">
      <alignment horizontal="justify" vertical="distributed" wrapText="1"/>
    </xf>
    <xf numFmtId="0" fontId="9" fillId="0" borderId="11" xfId="7" applyFont="1" applyBorder="1" applyAlignment="1">
      <alignment horizontal="center"/>
    </xf>
    <xf numFmtId="0" fontId="9" fillId="0" borderId="12" xfId="7" applyFont="1" applyBorder="1" applyAlignment="1">
      <alignment horizontal="justify" vertical="distributed" wrapText="1"/>
    </xf>
    <xf numFmtId="0" fontId="16" fillId="0" borderId="13" xfId="7" applyBorder="1"/>
    <xf numFmtId="0" fontId="16" fillId="0" borderId="14" xfId="7" applyBorder="1"/>
    <xf numFmtId="0" fontId="11" fillId="5" borderId="9" xfId="7" applyFont="1" applyFill="1" applyBorder="1" applyAlignment="1">
      <alignment horizontal="center"/>
    </xf>
    <xf numFmtId="0" fontId="22" fillId="5" borderId="10" xfId="5" applyFont="1" applyFill="1" applyBorder="1" applyAlignment="1">
      <alignment vertical="distributed" wrapText="1"/>
    </xf>
    <xf numFmtId="0" fontId="11" fillId="5" borderId="9" xfId="0" applyFont="1" applyFill="1" applyBorder="1" applyAlignment="1">
      <alignment horizontal="center"/>
    </xf>
    <xf numFmtId="0" fontId="22" fillId="5" borderId="10" xfId="3" applyFont="1" applyFill="1" applyBorder="1" applyAlignment="1">
      <alignment vertical="distributed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justify" vertical="distributed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justify" vertical="distributed" wrapText="1"/>
    </xf>
    <xf numFmtId="0" fontId="1" fillId="2" borderId="15" xfId="0" applyFont="1" applyFill="1" applyBorder="1" applyAlignment="1">
      <alignment horizontal="right" vertical="top" wrapText="1"/>
    </xf>
    <xf numFmtId="0" fontId="17" fillId="0" borderId="5" xfId="4" applyFont="1" applyBorder="1" applyAlignment="1">
      <alignment horizontal="left" vertical="center"/>
    </xf>
    <xf numFmtId="0" fontId="17" fillId="0" borderId="16" xfId="4" applyFont="1" applyBorder="1" applyAlignment="1">
      <alignment horizontal="left" vertical="center"/>
    </xf>
    <xf numFmtId="0" fontId="17" fillId="0" borderId="17" xfId="4" applyFont="1" applyBorder="1" applyAlignment="1">
      <alignment horizontal="left" vertical="center"/>
    </xf>
    <xf numFmtId="0" fontId="17" fillId="0" borderId="17" xfId="0" applyFont="1" applyBorder="1" applyAlignment="1">
      <alignment vertical="center"/>
    </xf>
    <xf numFmtId="4" fontId="9" fillId="0" borderId="18" xfId="0" applyNumberFormat="1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18" xfId="4" applyFont="1" applyBorder="1" applyAlignment="1">
      <alignment horizontal="left" vertical="center"/>
    </xf>
    <xf numFmtId="0" fontId="9" fillId="0" borderId="13" xfId="3" applyFont="1" applyBorder="1" applyAlignment="1">
      <alignment horizontal="left" vertical="center"/>
    </xf>
    <xf numFmtId="0" fontId="17" fillId="0" borderId="14" xfId="4" applyFont="1" applyBorder="1" applyAlignment="1">
      <alignment horizontal="left" vertical="center"/>
    </xf>
    <xf numFmtId="0" fontId="9" fillId="0" borderId="5" xfId="3" applyFont="1" applyBorder="1" applyAlignment="1">
      <alignment horizontal="left" vertical="center"/>
    </xf>
    <xf numFmtId="0" fontId="17" fillId="0" borderId="6" xfId="4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43" fontId="28" fillId="0" borderId="1" xfId="9" applyFont="1" applyFill="1" applyBorder="1" applyAlignment="1">
      <alignment horizontal="righ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8" fillId="4" borderId="20" xfId="0" applyFont="1" applyFill="1" applyBorder="1" applyAlignment="1">
      <alignment horizontal="center" vertical="top" wrapText="1"/>
    </xf>
    <xf numFmtId="9" fontId="8" fillId="4" borderId="20" xfId="8" applyFont="1" applyFill="1" applyBorder="1" applyAlignment="1">
      <alignment horizontal="center" vertical="top" wrapText="1"/>
    </xf>
    <xf numFmtId="0" fontId="8" fillId="4" borderId="0" xfId="0" applyFont="1" applyFill="1" applyAlignment="1">
      <alignment horizontal="right" vertical="top" wrapText="1"/>
    </xf>
    <xf numFmtId="0" fontId="8" fillId="4" borderId="0" xfId="0" applyFont="1" applyFill="1" applyAlignment="1">
      <alignment horizontal="right" vertical="top"/>
    </xf>
    <xf numFmtId="43" fontId="8" fillId="4" borderId="0" xfId="9" applyFont="1" applyFill="1" applyAlignment="1">
      <alignment vertical="top" wrapText="1"/>
    </xf>
    <xf numFmtId="4" fontId="3" fillId="4" borderId="1" xfId="0" applyNumberFormat="1" applyFont="1" applyFill="1" applyBorder="1" applyAlignment="1">
      <alignment horizontal="center" vertical="top" wrapText="1"/>
    </xf>
    <xf numFmtId="0" fontId="29" fillId="5" borderId="1" xfId="0" applyFont="1" applyFill="1" applyBorder="1" applyAlignment="1">
      <alignment horizontal="left" vertical="center" wrapText="1"/>
    </xf>
    <xf numFmtId="4" fontId="29" fillId="5" borderId="1" xfId="0" applyNumberFormat="1" applyFont="1" applyFill="1" applyBorder="1" applyAlignment="1">
      <alignment horizontal="right" vertical="center" wrapText="1"/>
    </xf>
    <xf numFmtId="0" fontId="29" fillId="6" borderId="1" xfId="0" applyFont="1" applyFill="1" applyBorder="1" applyAlignment="1">
      <alignment horizontal="left" vertical="center" wrapText="1"/>
    </xf>
    <xf numFmtId="0" fontId="29" fillId="6" borderId="1" xfId="0" applyFont="1" applyFill="1" applyBorder="1" applyAlignment="1">
      <alignment horizontal="right" vertical="center" wrapText="1"/>
    </xf>
    <xf numFmtId="4" fontId="29" fillId="6" borderId="1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right" vertical="top" wrapText="1"/>
    </xf>
    <xf numFmtId="0" fontId="3" fillId="4" borderId="1" xfId="0" applyFont="1" applyFill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2" fillId="0" borderId="21" xfId="4" applyFont="1" applyBorder="1" applyAlignment="1">
      <alignment horizontal="center" vertical="center"/>
    </xf>
    <xf numFmtId="17" fontId="17" fillId="0" borderId="5" xfId="4" applyNumberFormat="1" applyFont="1" applyBorder="1" applyAlignment="1">
      <alignment horizontal="left" vertical="center"/>
    </xf>
    <xf numFmtId="14" fontId="22" fillId="0" borderId="21" xfId="4" applyNumberFormat="1" applyFont="1" applyBorder="1" applyAlignment="1">
      <alignment horizontal="center" vertical="center"/>
    </xf>
    <xf numFmtId="43" fontId="11" fillId="4" borderId="0" xfId="9" applyFont="1" applyFill="1" applyAlignment="1">
      <alignment vertical="top" wrapText="1"/>
    </xf>
    <xf numFmtId="43" fontId="11" fillId="4" borderId="0" xfId="9" applyFont="1" applyFill="1" applyAlignment="1">
      <alignment horizontal="center" vertical="top" wrapText="1"/>
    </xf>
    <xf numFmtId="17" fontId="17" fillId="0" borderId="18" xfId="4" applyNumberFormat="1" applyFont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165" fontId="9" fillId="4" borderId="1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right" vertical="center" wrapText="1"/>
    </xf>
    <xf numFmtId="4" fontId="8" fillId="4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29" fillId="7" borderId="1" xfId="0" applyFont="1" applyFill="1" applyBorder="1" applyAlignment="1">
      <alignment horizontal="left" vertical="center" wrapText="1"/>
    </xf>
    <xf numFmtId="0" fontId="29" fillId="7" borderId="4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right" vertical="center" wrapText="1"/>
    </xf>
    <xf numFmtId="4" fontId="29" fillId="7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165" fontId="28" fillId="0" borderId="1" xfId="0" applyNumberFormat="1" applyFont="1" applyBorder="1" applyAlignment="1">
      <alignment horizontal="right" vertical="center" wrapText="1"/>
    </xf>
    <xf numFmtId="0" fontId="29" fillId="5" borderId="3" xfId="0" applyFont="1" applyFill="1" applyBorder="1" applyAlignment="1">
      <alignment horizontal="left" vertical="top" wrapText="1"/>
    </xf>
    <xf numFmtId="4" fontId="29" fillId="5" borderId="1" xfId="0" applyNumberFormat="1" applyFont="1" applyFill="1" applyBorder="1" applyAlignment="1">
      <alignment horizontal="right" vertical="top" wrapText="1"/>
    </xf>
    <xf numFmtId="164" fontId="29" fillId="5" borderId="1" xfId="0" applyNumberFormat="1" applyFont="1" applyFill="1" applyBorder="1" applyAlignment="1">
      <alignment horizontal="right" vertical="top" wrapText="1"/>
    </xf>
    <xf numFmtId="0" fontId="0" fillId="0" borderId="5" xfId="0" applyBorder="1" applyAlignment="1">
      <alignment vertical="center"/>
    </xf>
    <xf numFmtId="0" fontId="22" fillId="0" borderId="21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vertical="center"/>
    </xf>
    <xf numFmtId="10" fontId="30" fillId="5" borderId="24" xfId="8" applyNumberFormat="1" applyFont="1" applyFill="1" applyBorder="1" applyAlignment="1">
      <alignment horizontal="right" vertical="top" wrapText="1"/>
    </xf>
    <xf numFmtId="10" fontId="31" fillId="5" borderId="24" xfId="8" applyNumberFormat="1" applyFont="1" applyFill="1" applyBorder="1" applyAlignment="1">
      <alignment horizontal="right" vertical="top" wrapText="1"/>
    </xf>
    <xf numFmtId="43" fontId="29" fillId="5" borderId="25" xfId="9" applyFont="1" applyFill="1" applyBorder="1" applyAlignment="1">
      <alignment horizontal="right" vertical="top" wrapText="1"/>
    </xf>
    <xf numFmtId="43" fontId="32" fillId="5" borderId="25" xfId="9" applyFont="1" applyFill="1" applyBorder="1" applyAlignment="1">
      <alignment horizontal="right" vertical="top" wrapText="1"/>
    </xf>
    <xf numFmtId="10" fontId="31" fillId="3" borderId="24" xfId="8" applyNumberFormat="1" applyFont="1" applyFill="1" applyBorder="1" applyAlignment="1">
      <alignment horizontal="right" vertical="top" wrapText="1"/>
    </xf>
    <xf numFmtId="43" fontId="32" fillId="3" borderId="25" xfId="9" applyFont="1" applyFill="1" applyBorder="1" applyAlignment="1">
      <alignment horizontal="right" vertical="top" wrapText="1"/>
    </xf>
    <xf numFmtId="10" fontId="33" fillId="0" borderId="24" xfId="8" applyNumberFormat="1" applyFont="1" applyFill="1" applyBorder="1" applyAlignment="1">
      <alignment horizontal="right" vertical="top" wrapText="1"/>
    </xf>
    <xf numFmtId="43" fontId="27" fillId="0" borderId="25" xfId="9" applyFont="1" applyFill="1" applyBorder="1" applyAlignment="1">
      <alignment horizontal="right" vertical="top" wrapText="1"/>
    </xf>
    <xf numFmtId="0" fontId="11" fillId="2" borderId="0" xfId="0" applyFont="1" applyFill="1" applyAlignment="1">
      <alignment horizontal="left" vertical="top" wrapText="1"/>
    </xf>
    <xf numFmtId="43" fontId="11" fillId="2" borderId="0" xfId="9" applyFont="1" applyFill="1" applyAlignment="1">
      <alignment horizontal="right" vertical="top" wrapText="1"/>
    </xf>
    <xf numFmtId="0" fontId="32" fillId="3" borderId="1" xfId="0" applyFont="1" applyFill="1" applyBorder="1" applyAlignment="1">
      <alignment horizontal="right" vertical="top" wrapText="1"/>
    </xf>
    <xf numFmtId="43" fontId="32" fillId="3" borderId="1" xfId="9" applyFont="1" applyFill="1" applyBorder="1" applyAlignment="1">
      <alignment horizontal="right" vertical="top" wrapText="1"/>
    </xf>
    <xf numFmtId="4" fontId="11" fillId="2" borderId="0" xfId="0" applyNumberFormat="1" applyFont="1" applyFill="1" applyAlignment="1">
      <alignment horizontal="right" vertical="top" wrapText="1"/>
    </xf>
    <xf numFmtId="10" fontId="11" fillId="2" borderId="0" xfId="8" applyNumberFormat="1" applyFont="1" applyFill="1" applyAlignment="1">
      <alignment horizontal="right" vertical="top" wrapText="1"/>
    </xf>
    <xf numFmtId="10" fontId="30" fillId="4" borderId="24" xfId="8" applyNumberFormat="1" applyFont="1" applyFill="1" applyBorder="1" applyAlignment="1">
      <alignment horizontal="right" vertical="top" wrapText="1"/>
    </xf>
    <xf numFmtId="10" fontId="31" fillId="4" borderId="24" xfId="8" applyNumberFormat="1" applyFont="1" applyFill="1" applyBorder="1" applyAlignment="1">
      <alignment horizontal="right" vertical="top" wrapText="1"/>
    </xf>
    <xf numFmtId="43" fontId="29" fillId="4" borderId="25" xfId="9" applyFont="1" applyFill="1" applyBorder="1" applyAlignment="1">
      <alignment horizontal="right" vertical="top" wrapText="1"/>
    </xf>
    <xf numFmtId="43" fontId="32" fillId="4" borderId="25" xfId="9" applyFont="1" applyFill="1" applyBorder="1" applyAlignment="1">
      <alignment horizontal="right" vertical="top" wrapText="1"/>
    </xf>
    <xf numFmtId="14" fontId="22" fillId="0" borderId="19" xfId="4" applyNumberFormat="1" applyFont="1" applyBorder="1" applyAlignment="1">
      <alignment horizontal="center" vertical="center"/>
    </xf>
    <xf numFmtId="0" fontId="20" fillId="4" borderId="26" xfId="7" applyFont="1" applyFill="1" applyBorder="1" applyAlignment="1">
      <alignment horizontal="center"/>
    </xf>
    <xf numFmtId="0" fontId="20" fillId="4" borderId="27" xfId="7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0" fillId="0" borderId="0" xfId="0"/>
    <xf numFmtId="0" fontId="22" fillId="0" borderId="21" xfId="4" applyFont="1" applyBorder="1" applyAlignment="1">
      <alignment horizontal="center" vertical="center"/>
    </xf>
    <xf numFmtId="0" fontId="22" fillId="0" borderId="23" xfId="4" applyFont="1" applyBorder="1" applyAlignment="1">
      <alignment horizontal="center" vertical="center"/>
    </xf>
    <xf numFmtId="0" fontId="22" fillId="0" borderId="22" xfId="4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6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23" xfId="3" applyFont="1" applyBorder="1" applyAlignment="1">
      <alignment horizontal="center" vertical="center"/>
    </xf>
    <xf numFmtId="14" fontId="22" fillId="0" borderId="21" xfId="3" applyNumberFormat="1" applyFont="1" applyBorder="1" applyAlignment="1">
      <alignment horizontal="center" vertical="center"/>
    </xf>
    <xf numFmtId="14" fontId="22" fillId="0" borderId="22" xfId="3" applyNumberFormat="1" applyFont="1" applyBorder="1" applyAlignment="1">
      <alignment horizontal="center" vertical="center"/>
    </xf>
    <xf numFmtId="17" fontId="17" fillId="0" borderId="5" xfId="4" applyNumberFormat="1" applyFont="1" applyBorder="1" applyAlignment="1">
      <alignment horizontal="justify" vertical="center"/>
    </xf>
    <xf numFmtId="17" fontId="17" fillId="0" borderId="6" xfId="4" applyNumberFormat="1" applyFont="1" applyBorder="1" applyAlignment="1">
      <alignment horizontal="justify" vertical="center"/>
    </xf>
    <xf numFmtId="0" fontId="2" fillId="2" borderId="0" xfId="0" applyFont="1" applyFill="1" applyAlignment="1">
      <alignment horizontal="center" wrapText="1"/>
    </xf>
    <xf numFmtId="43" fontId="8" fillId="4" borderId="0" xfId="9" applyFont="1" applyFill="1" applyAlignment="1">
      <alignment horizontal="center" vertical="top" wrapText="1"/>
    </xf>
    <xf numFmtId="0" fontId="8" fillId="4" borderId="29" xfId="0" applyFont="1" applyFill="1" applyBorder="1" applyAlignment="1">
      <alignment horizontal="center" vertical="top" wrapText="1"/>
    </xf>
    <xf numFmtId="0" fontId="8" fillId="4" borderId="30" xfId="0" applyFont="1" applyFill="1" applyBorder="1" applyAlignment="1">
      <alignment horizontal="center" vertical="top" wrapText="1"/>
    </xf>
    <xf numFmtId="9" fontId="8" fillId="4" borderId="29" xfId="8" applyFont="1" applyFill="1" applyBorder="1" applyAlignment="1">
      <alignment horizontal="center" vertical="top" wrapText="1"/>
    </xf>
    <xf numFmtId="9" fontId="8" fillId="4" borderId="30" xfId="8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wrapText="1"/>
    </xf>
    <xf numFmtId="0" fontId="22" fillId="0" borderId="32" xfId="3" applyFont="1" applyBorder="1" applyAlignment="1">
      <alignment horizontal="center" vertical="center"/>
    </xf>
    <xf numFmtId="14" fontId="22" fillId="0" borderId="21" xfId="4" applyNumberFormat="1" applyFont="1" applyBorder="1" applyAlignment="1">
      <alignment horizontal="center" vertical="center"/>
    </xf>
    <xf numFmtId="14" fontId="22" fillId="0" borderId="23" xfId="4" applyNumberFormat="1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11" fillId="5" borderId="33" xfId="6" applyFont="1" applyFill="1" applyBorder="1" applyAlignment="1">
      <alignment horizontal="justify" vertical="distributed" wrapText="1"/>
    </xf>
    <xf numFmtId="0" fontId="12" fillId="0" borderId="31" xfId="0" applyFont="1" applyBorder="1" applyAlignment="1">
      <alignment horizontal="center" vertical="center" wrapText="1"/>
    </xf>
    <xf numFmtId="0" fontId="11" fillId="6" borderId="33" xfId="6" applyFont="1" applyFill="1" applyBorder="1" applyAlignment="1">
      <alignment horizontal="justify" vertical="distributed" wrapText="1"/>
    </xf>
    <xf numFmtId="0" fontId="11" fillId="4" borderId="33" xfId="6" applyFont="1" applyFill="1" applyBorder="1" applyAlignment="1">
      <alignment horizontal="justify" vertical="distributed" wrapText="1"/>
    </xf>
    <xf numFmtId="0" fontId="11" fillId="6" borderId="3" xfId="6" applyFont="1" applyFill="1" applyBorder="1" applyAlignment="1">
      <alignment horizontal="center" vertical="distributed" wrapText="1"/>
    </xf>
    <xf numFmtId="0" fontId="11" fillId="6" borderId="33" xfId="6" applyFont="1" applyFill="1" applyBorder="1" applyAlignment="1">
      <alignment horizontal="center" vertical="distributed" wrapText="1"/>
    </xf>
    <xf numFmtId="0" fontId="11" fillId="6" borderId="4" xfId="6" applyFont="1" applyFill="1" applyBorder="1" applyAlignment="1">
      <alignment horizontal="center" vertical="distributed" wrapText="1"/>
    </xf>
    <xf numFmtId="0" fontId="12" fillId="0" borderId="31" xfId="3" applyFont="1" applyBorder="1" applyAlignment="1">
      <alignment horizontal="center" vertical="center"/>
    </xf>
    <xf numFmtId="0" fontId="11" fillId="4" borderId="3" xfId="6" applyFont="1" applyFill="1" applyBorder="1" applyAlignment="1">
      <alignment horizontal="center" vertical="distributed" wrapText="1"/>
    </xf>
    <xf numFmtId="0" fontId="11" fillId="4" borderId="33" xfId="6" applyFont="1" applyFill="1" applyBorder="1" applyAlignment="1">
      <alignment horizontal="center" vertical="distributed" wrapText="1"/>
    </xf>
    <xf numFmtId="0" fontId="29" fillId="5" borderId="1" xfId="0" applyFont="1" applyFill="1" applyBorder="1" applyAlignment="1">
      <alignment vertical="top" wrapText="1"/>
    </xf>
    <xf numFmtId="0" fontId="29" fillId="3" borderId="1" xfId="0" applyFont="1" applyFill="1" applyBorder="1" applyAlignment="1">
      <alignment vertical="top" wrapText="1"/>
    </xf>
    <xf numFmtId="0" fontId="29" fillId="4" borderId="1" xfId="0" applyFont="1" applyFill="1" applyBorder="1" applyAlignment="1">
      <alignment horizontal="justify" vertical="top" wrapText="1"/>
    </xf>
    <xf numFmtId="0" fontId="27" fillId="0" borderId="1" xfId="0" applyFont="1" applyBorder="1" applyAlignment="1">
      <alignment horizontal="justify" vertical="top" wrapText="1"/>
    </xf>
    <xf numFmtId="0" fontId="27" fillId="0" borderId="24" xfId="0" applyFont="1" applyBorder="1" applyAlignment="1">
      <alignment horizontal="justify" vertical="top" wrapText="1"/>
    </xf>
    <xf numFmtId="0" fontId="27" fillId="0" borderId="25" xfId="0" applyFont="1" applyBorder="1" applyAlignment="1">
      <alignment horizontal="justify" vertical="top" wrapText="1"/>
    </xf>
    <xf numFmtId="0" fontId="29" fillId="3" borderId="1" xfId="0" applyFont="1" applyFill="1" applyBorder="1" applyAlignment="1">
      <alignment horizontal="justify" vertical="top" wrapText="1"/>
    </xf>
    <xf numFmtId="0" fontId="29" fillId="5" borderId="1" xfId="0" applyFont="1" applyFill="1" applyBorder="1" applyAlignment="1">
      <alignment horizontal="justify" vertical="top" wrapText="1"/>
    </xf>
    <xf numFmtId="0" fontId="32" fillId="4" borderId="1" xfId="0" applyFont="1" applyFill="1" applyBorder="1" applyAlignment="1">
      <alignment horizontal="justify" vertical="top" wrapText="1"/>
    </xf>
    <xf numFmtId="0" fontId="29" fillId="5" borderId="24" xfId="0" applyFont="1" applyFill="1" applyBorder="1" applyAlignment="1">
      <alignment horizontal="justify" vertical="top" wrapText="1"/>
    </xf>
    <xf numFmtId="0" fontId="29" fillId="5" borderId="25" xfId="0" applyFont="1" applyFill="1" applyBorder="1" applyAlignment="1">
      <alignment horizontal="justify" vertical="top" wrapText="1"/>
    </xf>
    <xf numFmtId="0" fontId="11" fillId="2" borderId="34" xfId="0" applyFont="1" applyFill="1" applyBorder="1" applyAlignment="1">
      <alignment horizontal="right" vertical="top" wrapText="1"/>
    </xf>
    <xf numFmtId="0" fontId="32" fillId="3" borderId="3" xfId="0" applyFont="1" applyFill="1" applyBorder="1" applyAlignment="1">
      <alignment horizontal="right" vertical="top" wrapText="1"/>
    </xf>
    <xf numFmtId="0" fontId="32" fillId="3" borderId="4" xfId="0" applyFont="1" applyFill="1" applyBorder="1" applyAlignment="1">
      <alignment horizontal="right" vertical="top" wrapText="1"/>
    </xf>
    <xf numFmtId="0" fontId="11" fillId="2" borderId="35" xfId="0" applyFont="1" applyFill="1" applyBorder="1" applyAlignment="1">
      <alignment horizontal="right" vertical="top" wrapText="1"/>
    </xf>
    <xf numFmtId="0" fontId="11" fillId="2" borderId="0" xfId="0" applyFont="1" applyFill="1" applyAlignment="1">
      <alignment horizontal="right" vertical="top" wrapText="1"/>
    </xf>
  </cellXfs>
  <cellStyles count="10">
    <cellStyle name="Normal" xfId="0" builtinId="0"/>
    <cellStyle name="Normal 2" xfId="1"/>
    <cellStyle name="Normal_Orç 037_2009 - Ar Condicionado Salas Técnicas - PJ Sobradinho" xfId="2"/>
    <cellStyle name="Normal_Orç 041_2009 Adaptação Copa PJ Ceilândia" xfId="3"/>
    <cellStyle name="Normal_Orç 041_2009 Adaptação Copa PJ Ceilândia_Orçamento Sintético" xfId="4"/>
    <cellStyle name="Normal_Orç 041_2009 Adaptação Copa PJ Ceilândia_Plan1" xfId="5"/>
    <cellStyle name="Normal_Plan1" xfId="6"/>
    <cellStyle name="Normal_Plan1_1 2" xfId="7"/>
    <cellStyle name="Porcentagem" xfId="8" builtinId="5"/>
    <cellStyle name="Separador de milhares" xfId="9" builtinId="3"/>
  </cellStyles>
  <dxfs count="512"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ag/Documents/Trabalhos/MPDFT/Or&#231;%20006_2020%20PJBSI%20-%20CO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file____R__DIPRO_NOR_or_C3_A7a"/>
      <sheetName val="Planilha Sintética"/>
      <sheetName val="Composição de BDI"/>
      <sheetName val="Composição de Encargos Sociais"/>
      <sheetName val="Cronograma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3"/>
  <sheetViews>
    <sheetView showGridLines="0" workbookViewId="0">
      <selection sqref="A1:B1"/>
    </sheetView>
  </sheetViews>
  <sheetFormatPr defaultRowHeight="14.25"/>
  <cols>
    <col min="1" max="1" width="6" customWidth="1"/>
    <col min="2" max="2" width="73.75" customWidth="1"/>
  </cols>
  <sheetData>
    <row r="1" spans="1:2">
      <c r="A1" s="145" t="s">
        <v>479</v>
      </c>
      <c r="B1" s="146"/>
    </row>
    <row r="2" spans="1:2">
      <c r="A2" s="40"/>
      <c r="B2" s="41"/>
    </row>
    <row r="3" spans="1:2">
      <c r="A3" s="42"/>
      <c r="B3" s="43" t="s">
        <v>480</v>
      </c>
    </row>
    <row r="4" spans="1:2" ht="33.75">
      <c r="A4" s="44">
        <v>1</v>
      </c>
      <c r="B4" s="45" t="s">
        <v>481</v>
      </c>
    </row>
    <row r="5" spans="1:2">
      <c r="A5" s="44">
        <v>2</v>
      </c>
      <c r="B5" s="45" t="s">
        <v>482</v>
      </c>
    </row>
    <row r="6" spans="1:2" ht="22.5">
      <c r="A6" s="44" t="s">
        <v>483</v>
      </c>
      <c r="B6" s="45" t="s">
        <v>484</v>
      </c>
    </row>
    <row r="7" spans="1:2">
      <c r="A7" s="44" t="s">
        <v>485</v>
      </c>
      <c r="B7" s="45" t="s">
        <v>486</v>
      </c>
    </row>
    <row r="8" spans="1:2" ht="22.5">
      <c r="A8" s="44" t="s">
        <v>487</v>
      </c>
      <c r="B8" s="45" t="s">
        <v>488</v>
      </c>
    </row>
    <row r="9" spans="1:2">
      <c r="A9" s="44" t="s">
        <v>489</v>
      </c>
      <c r="B9" s="45" t="s">
        <v>539</v>
      </c>
    </row>
    <row r="10" spans="1:2" ht="22.5">
      <c r="A10" s="46" t="s">
        <v>490</v>
      </c>
      <c r="B10" s="47" t="s">
        <v>491</v>
      </c>
    </row>
    <row r="11" spans="1:2">
      <c r="A11" s="48"/>
      <c r="B11" s="49"/>
    </row>
    <row r="12" spans="1:2">
      <c r="A12" s="42" t="s">
        <v>428</v>
      </c>
      <c r="B12" s="43" t="s">
        <v>492</v>
      </c>
    </row>
    <row r="13" spans="1:2" ht="22.5">
      <c r="A13" s="44" t="s">
        <v>388</v>
      </c>
      <c r="B13" s="45" t="s">
        <v>493</v>
      </c>
    </row>
    <row r="14" spans="1:2" ht="22.5">
      <c r="A14" s="44" t="s">
        <v>412</v>
      </c>
      <c r="B14" s="45" t="s">
        <v>494</v>
      </c>
    </row>
    <row r="15" spans="1:2">
      <c r="A15" s="50" t="s">
        <v>450</v>
      </c>
      <c r="B15" s="51" t="s">
        <v>495</v>
      </c>
    </row>
    <row r="16" spans="1:2">
      <c r="A16" s="44" t="s">
        <v>402</v>
      </c>
      <c r="B16" s="45" t="s">
        <v>496</v>
      </c>
    </row>
    <row r="17" spans="1:2" ht="22.5">
      <c r="A17" s="44" t="s">
        <v>432</v>
      </c>
      <c r="B17" s="45" t="s">
        <v>497</v>
      </c>
    </row>
    <row r="18" spans="1:2" ht="22.5">
      <c r="A18" s="44" t="s">
        <v>434</v>
      </c>
      <c r="B18" s="45" t="s">
        <v>498</v>
      </c>
    </row>
    <row r="19" spans="1:2">
      <c r="A19" s="50" t="s">
        <v>463</v>
      </c>
      <c r="B19" s="51" t="s">
        <v>499</v>
      </c>
    </row>
    <row r="20" spans="1:2">
      <c r="A20" s="44" t="s">
        <v>453</v>
      </c>
      <c r="B20" s="45" t="s">
        <v>500</v>
      </c>
    </row>
    <row r="21" spans="1:2" ht="22.5">
      <c r="A21" s="44" t="s">
        <v>455</v>
      </c>
      <c r="B21" s="45" t="s">
        <v>501</v>
      </c>
    </row>
    <row r="22" spans="1:2" ht="22.5">
      <c r="A22" s="44" t="s">
        <v>457</v>
      </c>
      <c r="B22" s="45" t="s">
        <v>502</v>
      </c>
    </row>
    <row r="23" spans="1:2" ht="22.5">
      <c r="A23" s="44" t="s">
        <v>459</v>
      </c>
      <c r="B23" s="45" t="s">
        <v>503</v>
      </c>
    </row>
    <row r="24" spans="1:2">
      <c r="A24" s="50" t="s">
        <v>504</v>
      </c>
      <c r="B24" s="51" t="s">
        <v>505</v>
      </c>
    </row>
    <row r="25" spans="1:2" ht="33.75">
      <c r="A25" s="44" t="s">
        <v>465</v>
      </c>
      <c r="B25" s="45" t="s">
        <v>506</v>
      </c>
    </row>
    <row r="26" spans="1:2" ht="22.5">
      <c r="A26" s="44" t="s">
        <v>467</v>
      </c>
      <c r="B26" s="45" t="s">
        <v>507</v>
      </c>
    </row>
    <row r="27" spans="1:2">
      <c r="A27" s="44" t="s">
        <v>508</v>
      </c>
      <c r="B27" s="45" t="s">
        <v>509</v>
      </c>
    </row>
    <row r="28" spans="1:2">
      <c r="A28" s="50" t="s">
        <v>510</v>
      </c>
      <c r="B28" s="51" t="s">
        <v>511</v>
      </c>
    </row>
    <row r="29" spans="1:2">
      <c r="A29" s="44" t="s">
        <v>512</v>
      </c>
      <c r="B29" s="45" t="s">
        <v>513</v>
      </c>
    </row>
    <row r="30" spans="1:2">
      <c r="A30" s="52" t="s">
        <v>514</v>
      </c>
      <c r="B30" s="53" t="s">
        <v>515</v>
      </c>
    </row>
    <row r="31" spans="1:2">
      <c r="A31" s="54" t="s">
        <v>516</v>
      </c>
      <c r="B31" s="55" t="s">
        <v>517</v>
      </c>
    </row>
    <row r="32" spans="1:2" ht="22.5">
      <c r="A32" s="54" t="s">
        <v>518</v>
      </c>
      <c r="B32" s="55" t="s">
        <v>519</v>
      </c>
    </row>
    <row r="33" spans="1:2" ht="22.5">
      <c r="A33" s="56" t="s">
        <v>520</v>
      </c>
      <c r="B33" s="57" t="s">
        <v>521</v>
      </c>
    </row>
  </sheetData>
  <mergeCells count="1">
    <mergeCell ref="A1:B1"/>
  </mergeCells>
  <phoneticPr fontId="15" type="noConversion"/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 alignWithMargins="0">
    <oddHeader>&amp;C&amp;"Arial,Negrito"&amp;20ESTA PLANILHA NÃO PRECISA SER IMPRESSA</oddHeader>
    <oddFooter>&amp;C&amp;"Arial,Negrito"&amp;20ESTA PLANILHA NÃO PRECISA SER IMPRESSA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showGridLines="0" tabSelected="1" showOutlineSymbols="0" showWhiteSpace="0" zoomScaleNormal="100" workbookViewId="0"/>
  </sheetViews>
  <sheetFormatPr defaultRowHeight="14.25"/>
  <cols>
    <col min="1" max="1" width="10" bestFit="1" customWidth="1"/>
    <col min="2" max="2" width="60" bestFit="1" customWidth="1"/>
    <col min="3" max="3" width="10" bestFit="1" customWidth="1"/>
    <col min="4" max="4" width="18.125" bestFit="1" customWidth="1"/>
  </cols>
  <sheetData>
    <row r="1" spans="1:4" ht="14.25" customHeight="1">
      <c r="A1" s="59" t="str">
        <f ca="1">'Orçamento Sintético'!A1</f>
        <v>P. Execução:</v>
      </c>
      <c r="B1" s="62" t="str">
        <f ca="1">'Orçamento Sintético'!D1</f>
        <v>Objeto: Serviços Remanescentes do Sistema de Aproveitamento de Água Pluvial no Edifício Sede do MPDFT</v>
      </c>
      <c r="C1" s="61" t="str">
        <f ca="1">'Orçamento Sintético'!C1</f>
        <v>Licitação:</v>
      </c>
      <c r="D1" s="147"/>
    </row>
    <row r="2" spans="1:4" ht="14.25" customHeight="1">
      <c r="A2" s="93" t="str">
        <f ca="1">'Orçamento Sintético'!A2</f>
        <v>A</v>
      </c>
      <c r="B2" s="65" t="str">
        <f ca="1">'Orçamento Sintético'!D2</f>
        <v>Local: Eixo Monumental, Praça do Buriti, Lote 2, Sede do MPDFT,  Brasília-DF</v>
      </c>
      <c r="C2" s="64" t="str">
        <f ca="1">'Orçamento Sintético'!C2</f>
        <v>B</v>
      </c>
      <c r="D2" s="148"/>
    </row>
    <row r="3" spans="1:4">
      <c r="A3" s="94" t="str">
        <f ca="1">'Orçamento Sintético'!A3</f>
        <v>P. Validade:</v>
      </c>
      <c r="B3" s="94" t="str">
        <f ca="1">'Orçamento Sintético'!C3</f>
        <v>Razão Social:</v>
      </c>
      <c r="C3" s="59" t="str">
        <f ca="1">'Orçamento Sintético'!E1</f>
        <v>Data:</v>
      </c>
      <c r="D3" s="148"/>
    </row>
    <row r="4" spans="1:4">
      <c r="A4" s="93" t="str">
        <f ca="1">'Orçamento Sintético'!A4</f>
        <v>C</v>
      </c>
      <c r="B4" s="95" t="str">
        <f ca="1">'Orçamento Sintético'!C4</f>
        <v>D</v>
      </c>
      <c r="C4" s="95">
        <f ca="1">'Orçamento Sintético'!E2</f>
        <v>1</v>
      </c>
      <c r="D4" s="148"/>
    </row>
    <row r="5" spans="1:4">
      <c r="A5" s="59" t="str">
        <f ca="1">'Orçamento Sintético'!A5</f>
        <v>P. Garantia:</v>
      </c>
      <c r="B5" s="94" t="str">
        <f ca="1">'Orçamento Sintético'!C5</f>
        <v>CNPJ:</v>
      </c>
      <c r="C5" s="59" t="str">
        <f ca="1">'Orçamento Sintético'!E3</f>
        <v>Telefone:</v>
      </c>
      <c r="D5" s="148"/>
    </row>
    <row r="6" spans="1:4">
      <c r="A6" s="93" t="str">
        <f ca="1">'Orçamento Sintético'!A6</f>
        <v>F</v>
      </c>
      <c r="B6" s="95" t="str">
        <f ca="1">'Orçamento Sintético'!C6</f>
        <v>G</v>
      </c>
      <c r="C6" s="95" t="str">
        <f ca="1">'Orçamento Sintético'!E4</f>
        <v>E</v>
      </c>
      <c r="D6" s="149"/>
    </row>
    <row r="7" spans="1:4" ht="15">
      <c r="A7" s="150" t="s">
        <v>240</v>
      </c>
      <c r="B7" s="151"/>
      <c r="C7" s="151"/>
      <c r="D7" s="151"/>
    </row>
    <row r="8" spans="1:4" ht="30" customHeight="1">
      <c r="A8" s="5" t="s">
        <v>1</v>
      </c>
      <c r="B8" s="5" t="s">
        <v>4</v>
      </c>
      <c r="C8" s="5" t="s">
        <v>8</v>
      </c>
      <c r="D8" s="5" t="s">
        <v>239</v>
      </c>
    </row>
    <row r="9" spans="1:4" ht="24" customHeight="1">
      <c r="A9" s="116" t="s">
        <v>9</v>
      </c>
      <c r="B9" s="116" t="str">
        <f ca="1">VLOOKUP(A9,'Orçamento Sintético'!$A:$H,4,0)</f>
        <v>SERVIÇOS TÉCNICOS-PROFISSIONAIS</v>
      </c>
      <c r="C9" s="117">
        <f ca="1">VLOOKUP(A9,'Orçamento Sintético'!$A:$H,8,0)</f>
        <v>233.94</v>
      </c>
      <c r="D9" s="118">
        <f>ROUND(C9/$D$17,4)</f>
        <v>2E-3</v>
      </c>
    </row>
    <row r="10" spans="1:4" ht="24" customHeight="1">
      <c r="A10" s="116" t="s">
        <v>18</v>
      </c>
      <c r="B10" s="116" t="str">
        <f ca="1">VLOOKUP(A10,'Orçamento Sintético'!$A:$H,4,0)</f>
        <v>FUNDAÇÕES E ESTRUTURAS</v>
      </c>
      <c r="C10" s="117">
        <f ca="1">VLOOKUP(A10,'Orçamento Sintético'!$A:$H,8,0)</f>
        <v>12102.62</v>
      </c>
      <c r="D10" s="118">
        <f t="shared" ref="D10:D15" si="0">ROUND(C10/$D$17,4)</f>
        <v>0.1024</v>
      </c>
    </row>
    <row r="11" spans="1:4" ht="24" customHeight="1">
      <c r="A11" s="116" t="s">
        <v>47</v>
      </c>
      <c r="B11" s="116" t="str">
        <f ca="1">VLOOKUP(A11,'Orçamento Sintético'!$A:$H,4,0)</f>
        <v>ARQUITETURA E ELEMENTOS DE URBANISMO</v>
      </c>
      <c r="C11" s="117">
        <f ca="1">VLOOKUP(A11,'Orçamento Sintético'!$A:$H,8,0)</f>
        <v>26390.45</v>
      </c>
      <c r="D11" s="118">
        <f t="shared" si="0"/>
        <v>0.2233</v>
      </c>
    </row>
    <row r="12" spans="1:4" ht="24" customHeight="1">
      <c r="A12" s="116" t="s">
        <v>95</v>
      </c>
      <c r="B12" s="116" t="str">
        <f ca="1">VLOOKUP(A12,'Orçamento Sintético'!$A:$H,4,0)</f>
        <v>INSTALAÇÕES HIDRÁULICAS E SANITÁRIAS</v>
      </c>
      <c r="C12" s="117">
        <f ca="1">VLOOKUP(A12,'Orçamento Sintético'!$A:$H,8,0)</f>
        <v>8566.0799999999981</v>
      </c>
      <c r="D12" s="118">
        <f t="shared" si="0"/>
        <v>7.2499999999999995E-2</v>
      </c>
    </row>
    <row r="13" spans="1:4" ht="24" customHeight="1">
      <c r="A13" s="116" t="s">
        <v>165</v>
      </c>
      <c r="B13" s="116" t="str">
        <f ca="1">VLOOKUP(A13,'Orçamento Sintético'!$A:$H,4,0)</f>
        <v>INSTALAÇÕES ELÉTRICAS E ELETRÔNICAS</v>
      </c>
      <c r="C13" s="117">
        <f ca="1">VLOOKUP(A13,'Orçamento Sintético'!$A:$H,8,0)</f>
        <v>33861.03</v>
      </c>
      <c r="D13" s="118">
        <f t="shared" si="0"/>
        <v>0.28649999999999998</v>
      </c>
    </row>
    <row r="14" spans="1:4" ht="24" customHeight="1">
      <c r="A14" s="116" t="s">
        <v>206</v>
      </c>
      <c r="B14" s="116" t="str">
        <f ca="1">VLOOKUP(A14,'Orçamento Sintético'!$A:$H,4,0)</f>
        <v>SERVIÇOS COMPLEMENTARES</v>
      </c>
      <c r="C14" s="117">
        <f ca="1">VLOOKUP(A14,'Orçamento Sintético'!$A:$H,8,0)</f>
        <v>25357.4</v>
      </c>
      <c r="D14" s="118">
        <f t="shared" si="0"/>
        <v>0.2145</v>
      </c>
    </row>
    <row r="15" spans="1:4" ht="24" customHeight="1">
      <c r="A15" s="116" t="s">
        <v>223</v>
      </c>
      <c r="B15" s="116" t="str">
        <f ca="1">VLOOKUP(A15,'Orçamento Sintético'!$A:$H,4,0)</f>
        <v>SERVIÇOS AUXILIARES E ADMINISTRATIVOS</v>
      </c>
      <c r="C15" s="117">
        <f ca="1">VLOOKUP(A15,'Orçamento Sintético'!$A:$H,8,0)</f>
        <v>11682.95</v>
      </c>
      <c r="D15" s="118">
        <f t="shared" si="0"/>
        <v>9.8799999999999999E-2</v>
      </c>
    </row>
    <row r="16" spans="1:4">
      <c r="A16" s="2"/>
      <c r="B16" s="2"/>
      <c r="C16" s="2"/>
      <c r="D16" s="2"/>
    </row>
    <row r="17" spans="1:4">
      <c r="A17" s="78"/>
      <c r="B17" s="78" t="s">
        <v>235</v>
      </c>
      <c r="C17" s="96"/>
      <c r="D17" s="96">
        <f>SUM(C9:C15)</f>
        <v>118194.46999999999</v>
      </c>
    </row>
    <row r="18" spans="1:4">
      <c r="A18" s="78"/>
      <c r="B18" s="78" t="s">
        <v>236</v>
      </c>
      <c r="C18" s="97" t="str">
        <f ca="1">"("&amp;'Composição de BDI'!D23*100&amp;"%)"</f>
        <v>(22,12%)</v>
      </c>
      <c r="D18" s="96">
        <f ca="1">TRUNC(D17*'Composição de BDI'!D23,2)</f>
        <v>26144.61</v>
      </c>
    </row>
    <row r="19" spans="1:4">
      <c r="A19" s="78"/>
      <c r="B19" s="78" t="s">
        <v>237</v>
      </c>
      <c r="C19" s="96"/>
      <c r="D19" s="96">
        <f>SUM(D17:D18)</f>
        <v>144339.07999999999</v>
      </c>
    </row>
  </sheetData>
  <sheetCalcPr fullCalcOnLoad="1"/>
  <mergeCells count="2">
    <mergeCell ref="D1:D6"/>
    <mergeCell ref="A7:D7"/>
  </mergeCells>
  <phoneticPr fontId="15" type="noConversion"/>
  <pageMargins left="0.51181102362204722" right="0.51181102362204722" top="0.98425196850393704" bottom="0.98425196850393704" header="0.51181102362204722" footer="0.51181102362204722"/>
  <pageSetup paperSize="9" scale="86" fitToHeight="0" orientation="portrait" r:id="rId1"/>
  <headerFooter>
    <oddHeader>&amp;L &amp;C &amp;R</oddHeader>
    <oddFooter>&amp;L &amp;C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4"/>
  <sheetViews>
    <sheetView showGridLines="0" showOutlineSymbols="0" showWhiteSpace="0" workbookViewId="0"/>
  </sheetViews>
  <sheetFormatPr defaultRowHeight="14.25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7" width="13" bestFit="1" customWidth="1"/>
    <col min="8" max="8" width="13" style="92" bestFit="1" customWidth="1"/>
    <col min="9" max="10" width="13" bestFit="1" customWidth="1"/>
  </cols>
  <sheetData>
    <row r="1" spans="1:9">
      <c r="A1" s="59" t="s">
        <v>522</v>
      </c>
      <c r="B1" s="60"/>
      <c r="C1" s="61" t="s">
        <v>523</v>
      </c>
      <c r="D1" s="62" t="s">
        <v>531</v>
      </c>
      <c r="E1" s="59" t="s">
        <v>238</v>
      </c>
      <c r="F1" s="63"/>
      <c r="G1" s="157"/>
      <c r="H1" s="158"/>
    </row>
    <row r="2" spans="1:9">
      <c r="A2" s="152" t="s">
        <v>428</v>
      </c>
      <c r="B2" s="153"/>
      <c r="C2" s="64" t="s">
        <v>450</v>
      </c>
      <c r="D2" s="65" t="s">
        <v>532</v>
      </c>
      <c r="E2" s="161">
        <v>1</v>
      </c>
      <c r="F2" s="162"/>
      <c r="G2" s="155"/>
      <c r="H2" s="156"/>
    </row>
    <row r="3" spans="1:9">
      <c r="A3" s="163" t="s">
        <v>524</v>
      </c>
      <c r="B3" s="164"/>
      <c r="C3" s="163" t="s">
        <v>525</v>
      </c>
      <c r="D3" s="164"/>
      <c r="E3" s="59" t="s">
        <v>526</v>
      </c>
      <c r="F3" s="66"/>
      <c r="G3" s="67"/>
      <c r="H3" s="68"/>
    </row>
    <row r="4" spans="1:9">
      <c r="A4" s="152" t="s">
        <v>463</v>
      </c>
      <c r="B4" s="153"/>
      <c r="C4" s="152" t="s">
        <v>504</v>
      </c>
      <c r="D4" s="153"/>
      <c r="E4" s="152" t="s">
        <v>510</v>
      </c>
      <c r="F4" s="154"/>
      <c r="G4" s="155"/>
      <c r="H4" s="156"/>
    </row>
    <row r="5" spans="1:9">
      <c r="A5" s="69" t="s">
        <v>527</v>
      </c>
      <c r="B5" s="70"/>
      <c r="C5" s="59" t="s">
        <v>528</v>
      </c>
      <c r="D5" s="60"/>
      <c r="E5" s="59" t="s">
        <v>529</v>
      </c>
      <c r="F5" s="66"/>
      <c r="G5" s="67"/>
      <c r="H5" s="68"/>
    </row>
    <row r="6" spans="1:9">
      <c r="A6" s="159" t="s">
        <v>514</v>
      </c>
      <c r="B6" s="160"/>
      <c r="C6" s="152" t="s">
        <v>530</v>
      </c>
      <c r="D6" s="153"/>
      <c r="E6" s="152" t="s">
        <v>234</v>
      </c>
      <c r="F6" s="154"/>
      <c r="G6" s="159"/>
      <c r="H6" s="160"/>
    </row>
    <row r="7" spans="1:9" ht="15">
      <c r="A7" s="165" t="s">
        <v>0</v>
      </c>
      <c r="B7" s="151"/>
      <c r="C7" s="151"/>
      <c r="D7" s="151"/>
      <c r="E7" s="151"/>
      <c r="F7" s="151"/>
      <c r="G7" s="151"/>
      <c r="H7" s="151"/>
    </row>
    <row r="8" spans="1:9" ht="15">
      <c r="A8" s="5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81" t="s">
        <v>6</v>
      </c>
      <c r="G8" s="5" t="s">
        <v>7</v>
      </c>
      <c r="H8" s="89" t="s">
        <v>8</v>
      </c>
      <c r="I8" s="58"/>
    </row>
    <row r="9" spans="1:9">
      <c r="A9" s="82" t="s">
        <v>9</v>
      </c>
      <c r="B9" s="82"/>
      <c r="C9" s="82"/>
      <c r="D9" s="82" t="s">
        <v>10</v>
      </c>
      <c r="E9" s="82"/>
      <c r="F9" s="83"/>
      <c r="G9" s="82"/>
      <c r="H9" s="83">
        <f>H10</f>
        <v>233.94</v>
      </c>
    </row>
    <row r="10" spans="1:9">
      <c r="A10" s="84" t="s">
        <v>11</v>
      </c>
      <c r="B10" s="84"/>
      <c r="C10" s="84"/>
      <c r="D10" s="84" t="s">
        <v>12</v>
      </c>
      <c r="E10" s="84"/>
      <c r="F10" s="85"/>
      <c r="G10" s="84"/>
      <c r="H10" s="86">
        <f>H11</f>
        <v>233.94</v>
      </c>
    </row>
    <row r="11" spans="1:9">
      <c r="A11" s="71" t="s">
        <v>13</v>
      </c>
      <c r="B11" s="72" t="s">
        <v>14</v>
      </c>
      <c r="C11" s="72" t="s">
        <v>15</v>
      </c>
      <c r="D11" s="73" t="s">
        <v>16</v>
      </c>
      <c r="E11" s="72" t="s">
        <v>17</v>
      </c>
      <c r="F11" s="74">
        <v>1</v>
      </c>
      <c r="G11" s="75">
        <f ca="1">VLOOKUP(A11,'Orçamento Analítico'!$A:$H,8,0)</f>
        <v>233.94</v>
      </c>
      <c r="H11" s="75">
        <f>TRUNC(F11 * G11, 2)</f>
        <v>233.94</v>
      </c>
    </row>
    <row r="12" spans="1:9">
      <c r="A12" s="82" t="s">
        <v>18</v>
      </c>
      <c r="B12" s="82"/>
      <c r="C12" s="82"/>
      <c r="D12" s="82" t="s">
        <v>19</v>
      </c>
      <c r="E12" s="82"/>
      <c r="F12" s="83"/>
      <c r="G12" s="82"/>
      <c r="H12" s="83">
        <f>H13</f>
        <v>12102.62</v>
      </c>
    </row>
    <row r="13" spans="1:9">
      <c r="A13" s="84" t="s">
        <v>20</v>
      </c>
      <c r="B13" s="84"/>
      <c r="C13" s="84"/>
      <c r="D13" s="84" t="s">
        <v>21</v>
      </c>
      <c r="E13" s="84"/>
      <c r="F13" s="85"/>
      <c r="G13" s="84"/>
      <c r="H13" s="86">
        <f>H14+H19</f>
        <v>12102.62</v>
      </c>
    </row>
    <row r="14" spans="1:9">
      <c r="A14" s="87" t="s">
        <v>22</v>
      </c>
      <c r="B14" s="87"/>
      <c r="C14" s="87"/>
      <c r="D14" s="87" t="s">
        <v>23</v>
      </c>
      <c r="E14" s="87"/>
      <c r="F14" s="88"/>
      <c r="G14" s="87"/>
      <c r="H14" s="90">
        <f>SUM(H15:H18)</f>
        <v>9993.52</v>
      </c>
    </row>
    <row r="15" spans="1:9" ht="22.5">
      <c r="A15" s="71" t="s">
        <v>24</v>
      </c>
      <c r="B15" s="72" t="s">
        <v>25</v>
      </c>
      <c r="C15" s="72" t="s">
        <v>15</v>
      </c>
      <c r="D15" s="73" t="s">
        <v>26</v>
      </c>
      <c r="E15" s="72" t="s">
        <v>27</v>
      </c>
      <c r="F15" s="74">
        <v>20</v>
      </c>
      <c r="G15" s="75">
        <f ca="1">VLOOKUP(A15,'Orçamento Analítico'!$A:$H,8,0)</f>
        <v>300.43</v>
      </c>
      <c r="H15" s="75">
        <f>TRUNC(F15 * G15, 2)</f>
        <v>6008.6</v>
      </c>
    </row>
    <row r="16" spans="1:9">
      <c r="A16" s="71" t="s">
        <v>28</v>
      </c>
      <c r="B16" s="72" t="s">
        <v>29</v>
      </c>
      <c r="C16" s="72" t="s">
        <v>15</v>
      </c>
      <c r="D16" s="73" t="s">
        <v>30</v>
      </c>
      <c r="E16" s="72" t="s">
        <v>31</v>
      </c>
      <c r="F16" s="74">
        <v>8</v>
      </c>
      <c r="G16" s="75">
        <f ca="1">VLOOKUP(A16,'Orçamento Analítico'!$A:$H,8,0)</f>
        <v>230.47</v>
      </c>
      <c r="H16" s="75">
        <f>TRUNC(F16 * G16, 2)</f>
        <v>1843.76</v>
      </c>
    </row>
    <row r="17" spans="1:8">
      <c r="A17" s="71" t="s">
        <v>32</v>
      </c>
      <c r="B17" s="72" t="s">
        <v>33</v>
      </c>
      <c r="C17" s="72" t="s">
        <v>15</v>
      </c>
      <c r="D17" s="73" t="s">
        <v>34</v>
      </c>
      <c r="E17" s="72" t="s">
        <v>35</v>
      </c>
      <c r="F17" s="74">
        <v>4</v>
      </c>
      <c r="G17" s="75">
        <f ca="1">VLOOKUP(A17,'Orçamento Analítico'!$A:$H,8,0)</f>
        <v>409.59000000000003</v>
      </c>
      <c r="H17" s="75">
        <f>TRUNC(F17 * G17, 2)</f>
        <v>1638.36</v>
      </c>
    </row>
    <row r="18" spans="1:8">
      <c r="A18" s="71" t="s">
        <v>36</v>
      </c>
      <c r="B18" s="72" t="s">
        <v>37</v>
      </c>
      <c r="C18" s="72" t="s">
        <v>15</v>
      </c>
      <c r="D18" s="73" t="s">
        <v>38</v>
      </c>
      <c r="E18" s="72" t="s">
        <v>27</v>
      </c>
      <c r="F18" s="74">
        <v>8</v>
      </c>
      <c r="G18" s="75">
        <f ca="1">VLOOKUP(A18,'Orçamento Analítico'!$A:$H,8,0)</f>
        <v>62.850000000000009</v>
      </c>
      <c r="H18" s="75">
        <f>TRUNC(F18 * G18, 2)</f>
        <v>502.8</v>
      </c>
    </row>
    <row r="19" spans="1:8">
      <c r="A19" s="87" t="s">
        <v>39</v>
      </c>
      <c r="B19" s="87"/>
      <c r="C19" s="87"/>
      <c r="D19" s="87" t="s">
        <v>40</v>
      </c>
      <c r="E19" s="87"/>
      <c r="F19" s="88"/>
      <c r="G19" s="87"/>
      <c r="H19" s="90">
        <f>SUM(H20:H21)</f>
        <v>2109.1</v>
      </c>
    </row>
    <row r="20" spans="1:8" ht="33.75">
      <c r="A20" s="71" t="s">
        <v>41</v>
      </c>
      <c r="B20" s="72" t="s">
        <v>42</v>
      </c>
      <c r="C20" s="72" t="s">
        <v>15</v>
      </c>
      <c r="D20" s="73" t="s">
        <v>43</v>
      </c>
      <c r="E20" s="72" t="s">
        <v>35</v>
      </c>
      <c r="F20" s="74">
        <v>35</v>
      </c>
      <c r="G20" s="75">
        <f ca="1">VLOOKUP(A20,'Orçamento Analítico'!$A:$H,8,0)</f>
        <v>40.160000000000004</v>
      </c>
      <c r="H20" s="75">
        <f>TRUNC(F20 * G20, 2)</f>
        <v>1405.6</v>
      </c>
    </row>
    <row r="21" spans="1:8" ht="22.5">
      <c r="A21" s="71" t="s">
        <v>44</v>
      </c>
      <c r="B21" s="72" t="s">
        <v>45</v>
      </c>
      <c r="C21" s="72" t="s">
        <v>15</v>
      </c>
      <c r="D21" s="73" t="s">
        <v>46</v>
      </c>
      <c r="E21" s="72" t="s">
        <v>35</v>
      </c>
      <c r="F21" s="74">
        <v>35</v>
      </c>
      <c r="G21" s="75">
        <f ca="1">VLOOKUP(A21,'Orçamento Analítico'!$A:$H,8,0)</f>
        <v>20.100000000000001</v>
      </c>
      <c r="H21" s="75">
        <f>TRUNC(F21 * G21, 2)</f>
        <v>703.5</v>
      </c>
    </row>
    <row r="22" spans="1:8">
      <c r="A22" s="82" t="s">
        <v>47</v>
      </c>
      <c r="B22" s="82"/>
      <c r="C22" s="82"/>
      <c r="D22" s="82" t="s">
        <v>48</v>
      </c>
      <c r="E22" s="82"/>
      <c r="F22" s="83"/>
      <c r="G22" s="82"/>
      <c r="H22" s="83">
        <f>H23</f>
        <v>26390.45</v>
      </c>
    </row>
    <row r="23" spans="1:8">
      <c r="A23" s="84" t="s">
        <v>49</v>
      </c>
      <c r="B23" s="84"/>
      <c r="C23" s="84"/>
      <c r="D23" s="84" t="s">
        <v>50</v>
      </c>
      <c r="E23" s="84"/>
      <c r="F23" s="85"/>
      <c r="G23" s="84"/>
      <c r="H23" s="86">
        <f>H24+H26+H30</f>
        <v>26390.45</v>
      </c>
    </row>
    <row r="24" spans="1:8">
      <c r="A24" s="87" t="s">
        <v>51</v>
      </c>
      <c r="B24" s="87"/>
      <c r="C24" s="87"/>
      <c r="D24" s="87" t="s">
        <v>52</v>
      </c>
      <c r="E24" s="87"/>
      <c r="F24" s="88"/>
      <c r="G24" s="87"/>
      <c r="H24" s="90">
        <f>H25</f>
        <v>551.78</v>
      </c>
    </row>
    <row r="25" spans="1:8">
      <c r="A25" s="71" t="s">
        <v>53</v>
      </c>
      <c r="B25" s="72" t="s">
        <v>54</v>
      </c>
      <c r="C25" s="72" t="s">
        <v>15</v>
      </c>
      <c r="D25" s="73" t="s">
        <v>55</v>
      </c>
      <c r="E25" s="72" t="s">
        <v>56</v>
      </c>
      <c r="F25" s="74">
        <v>1</v>
      </c>
      <c r="G25" s="75">
        <f ca="1">VLOOKUP(A25,'Orçamento Analítico'!$A:$H,8,0)</f>
        <v>551.78</v>
      </c>
      <c r="H25" s="75">
        <f>TRUNC(F25 * G25, 2)</f>
        <v>551.78</v>
      </c>
    </row>
    <row r="26" spans="1:8">
      <c r="A26" s="87" t="s">
        <v>57</v>
      </c>
      <c r="B26" s="87"/>
      <c r="C26" s="87"/>
      <c r="D26" s="87" t="s">
        <v>58</v>
      </c>
      <c r="E26" s="87"/>
      <c r="F26" s="88"/>
      <c r="G26" s="87"/>
      <c r="H26" s="90">
        <f>SUM(H27:H29)</f>
        <v>163.44</v>
      </c>
    </row>
    <row r="27" spans="1:8" ht="22.5">
      <c r="A27" s="71" t="s">
        <v>59</v>
      </c>
      <c r="B27" s="72" t="s">
        <v>60</v>
      </c>
      <c r="C27" s="72" t="s">
        <v>15</v>
      </c>
      <c r="D27" s="73" t="s">
        <v>61</v>
      </c>
      <c r="E27" s="72" t="s">
        <v>27</v>
      </c>
      <c r="F27" s="74">
        <v>11</v>
      </c>
      <c r="G27" s="75">
        <f ca="1">VLOOKUP(A27,'Orçamento Analítico'!$A:$H,8,0)</f>
        <v>10.35</v>
      </c>
      <c r="H27" s="75">
        <f>TRUNC(F27 * G27, 2)</f>
        <v>113.85</v>
      </c>
    </row>
    <row r="28" spans="1:8" ht="22.5">
      <c r="A28" s="71" t="s">
        <v>62</v>
      </c>
      <c r="B28" s="72" t="s">
        <v>63</v>
      </c>
      <c r="C28" s="72" t="s">
        <v>15</v>
      </c>
      <c r="D28" s="73" t="s">
        <v>64</v>
      </c>
      <c r="E28" s="72" t="s">
        <v>27</v>
      </c>
      <c r="F28" s="74">
        <v>3</v>
      </c>
      <c r="G28" s="75">
        <f ca="1">VLOOKUP(A28,'Orçamento Analítico'!$A:$H,8,0)</f>
        <v>7.93</v>
      </c>
      <c r="H28" s="75">
        <f>TRUNC(F28 * G28, 2)</f>
        <v>23.79</v>
      </c>
    </row>
    <row r="29" spans="1:8" ht="22.5">
      <c r="A29" s="71" t="s">
        <v>65</v>
      </c>
      <c r="B29" s="72" t="s">
        <v>66</v>
      </c>
      <c r="C29" s="72" t="s">
        <v>15</v>
      </c>
      <c r="D29" s="73" t="s">
        <v>67</v>
      </c>
      <c r="E29" s="72" t="s">
        <v>27</v>
      </c>
      <c r="F29" s="74">
        <v>3</v>
      </c>
      <c r="G29" s="75">
        <f ca="1">VLOOKUP(A29,'Orçamento Analítico'!$A:$H,8,0)</f>
        <v>8.6</v>
      </c>
      <c r="H29" s="75">
        <f>TRUNC(F29 * G29, 2)</f>
        <v>25.8</v>
      </c>
    </row>
    <row r="30" spans="1:8">
      <c r="A30" s="87" t="s">
        <v>68</v>
      </c>
      <c r="B30" s="87"/>
      <c r="C30" s="87"/>
      <c r="D30" s="87" t="s">
        <v>69</v>
      </c>
      <c r="E30" s="87"/>
      <c r="F30" s="88"/>
      <c r="G30" s="87"/>
      <c r="H30" s="90">
        <f>SUM(H31:H38)</f>
        <v>25675.23</v>
      </c>
    </row>
    <row r="31" spans="1:8" ht="22.5">
      <c r="A31" s="71" t="s">
        <v>70</v>
      </c>
      <c r="B31" s="72" t="s">
        <v>71</v>
      </c>
      <c r="C31" s="72" t="str">
        <f ca="1">VLOOKUP(B31,'Insumos e Serviços'!$A:$F,2,0)</f>
        <v>SINAPI</v>
      </c>
      <c r="D31" s="73" t="str">
        <f ca="1">VLOOKUP(B31,'Insumos e Serviços'!$A:$F,4,0)</f>
        <v>APLICAÇÃO MANUAL DE PINTURA COM TINTA LÁTEX ACRÍLICA EM PAREDES, DUAS DEMÃOS. AF_06/2014</v>
      </c>
      <c r="E31" s="72" t="str">
        <f ca="1">VLOOKUP(B31,'Insumos e Serviços'!$A:$F,5,0)</f>
        <v>m²</v>
      </c>
      <c r="F31" s="74">
        <v>813</v>
      </c>
      <c r="G31" s="75">
        <f ca="1">VLOOKUP(B31,'Insumos e Serviços'!$A:$F,6,0)</f>
        <v>12.64</v>
      </c>
      <c r="H31" s="75">
        <f t="shared" ref="H31:H38" si="0">TRUNC(F31 * G31, 2)</f>
        <v>10276.32</v>
      </c>
    </row>
    <row r="32" spans="1:8">
      <c r="A32" s="71" t="s">
        <v>74</v>
      </c>
      <c r="B32" s="72" t="s">
        <v>75</v>
      </c>
      <c r="C32" s="72" t="str">
        <f ca="1">VLOOKUP(B32,'Insumos e Serviços'!$A:$F,2,0)</f>
        <v>SINAPI</v>
      </c>
      <c r="D32" s="73" t="str">
        <f ca="1">VLOOKUP(B32,'Insumos e Serviços'!$A:$F,4,0)</f>
        <v>PINTURA ACRILICA EM PISO CIMENTADO DUAS DEMAOS</v>
      </c>
      <c r="E32" s="72" t="str">
        <f ca="1">VLOOKUP(B32,'Insumos e Serviços'!$A:$F,5,0)</f>
        <v>m²</v>
      </c>
      <c r="F32" s="74">
        <v>453</v>
      </c>
      <c r="G32" s="75">
        <f ca="1">VLOOKUP(B32,'Insumos e Serviços'!$A:$F,6,0)</f>
        <v>15.44</v>
      </c>
      <c r="H32" s="75">
        <f t="shared" si="0"/>
        <v>6994.32</v>
      </c>
    </row>
    <row r="33" spans="1:8">
      <c r="A33" s="71" t="s">
        <v>77</v>
      </c>
      <c r="B33" s="72" t="s">
        <v>78</v>
      </c>
      <c r="C33" s="72" t="s">
        <v>15</v>
      </c>
      <c r="D33" s="73" t="s">
        <v>79</v>
      </c>
      <c r="E33" s="72" t="s">
        <v>35</v>
      </c>
      <c r="F33" s="74">
        <v>131</v>
      </c>
      <c r="G33" s="75">
        <f ca="1">VLOOKUP(A33,'Orçamento Analítico'!$A:$H,8,0)</f>
        <v>23.58</v>
      </c>
      <c r="H33" s="75">
        <f t="shared" si="0"/>
        <v>3088.98</v>
      </c>
    </row>
    <row r="34" spans="1:8" ht="33.75">
      <c r="A34" s="71" t="s">
        <v>80</v>
      </c>
      <c r="B34" s="72" t="s">
        <v>81</v>
      </c>
      <c r="C34" s="72" t="str">
        <f ca="1">VLOOKUP(B34,'Insumos e Serviços'!$A:$F,2,0)</f>
        <v>SINAPI</v>
      </c>
      <c r="D34" s="73" t="str">
        <f ca="1">VLOOKUP(B34,'Insumos e Serviços'!$A:$F,4,0)</f>
        <v>PINTURA COM TINTA ALQUÍDICA DE ACABAMENTO (ESMALTE SINTÉTICO ACETINADO) PULVERIZADA SOBRE SUPERFÍCIES METÁLICAS (EXCETO PERFIL) EXECUTADO EM OBRA (POR DEMÃO). AF_01/2020</v>
      </c>
      <c r="E34" s="72" t="str">
        <f ca="1">VLOOKUP(B34,'Insumos e Serviços'!$A:$F,5,0)</f>
        <v>m²</v>
      </c>
      <c r="F34" s="74">
        <v>157</v>
      </c>
      <c r="G34" s="75">
        <f ca="1">VLOOKUP(B34,'Insumos e Serviços'!$A:$F,6,0)</f>
        <v>19.88</v>
      </c>
      <c r="H34" s="75">
        <f t="shared" si="0"/>
        <v>3121.16</v>
      </c>
    </row>
    <row r="35" spans="1:8" ht="22.5">
      <c r="A35" s="71" t="s">
        <v>83</v>
      </c>
      <c r="B35" s="72" t="s">
        <v>84</v>
      </c>
      <c r="C35" s="72" t="str">
        <f ca="1">VLOOKUP(B35,'Insumos e Serviços'!$A:$F,2,0)</f>
        <v>SINAPI</v>
      </c>
      <c r="D35" s="73" t="str">
        <f ca="1">VLOOKUP(B35,'Insumos e Serviços'!$A:$F,4,0)</f>
        <v>PINTURA COM TINTA ACRÍLICA DE FUNDO PULVERIZADA SOBRE SUPERFÍCIES METÁLICAS (EXCETO PERFIL) EXECUTADO EM OBRA (POR DEMÃO). AF_01/2020</v>
      </c>
      <c r="E35" s="72" t="str">
        <f ca="1">VLOOKUP(B35,'Insumos e Serviços'!$A:$F,5,0)</f>
        <v>m²</v>
      </c>
      <c r="F35" s="74">
        <v>157</v>
      </c>
      <c r="G35" s="75">
        <f ca="1">VLOOKUP(B35,'Insumos e Serviços'!$A:$F,6,0)</f>
        <v>10.44</v>
      </c>
      <c r="H35" s="75">
        <f t="shared" si="0"/>
        <v>1639.08</v>
      </c>
    </row>
    <row r="36" spans="1:8" ht="22.5">
      <c r="A36" s="71" t="s">
        <v>86</v>
      </c>
      <c r="B36" s="72" t="s">
        <v>87</v>
      </c>
      <c r="C36" s="72" t="s">
        <v>15</v>
      </c>
      <c r="D36" s="73" t="s">
        <v>88</v>
      </c>
      <c r="E36" s="72" t="s">
        <v>27</v>
      </c>
      <c r="F36" s="74">
        <v>9</v>
      </c>
      <c r="G36" s="75">
        <f ca="1">VLOOKUP(A36,'Orçamento Analítico'!$A:$H,8,0)</f>
        <v>10.68</v>
      </c>
      <c r="H36" s="75">
        <f t="shared" si="0"/>
        <v>96.12</v>
      </c>
    </row>
    <row r="37" spans="1:8" ht="22.5">
      <c r="A37" s="71" t="s">
        <v>89</v>
      </c>
      <c r="B37" s="72" t="s">
        <v>90</v>
      </c>
      <c r="C37" s="72" t="s">
        <v>15</v>
      </c>
      <c r="D37" s="73" t="s">
        <v>91</v>
      </c>
      <c r="E37" s="72" t="s">
        <v>27</v>
      </c>
      <c r="F37" s="74">
        <v>36</v>
      </c>
      <c r="G37" s="75">
        <f ca="1">VLOOKUP(A37,'Orçamento Analítico'!$A:$H,8,0)</f>
        <v>9.2900000000000009</v>
      </c>
      <c r="H37" s="75">
        <f t="shared" si="0"/>
        <v>334.44</v>
      </c>
    </row>
    <row r="38" spans="1:8" ht="22.5">
      <c r="A38" s="71" t="s">
        <v>92</v>
      </c>
      <c r="B38" s="72" t="s">
        <v>93</v>
      </c>
      <c r="C38" s="72" t="str">
        <f ca="1">VLOOKUP(B38,'Insumos e Serviços'!$A:$F,2,0)</f>
        <v>SINAPI</v>
      </c>
      <c r="D38" s="73" t="str">
        <f ca="1">VLOOKUP(B38,'Insumos e Serviços'!$A:$F,4,0)</f>
        <v>APLICAÇÃO MANUAL DE MASSA ACRÍLICA EM PAREDES EXTERNAS DE CASAS, UMA DEMÃO. AF_05/2017</v>
      </c>
      <c r="E38" s="72" t="str">
        <f ca="1">VLOOKUP(B38,'Insumos e Serviços'!$A:$F,5,0)</f>
        <v>m²</v>
      </c>
      <c r="F38" s="74">
        <v>7</v>
      </c>
      <c r="G38" s="75">
        <f ca="1">VLOOKUP(B38,'Insumos e Serviços'!$A:$F,6,0)</f>
        <v>17.829999999999998</v>
      </c>
      <c r="H38" s="75">
        <f t="shared" si="0"/>
        <v>124.81</v>
      </c>
    </row>
    <row r="39" spans="1:8">
      <c r="A39" s="82" t="s">
        <v>95</v>
      </c>
      <c r="B39" s="82"/>
      <c r="C39" s="82"/>
      <c r="D39" s="82" t="s">
        <v>96</v>
      </c>
      <c r="E39" s="82"/>
      <c r="F39" s="83"/>
      <c r="G39" s="82"/>
      <c r="H39" s="83">
        <f>H40+H61</f>
        <v>8566.0799999999981</v>
      </c>
    </row>
    <row r="40" spans="1:8">
      <c r="A40" s="84" t="s">
        <v>97</v>
      </c>
      <c r="B40" s="84"/>
      <c r="C40" s="84"/>
      <c r="D40" s="84" t="s">
        <v>98</v>
      </c>
      <c r="E40" s="84"/>
      <c r="F40" s="85"/>
      <c r="G40" s="84"/>
      <c r="H40" s="86">
        <f>H41+H45+H53</f>
        <v>8523.8499999999985</v>
      </c>
    </row>
    <row r="41" spans="1:8">
      <c r="A41" s="87" t="s">
        <v>99</v>
      </c>
      <c r="B41" s="87"/>
      <c r="C41" s="87"/>
      <c r="D41" s="87" t="s">
        <v>100</v>
      </c>
      <c r="E41" s="87"/>
      <c r="F41" s="88"/>
      <c r="G41" s="87"/>
      <c r="H41" s="90">
        <f>SUM(H42:H44)</f>
        <v>424.52000000000004</v>
      </c>
    </row>
    <row r="42" spans="1:8" ht="22.5">
      <c r="A42" s="71" t="s">
        <v>101</v>
      </c>
      <c r="B42" s="72" t="s">
        <v>102</v>
      </c>
      <c r="C42" s="72" t="str">
        <f ca="1">VLOOKUP(B42,'Insumos e Serviços'!$A:$F,2,0)</f>
        <v>SINAPI</v>
      </c>
      <c r="D42" s="73" t="str">
        <f ca="1">VLOOKUP(B42,'Insumos e Serviços'!$A:$F,4,0)</f>
        <v>JOELHO 90 GRAUS, EM FERRO GALVANIZADO, DN 50 (2"), CONEXÃO ROSQUEADA, INSTALADO EM PRUMADAS - FORNECIMENTO E INSTALAÇÃO. AF_10/2020</v>
      </c>
      <c r="E42" s="72" t="str">
        <f ca="1">VLOOKUP(B42,'Insumos e Serviços'!$A:$F,5,0)</f>
        <v>UN</v>
      </c>
      <c r="F42" s="74">
        <v>2</v>
      </c>
      <c r="G42" s="75">
        <f ca="1">VLOOKUP(B42,'Insumos e Serviços'!$A:$F,6,0)</f>
        <v>73.930000000000007</v>
      </c>
      <c r="H42" s="75">
        <f>TRUNC(F42 * G42, 2)</f>
        <v>147.86000000000001</v>
      </c>
    </row>
    <row r="43" spans="1:8" ht="22.5">
      <c r="A43" s="71" t="s">
        <v>105</v>
      </c>
      <c r="B43" s="72" t="s">
        <v>106</v>
      </c>
      <c r="C43" s="72" t="str">
        <f ca="1">VLOOKUP(B43,'Insumos e Serviços'!$A:$F,2,0)</f>
        <v>SINAPI</v>
      </c>
      <c r="D43" s="73" t="str">
        <f ca="1">VLOOKUP(B43,'Insumos e Serviços'!$A:$F,4,0)</f>
        <v>UNIÃO, EM FERRO GALVANIZADO, DN 50 (2"), CONEXÃO ROSQUEADA, INSTALADO EM PRUMADAS - FORNECIMENTO E INSTALAÇÃO. AF_10/2020</v>
      </c>
      <c r="E43" s="72" t="str">
        <f ca="1">VLOOKUP(B43,'Insumos e Serviços'!$A:$F,5,0)</f>
        <v>UN</v>
      </c>
      <c r="F43" s="74">
        <v>2</v>
      </c>
      <c r="G43" s="75">
        <f ca="1">VLOOKUP(B43,'Insumos e Serviços'!$A:$F,6,0)</f>
        <v>95.05</v>
      </c>
      <c r="H43" s="75">
        <f>TRUNC(F43 * G43, 2)</f>
        <v>190.1</v>
      </c>
    </row>
    <row r="44" spans="1:8" ht="22.5">
      <c r="A44" s="71" t="s">
        <v>108</v>
      </c>
      <c r="B44" s="72" t="s">
        <v>109</v>
      </c>
      <c r="C44" s="72" t="str">
        <f ca="1">VLOOKUP(B44,'Insumos e Serviços'!$A:$F,2,0)</f>
        <v>SINAPI</v>
      </c>
      <c r="D44" s="73" t="str">
        <f ca="1">VLOOKUP(B44,'Insumos e Serviços'!$A:$F,4,0)</f>
        <v>LUVA, EM AÇO, CONEXÃO SOLDADA, DN 50 (2"), INSTALADO EM PRUMADAS - FORNECIMENTO E INSTALAÇÃO. AF_10/2020</v>
      </c>
      <c r="E44" s="72" t="str">
        <f ca="1">VLOOKUP(B44,'Insumos e Serviços'!$A:$F,5,0)</f>
        <v>UN</v>
      </c>
      <c r="F44" s="74">
        <v>1</v>
      </c>
      <c r="G44" s="75">
        <f ca="1">VLOOKUP(B44,'Insumos e Serviços'!$A:$F,6,0)</f>
        <v>86.56</v>
      </c>
      <c r="H44" s="75">
        <f>TRUNC(F44 * G44, 2)</f>
        <v>86.56</v>
      </c>
    </row>
    <row r="45" spans="1:8">
      <c r="A45" s="87" t="s">
        <v>111</v>
      </c>
      <c r="B45" s="87"/>
      <c r="C45" s="87"/>
      <c r="D45" s="87" t="s">
        <v>112</v>
      </c>
      <c r="E45" s="87"/>
      <c r="F45" s="88"/>
      <c r="G45" s="87"/>
      <c r="H45" s="90">
        <f>SUM(H46:H52)</f>
        <v>3656.02</v>
      </c>
    </row>
    <row r="46" spans="1:8" ht="45">
      <c r="A46" s="71" t="s">
        <v>113</v>
      </c>
      <c r="B46" s="72" t="s">
        <v>114</v>
      </c>
      <c r="C46" s="72" t="str">
        <f ca="1">VLOOKUP(B46,'Insumos e Serviços'!$A:$F,2,0)</f>
        <v>SINAPI</v>
      </c>
      <c r="D46" s="73" t="str">
        <f ca="1">VLOOKUP(B46,'Insumos e Serviços'!$A:$F,4,0)</f>
        <v>(COMPOSIÇÃO REPRESENTATIVA) DO SERVIÇO DE INSTALAÇÃO DE TUBOS DE PVC, SÉRIE R, ÁGUA PLUVIAL, DN 100 MM (INSTALADO EM RAMAL DE ENCAMINHAMENTO, OU CONDUTORES VERTICAIS), INCLUSIVE CONEXÕES, CORTES E FIXAÇÕES, PARA PRÉDIOS. AF_10/2015</v>
      </c>
      <c r="E46" s="72" t="str">
        <f ca="1">VLOOKUP(B46,'Insumos e Serviços'!$A:$F,5,0)</f>
        <v>M</v>
      </c>
      <c r="F46" s="74">
        <v>6</v>
      </c>
      <c r="G46" s="75">
        <f ca="1">VLOOKUP(B46,'Insumos e Serviços'!$A:$F,6,0)</f>
        <v>66.69</v>
      </c>
      <c r="H46" s="75">
        <f t="shared" ref="H46:H52" si="1">TRUNC(F46 * G46, 2)</f>
        <v>400.14</v>
      </c>
    </row>
    <row r="47" spans="1:8" ht="22.5">
      <c r="A47" s="71" t="s">
        <v>116</v>
      </c>
      <c r="B47" s="72" t="s">
        <v>117</v>
      </c>
      <c r="C47" s="72" t="str">
        <f ca="1">VLOOKUP(B47,'Insumos e Serviços'!$A:$F,2,0)</f>
        <v>SINAPI</v>
      </c>
      <c r="D47" s="73" t="str">
        <f ca="1">VLOOKUP(B47,'Insumos e Serviços'!$A:$F,4,0)</f>
        <v>TUBO, PVC, SOLDÁVEL, DN 32MM, INSTALADO EM PRUMADA DE ÁGUA - FORNECIMENTO E INSTALAÇÃO. AF_12/2014</v>
      </c>
      <c r="E47" s="72" t="str">
        <f ca="1">VLOOKUP(B47,'Insumos e Serviços'!$A:$F,5,0)</f>
        <v>M</v>
      </c>
      <c r="F47" s="74">
        <v>10</v>
      </c>
      <c r="G47" s="75">
        <f ca="1">VLOOKUP(B47,'Insumos e Serviços'!$A:$F,6,0)</f>
        <v>10.46</v>
      </c>
      <c r="H47" s="75">
        <f t="shared" si="1"/>
        <v>104.6</v>
      </c>
    </row>
    <row r="48" spans="1:8" ht="33.75">
      <c r="A48" s="71" t="s">
        <v>119</v>
      </c>
      <c r="B48" s="72" t="s">
        <v>120</v>
      </c>
      <c r="C48" s="72" t="str">
        <f ca="1">VLOOKUP(B48,'Insumos e Serviços'!$A:$F,2,0)</f>
        <v>SINAPI</v>
      </c>
      <c r="D48" s="73" t="str">
        <f ca="1">VLOOKUP(B48,'Insumos e Serviços'!$A:$F,4,0)</f>
        <v>CALHA DE BEIRAL, SEMICIRCULAR DE PVC, DIAMETRO 125 MM, INCLUINDO CABECEIRAS, EMENDAS, BOCAIS, SUPORTES E VEDAÇÕES, EXCLUINDO CONDUTORES, INCLUSO TRANSPORTE VERTICAL. AF_07/2019</v>
      </c>
      <c r="E48" s="72" t="str">
        <f ca="1">VLOOKUP(B48,'Insumos e Serviços'!$A:$F,5,0)</f>
        <v>M</v>
      </c>
      <c r="F48" s="74">
        <v>6</v>
      </c>
      <c r="G48" s="75">
        <f ca="1">VLOOKUP(B48,'Insumos e Serviços'!$A:$F,6,0)</f>
        <v>57</v>
      </c>
      <c r="H48" s="75">
        <f t="shared" si="1"/>
        <v>342</v>
      </c>
    </row>
    <row r="49" spans="1:8" ht="33.75">
      <c r="A49" s="71" t="s">
        <v>122</v>
      </c>
      <c r="B49" s="72" t="s">
        <v>123</v>
      </c>
      <c r="C49" s="72" t="s">
        <v>15</v>
      </c>
      <c r="D49" s="73" t="s">
        <v>124</v>
      </c>
      <c r="E49" s="72" t="s">
        <v>104</v>
      </c>
      <c r="F49" s="74">
        <v>2</v>
      </c>
      <c r="G49" s="75">
        <f ca="1">VLOOKUP(A49,'Orçamento Analítico'!$A:$H,8,0)</f>
        <v>264.15999999999997</v>
      </c>
      <c r="H49" s="75">
        <f t="shared" si="1"/>
        <v>528.32000000000005</v>
      </c>
    </row>
    <row r="50" spans="1:8" ht="33.75">
      <c r="A50" s="71" t="s">
        <v>125</v>
      </c>
      <c r="B50" s="72" t="s">
        <v>126</v>
      </c>
      <c r="C50" s="72" t="s">
        <v>15</v>
      </c>
      <c r="D50" s="73" t="s">
        <v>127</v>
      </c>
      <c r="E50" s="72" t="s">
        <v>104</v>
      </c>
      <c r="F50" s="74">
        <v>2</v>
      </c>
      <c r="G50" s="75">
        <f ca="1">VLOOKUP(A50,'Orçamento Analítico'!$A:$H,8,0)</f>
        <v>493.48</v>
      </c>
      <c r="H50" s="75">
        <f t="shared" si="1"/>
        <v>986.96</v>
      </c>
    </row>
    <row r="51" spans="1:8" ht="33.75">
      <c r="A51" s="71" t="s">
        <v>128</v>
      </c>
      <c r="B51" s="72" t="s">
        <v>129</v>
      </c>
      <c r="C51" s="72" t="s">
        <v>15</v>
      </c>
      <c r="D51" s="73" t="s">
        <v>130</v>
      </c>
      <c r="E51" s="72" t="s">
        <v>104</v>
      </c>
      <c r="F51" s="74">
        <v>2</v>
      </c>
      <c r="G51" s="75">
        <f ca="1">VLOOKUP(A51,'Orçamento Analítico'!$A:$H,8,0)</f>
        <v>642.05999999999995</v>
      </c>
      <c r="H51" s="75">
        <f t="shared" si="1"/>
        <v>1284.1199999999999</v>
      </c>
    </row>
    <row r="52" spans="1:8">
      <c r="A52" s="71" t="s">
        <v>131</v>
      </c>
      <c r="B52" s="72" t="s">
        <v>132</v>
      </c>
      <c r="C52" s="72" t="s">
        <v>15</v>
      </c>
      <c r="D52" s="73" t="s">
        <v>133</v>
      </c>
      <c r="E52" s="72" t="s">
        <v>104</v>
      </c>
      <c r="F52" s="74">
        <v>2</v>
      </c>
      <c r="G52" s="75">
        <f ca="1">VLOOKUP(A52,'Orçamento Analítico'!$A:$H,8,0)</f>
        <v>4.9400000000000004</v>
      </c>
      <c r="H52" s="75">
        <f t="shared" si="1"/>
        <v>9.8800000000000008</v>
      </c>
    </row>
    <row r="53" spans="1:8">
      <c r="A53" s="87" t="s">
        <v>134</v>
      </c>
      <c r="B53" s="87"/>
      <c r="C53" s="87"/>
      <c r="D53" s="87" t="s">
        <v>135</v>
      </c>
      <c r="E53" s="87"/>
      <c r="F53" s="88"/>
      <c r="G53" s="87"/>
      <c r="H53" s="90">
        <f>SUM(H54:H60)</f>
        <v>4443.3099999999995</v>
      </c>
    </row>
    <row r="54" spans="1:8" ht="22.5">
      <c r="A54" s="71" t="s">
        <v>136</v>
      </c>
      <c r="B54" s="72" t="s">
        <v>137</v>
      </c>
      <c r="C54" s="72" t="s">
        <v>15</v>
      </c>
      <c r="D54" s="73" t="s">
        <v>138</v>
      </c>
      <c r="E54" s="72" t="s">
        <v>56</v>
      </c>
      <c r="F54" s="74">
        <v>5</v>
      </c>
      <c r="G54" s="75">
        <f ca="1">VLOOKUP(A54,'Orçamento Analítico'!$A:$H,8,0)</f>
        <v>64.500000000000014</v>
      </c>
      <c r="H54" s="75">
        <f t="shared" ref="H54:H60" si="2">TRUNC(F54 * G54, 2)</f>
        <v>322.5</v>
      </c>
    </row>
    <row r="55" spans="1:8" ht="22.5">
      <c r="A55" s="71" t="s">
        <v>139</v>
      </c>
      <c r="B55" s="72" t="s">
        <v>140</v>
      </c>
      <c r="C55" s="72" t="s">
        <v>15</v>
      </c>
      <c r="D55" s="73" t="s">
        <v>141</v>
      </c>
      <c r="E55" s="72" t="s">
        <v>104</v>
      </c>
      <c r="F55" s="74">
        <v>1</v>
      </c>
      <c r="G55" s="75">
        <f ca="1">VLOOKUP(A55,'Orçamento Analítico'!$A:$H,8,0)</f>
        <v>306.22999999999996</v>
      </c>
      <c r="H55" s="75">
        <f t="shared" si="2"/>
        <v>306.23</v>
      </c>
    </row>
    <row r="56" spans="1:8">
      <c r="A56" s="71" t="s">
        <v>142</v>
      </c>
      <c r="B56" s="72" t="s">
        <v>143</v>
      </c>
      <c r="C56" s="72" t="s">
        <v>15</v>
      </c>
      <c r="D56" s="73" t="s">
        <v>144</v>
      </c>
      <c r="E56" s="72" t="s">
        <v>56</v>
      </c>
      <c r="F56" s="74">
        <v>40</v>
      </c>
      <c r="G56" s="75">
        <f ca="1">VLOOKUP(A56,'Orçamento Analítico'!$A:$H,8,0)</f>
        <v>6.5</v>
      </c>
      <c r="H56" s="75">
        <f t="shared" si="2"/>
        <v>260</v>
      </c>
    </row>
    <row r="57" spans="1:8" ht="22.5">
      <c r="A57" s="71" t="s">
        <v>145</v>
      </c>
      <c r="B57" s="72" t="s">
        <v>146</v>
      </c>
      <c r="C57" s="72" t="s">
        <v>15</v>
      </c>
      <c r="D57" s="73" t="s">
        <v>147</v>
      </c>
      <c r="E57" s="72" t="s">
        <v>56</v>
      </c>
      <c r="F57" s="74">
        <v>2</v>
      </c>
      <c r="G57" s="75">
        <f ca="1">VLOOKUP(A57,'Orçamento Analítico'!$A:$H,8,0)</f>
        <v>971.9</v>
      </c>
      <c r="H57" s="75">
        <f t="shared" si="2"/>
        <v>1943.8</v>
      </c>
    </row>
    <row r="58" spans="1:8">
      <c r="A58" s="71" t="s">
        <v>148</v>
      </c>
      <c r="B58" s="72" t="s">
        <v>149</v>
      </c>
      <c r="C58" s="72" t="s">
        <v>15</v>
      </c>
      <c r="D58" s="73" t="s">
        <v>150</v>
      </c>
      <c r="E58" s="72" t="s">
        <v>56</v>
      </c>
      <c r="F58" s="74">
        <v>2</v>
      </c>
      <c r="G58" s="75">
        <f ca="1">VLOOKUP(A58,'Orçamento Analítico'!$A:$H,8,0)</f>
        <v>242.41</v>
      </c>
      <c r="H58" s="75">
        <f t="shared" si="2"/>
        <v>484.82</v>
      </c>
    </row>
    <row r="59" spans="1:8" ht="22.5">
      <c r="A59" s="71" t="s">
        <v>151</v>
      </c>
      <c r="B59" s="72" t="s">
        <v>152</v>
      </c>
      <c r="C59" s="72" t="s">
        <v>15</v>
      </c>
      <c r="D59" s="73" t="s">
        <v>153</v>
      </c>
      <c r="E59" s="72" t="s">
        <v>56</v>
      </c>
      <c r="F59" s="74">
        <v>4</v>
      </c>
      <c r="G59" s="75">
        <f ca="1">VLOOKUP(A59,'Orçamento Analítico'!$A:$H,8,0)</f>
        <v>150</v>
      </c>
      <c r="H59" s="75">
        <f t="shared" si="2"/>
        <v>600</v>
      </c>
    </row>
    <row r="60" spans="1:8" ht="22.5">
      <c r="A60" s="71" t="s">
        <v>154</v>
      </c>
      <c r="B60" s="72" t="s">
        <v>155</v>
      </c>
      <c r="C60" s="72" t="s">
        <v>15</v>
      </c>
      <c r="D60" s="73" t="s">
        <v>156</v>
      </c>
      <c r="E60" s="72" t="s">
        <v>56</v>
      </c>
      <c r="F60" s="74">
        <v>4</v>
      </c>
      <c r="G60" s="75">
        <f ca="1">VLOOKUP(A60,'Orçamento Analítico'!$A:$H,8,0)</f>
        <v>131.49</v>
      </c>
      <c r="H60" s="75">
        <f t="shared" si="2"/>
        <v>525.96</v>
      </c>
    </row>
    <row r="61" spans="1:8">
      <c r="A61" s="84" t="s">
        <v>157</v>
      </c>
      <c r="B61" s="84"/>
      <c r="C61" s="84"/>
      <c r="D61" s="84" t="s">
        <v>158</v>
      </c>
      <c r="E61" s="84"/>
      <c r="F61" s="85"/>
      <c r="G61" s="84"/>
      <c r="H61" s="86">
        <f>H62</f>
        <v>42.23</v>
      </c>
    </row>
    <row r="62" spans="1:8">
      <c r="A62" s="87" t="s">
        <v>159</v>
      </c>
      <c r="B62" s="87"/>
      <c r="C62" s="87"/>
      <c r="D62" s="87" t="s">
        <v>160</v>
      </c>
      <c r="E62" s="87"/>
      <c r="F62" s="88"/>
      <c r="G62" s="87"/>
      <c r="H62" s="90">
        <f>H63</f>
        <v>42.23</v>
      </c>
    </row>
    <row r="63" spans="1:8">
      <c r="A63" s="71" t="s">
        <v>161</v>
      </c>
      <c r="B63" s="72" t="s">
        <v>162</v>
      </c>
      <c r="C63" s="72" t="str">
        <f ca="1">VLOOKUP(B63,'Insumos e Serviços'!$A:$F,2,0)</f>
        <v>SINAPI</v>
      </c>
      <c r="D63" s="73" t="str">
        <f ca="1">VLOOKUP(B63,'Insumos e Serviços'!$A:$F,4,0)</f>
        <v>REATERRO MANUAL APILOADO COM SOQUETE. AF_10/2017</v>
      </c>
      <c r="E63" s="72" t="str">
        <f ca="1">VLOOKUP(B63,'Insumos e Serviços'!$A:$F,5,0)</f>
        <v>m³</v>
      </c>
      <c r="F63" s="74">
        <v>1</v>
      </c>
      <c r="G63" s="75">
        <f ca="1">VLOOKUP(B63,'Insumos e Serviços'!$A:$F,6,0)</f>
        <v>42.23</v>
      </c>
      <c r="H63" s="75">
        <f>TRUNC(F63 * G63, 2)</f>
        <v>42.23</v>
      </c>
    </row>
    <row r="64" spans="1:8">
      <c r="A64" s="82" t="s">
        <v>165</v>
      </c>
      <c r="B64" s="82"/>
      <c r="C64" s="82"/>
      <c r="D64" s="82" t="s">
        <v>166</v>
      </c>
      <c r="E64" s="82"/>
      <c r="F64" s="83"/>
      <c r="G64" s="82"/>
      <c r="H64" s="83">
        <f>H65</f>
        <v>33861.03</v>
      </c>
    </row>
    <row r="65" spans="1:8">
      <c r="A65" s="84" t="s">
        <v>167</v>
      </c>
      <c r="B65" s="84"/>
      <c r="C65" s="84"/>
      <c r="D65" s="84" t="s">
        <v>168</v>
      </c>
      <c r="E65" s="84"/>
      <c r="F65" s="85"/>
      <c r="G65" s="84"/>
      <c r="H65" s="86">
        <f>H66+H69+H71+H77</f>
        <v>33861.03</v>
      </c>
    </row>
    <row r="66" spans="1:8">
      <c r="A66" s="87" t="s">
        <v>169</v>
      </c>
      <c r="B66" s="87"/>
      <c r="C66" s="87"/>
      <c r="D66" s="87" t="s">
        <v>170</v>
      </c>
      <c r="E66" s="87"/>
      <c r="F66" s="88"/>
      <c r="G66" s="87"/>
      <c r="H66" s="90">
        <f>SUM(H67:H68)</f>
        <v>22000.739999999998</v>
      </c>
    </row>
    <row r="67" spans="1:8">
      <c r="A67" s="71" t="s">
        <v>171</v>
      </c>
      <c r="B67" s="72" t="s">
        <v>172</v>
      </c>
      <c r="C67" s="72" t="s">
        <v>15</v>
      </c>
      <c r="D67" s="73" t="s">
        <v>173</v>
      </c>
      <c r="E67" s="72" t="s">
        <v>56</v>
      </c>
      <c r="F67" s="74">
        <v>1</v>
      </c>
      <c r="G67" s="75">
        <f ca="1">VLOOKUP(A67,'Orçamento Analítico'!$A:$H,8,0)</f>
        <v>21806.210000000003</v>
      </c>
      <c r="H67" s="75">
        <f>TRUNC(F67 * G67, 2)</f>
        <v>21806.21</v>
      </c>
    </row>
    <row r="68" spans="1:8">
      <c r="A68" s="71" t="s">
        <v>174</v>
      </c>
      <c r="B68" s="72" t="s">
        <v>175</v>
      </c>
      <c r="C68" s="72" t="s">
        <v>15</v>
      </c>
      <c r="D68" s="73" t="s">
        <v>176</v>
      </c>
      <c r="E68" s="72" t="s">
        <v>56</v>
      </c>
      <c r="F68" s="74">
        <v>1</v>
      </c>
      <c r="G68" s="75">
        <f ca="1">VLOOKUP(A68,'Orçamento Analítico'!$A:$H,8,0)</f>
        <v>194.53</v>
      </c>
      <c r="H68" s="75">
        <f>TRUNC(F68 * G68, 2)</f>
        <v>194.53</v>
      </c>
    </row>
    <row r="69" spans="1:8">
      <c r="A69" s="87" t="s">
        <v>177</v>
      </c>
      <c r="B69" s="87"/>
      <c r="C69" s="87"/>
      <c r="D69" s="87" t="s">
        <v>178</v>
      </c>
      <c r="E69" s="87"/>
      <c r="F69" s="88"/>
      <c r="G69" s="87"/>
      <c r="H69" s="90">
        <f>H70</f>
        <v>9186.08</v>
      </c>
    </row>
    <row r="70" spans="1:8" ht="22.5">
      <c r="A70" s="71" t="s">
        <v>179</v>
      </c>
      <c r="B70" s="72" t="s">
        <v>180</v>
      </c>
      <c r="C70" s="72" t="s">
        <v>15</v>
      </c>
      <c r="D70" s="73" t="s">
        <v>181</v>
      </c>
      <c r="E70" s="72" t="s">
        <v>56</v>
      </c>
      <c r="F70" s="74">
        <v>2</v>
      </c>
      <c r="G70" s="75">
        <f ca="1">VLOOKUP(A70,'Orçamento Analítico'!$A:$H,8,0)</f>
        <v>4593.04</v>
      </c>
      <c r="H70" s="75">
        <f>TRUNC(F70 * G70, 2)</f>
        <v>9186.08</v>
      </c>
    </row>
    <row r="71" spans="1:8">
      <c r="A71" s="87" t="s">
        <v>182</v>
      </c>
      <c r="B71" s="87"/>
      <c r="C71" s="87"/>
      <c r="D71" s="87" t="s">
        <v>183</v>
      </c>
      <c r="E71" s="87"/>
      <c r="F71" s="88"/>
      <c r="G71" s="87"/>
      <c r="H71" s="90">
        <f>SUM(H72:H76)</f>
        <v>541.56000000000006</v>
      </c>
    </row>
    <row r="72" spans="1:8" ht="33.75">
      <c r="A72" s="71" t="s">
        <v>184</v>
      </c>
      <c r="B72" s="72" t="s">
        <v>185</v>
      </c>
      <c r="C72" s="72" t="s">
        <v>15</v>
      </c>
      <c r="D72" s="73" t="s">
        <v>186</v>
      </c>
      <c r="E72" s="72" t="s">
        <v>31</v>
      </c>
      <c r="F72" s="74">
        <v>1</v>
      </c>
      <c r="G72" s="75">
        <f ca="1">VLOOKUP(A72,'Orçamento Analítico'!$A:$H,8,0)</f>
        <v>29.919999999999998</v>
      </c>
      <c r="H72" s="75">
        <f>TRUNC(F72 * G72, 2)</f>
        <v>29.92</v>
      </c>
    </row>
    <row r="73" spans="1:8">
      <c r="A73" s="71" t="s">
        <v>187</v>
      </c>
      <c r="B73" s="72" t="s">
        <v>188</v>
      </c>
      <c r="C73" s="72" t="str">
        <f ca="1">VLOOKUP(B73,'Insumos e Serviços'!$A:$F,2,0)</f>
        <v>SINAPI</v>
      </c>
      <c r="D73" s="73" t="str">
        <f ca="1">VLOOKUP(B73,'Insumos e Serviços'!$A:$F,4,0)</f>
        <v>CONDULETE DE ALUMÍNIO, TIPO B, PARA ELETRODUTO DE AÇO GALVANIZADO DN 25 MM (1</v>
      </c>
      <c r="E73" s="72" t="str">
        <f ca="1">VLOOKUP(B73,'Insumos e Serviços'!$A:$F,5,0)</f>
        <v>UN</v>
      </c>
      <c r="F73" s="74">
        <v>2</v>
      </c>
      <c r="G73" s="75">
        <f ca="1">VLOOKUP(B73,'Insumos e Serviços'!$A:$F,6,0)</f>
        <v>24.67</v>
      </c>
      <c r="H73" s="75">
        <f>TRUNC(F73 * G73, 2)</f>
        <v>49.34</v>
      </c>
    </row>
    <row r="74" spans="1:8" ht="33.75">
      <c r="A74" s="71" t="s">
        <v>192</v>
      </c>
      <c r="B74" s="72" t="s">
        <v>190</v>
      </c>
      <c r="C74" s="72" t="s">
        <v>15</v>
      </c>
      <c r="D74" s="73" t="s">
        <v>191</v>
      </c>
      <c r="E74" s="72" t="s">
        <v>31</v>
      </c>
      <c r="F74" s="74">
        <v>8</v>
      </c>
      <c r="G74" s="75">
        <f ca="1">VLOOKUP(A74,'Orçamento Analítico'!$A:$H,8,0)</f>
        <v>46.069999999999993</v>
      </c>
      <c r="H74" s="75">
        <f>TRUNC(F74 * G74, 2)</f>
        <v>368.56</v>
      </c>
    </row>
    <row r="75" spans="1:8" ht="22.5">
      <c r="A75" s="71" t="s">
        <v>195</v>
      </c>
      <c r="B75" s="72" t="s">
        <v>193</v>
      </c>
      <c r="C75" s="72" t="str">
        <f ca="1">VLOOKUP(B75,'Insumos e Serviços'!$A:$F,2,0)</f>
        <v>SINAPI</v>
      </c>
      <c r="D75" s="73" t="str">
        <f ca="1">VLOOKUP(B75,'Insumos e Serviços'!$A:$F,4,0)</f>
        <v>JOELHO 90 GRAUS, PVC, SOLDÁVEL, DN 60MM, INSTALADO EM PRUMADA DE ÁGUA - FORNECIMENTO E INSTALAÇÃO. AF_12/2014</v>
      </c>
      <c r="E75" s="72" t="str">
        <f ca="1">VLOOKUP(B75,'Insumos e Serviços'!$A:$F,5,0)</f>
        <v>UN</v>
      </c>
      <c r="F75" s="74">
        <v>2</v>
      </c>
      <c r="G75" s="75">
        <f ca="1">VLOOKUP(B75,'Insumos e Serviços'!$A:$F,6,0)</f>
        <v>35.94</v>
      </c>
      <c r="H75" s="75">
        <f>TRUNC(F75 * G75, 2)</f>
        <v>71.88</v>
      </c>
    </row>
    <row r="76" spans="1:8" ht="22.5">
      <c r="A76" s="71" t="s">
        <v>538</v>
      </c>
      <c r="B76" s="72" t="s">
        <v>196</v>
      </c>
      <c r="C76" s="72" t="str">
        <f ca="1">VLOOKUP(B76,'Insumos e Serviços'!$A:$F,2,0)</f>
        <v>SINAPI</v>
      </c>
      <c r="D76" s="73" t="str">
        <f ca="1">VLOOKUP(B76,'Insumos e Serviços'!$A:$F,4,0)</f>
        <v>TE, PVC, SOLDÁVEL, DN 32MM, INSTALADO EM PRUMADA DE ÁGUA - FORNECIMENTO E INSTALAÇÃO. AF_12/2014</v>
      </c>
      <c r="E76" s="72" t="str">
        <f ca="1">VLOOKUP(B76,'Insumos e Serviços'!$A:$F,5,0)</f>
        <v>UN</v>
      </c>
      <c r="F76" s="74">
        <v>2</v>
      </c>
      <c r="G76" s="75">
        <f ca="1">VLOOKUP(B76,'Insumos e Serviços'!$A:$F,6,0)</f>
        <v>10.93</v>
      </c>
      <c r="H76" s="75">
        <f>TRUNC(F76 * G76, 2)</f>
        <v>21.86</v>
      </c>
    </row>
    <row r="77" spans="1:8">
      <c r="A77" s="87" t="s">
        <v>198</v>
      </c>
      <c r="B77" s="87"/>
      <c r="C77" s="87"/>
      <c r="D77" s="87" t="s">
        <v>199</v>
      </c>
      <c r="E77" s="87"/>
      <c r="F77" s="88"/>
      <c r="G77" s="87"/>
      <c r="H77" s="90">
        <f>SUM(H78:H79)</f>
        <v>2132.65</v>
      </c>
    </row>
    <row r="78" spans="1:8" ht="22.5">
      <c r="A78" s="71" t="s">
        <v>200</v>
      </c>
      <c r="B78" s="72" t="s">
        <v>201</v>
      </c>
      <c r="C78" s="72" t="str">
        <f ca="1">VLOOKUP(B78,'Insumos e Serviços'!$A:$F,2,0)</f>
        <v>SINAPI</v>
      </c>
      <c r="D78" s="73" t="str">
        <f ca="1">VLOOKUP(B78,'Insumos e Serviços'!$A:$F,4,0)</f>
        <v>CABO DE COBRE FLEXÍVEL ISOLADO, 2,5 MM², ANTI-CHAMA 0,6/1,0 KV, PARA CIRCUITOS TERMINAIS - FORNECIMENTO E INSTALAÇÃO. AF_12/2015</v>
      </c>
      <c r="E78" s="72" t="str">
        <f ca="1">VLOOKUP(B78,'Insumos e Serviços'!$A:$F,5,0)</f>
        <v>M</v>
      </c>
      <c r="F78" s="74">
        <v>103</v>
      </c>
      <c r="G78" s="75">
        <f ca="1">VLOOKUP(B78,'Insumos e Serviços'!$A:$F,6,0)</f>
        <v>5.41</v>
      </c>
      <c r="H78" s="75">
        <f>TRUNC(F78 * G78, 2)</f>
        <v>557.23</v>
      </c>
    </row>
    <row r="79" spans="1:8" ht="33.75">
      <c r="A79" s="71" t="s">
        <v>203</v>
      </c>
      <c r="B79" s="72" t="s">
        <v>204</v>
      </c>
      <c r="C79" s="72" t="s">
        <v>15</v>
      </c>
      <c r="D79" s="73" t="s">
        <v>205</v>
      </c>
      <c r="E79" s="72" t="s">
        <v>27</v>
      </c>
      <c r="F79" s="74">
        <v>217</v>
      </c>
      <c r="G79" s="75">
        <f ca="1">VLOOKUP(A79,'Orçamento Analítico'!$A:$H,8,0)</f>
        <v>7.26</v>
      </c>
      <c r="H79" s="75">
        <f>TRUNC(F79 * G79, 2)</f>
        <v>1575.42</v>
      </c>
    </row>
    <row r="80" spans="1:8">
      <c r="A80" s="82" t="s">
        <v>206</v>
      </c>
      <c r="B80" s="82"/>
      <c r="C80" s="82"/>
      <c r="D80" s="82" t="s">
        <v>207</v>
      </c>
      <c r="E80" s="82"/>
      <c r="F80" s="83"/>
      <c r="G80" s="82"/>
      <c r="H80" s="83">
        <f>H81+H85</f>
        <v>25357.4</v>
      </c>
    </row>
    <row r="81" spans="1:8">
      <c r="A81" s="84" t="s">
        <v>208</v>
      </c>
      <c r="B81" s="84"/>
      <c r="C81" s="84"/>
      <c r="D81" s="84" t="s">
        <v>209</v>
      </c>
      <c r="E81" s="84"/>
      <c r="F81" s="85"/>
      <c r="G81" s="84"/>
      <c r="H81" s="86">
        <f>H82</f>
        <v>23600</v>
      </c>
    </row>
    <row r="82" spans="1:8">
      <c r="A82" s="87" t="s">
        <v>210</v>
      </c>
      <c r="B82" s="87"/>
      <c r="C82" s="87"/>
      <c r="D82" s="87" t="s">
        <v>211</v>
      </c>
      <c r="E82" s="87"/>
      <c r="F82" s="88"/>
      <c r="G82" s="87"/>
      <c r="H82" s="90">
        <f>SUM(H83:H84)</f>
        <v>23600</v>
      </c>
    </row>
    <row r="83" spans="1:8" ht="33.75">
      <c r="A83" s="71" t="s">
        <v>212</v>
      </c>
      <c r="B83" s="72" t="s">
        <v>213</v>
      </c>
      <c r="C83" s="72" t="s">
        <v>15</v>
      </c>
      <c r="D83" s="73" t="s">
        <v>214</v>
      </c>
      <c r="E83" s="72" t="s">
        <v>56</v>
      </c>
      <c r="F83" s="74">
        <v>1</v>
      </c>
      <c r="G83" s="75">
        <f ca="1">VLOOKUP(A83,'Orçamento Analítico'!$A:$H,8,0)</f>
        <v>18000</v>
      </c>
      <c r="H83" s="75">
        <f>TRUNC(F83 * G83, 2)</f>
        <v>18000</v>
      </c>
    </row>
    <row r="84" spans="1:8" ht="22.5">
      <c r="A84" s="71" t="s">
        <v>215</v>
      </c>
      <c r="B84" s="72" t="s">
        <v>216</v>
      </c>
      <c r="C84" s="72" t="s">
        <v>15</v>
      </c>
      <c r="D84" s="73" t="s">
        <v>217</v>
      </c>
      <c r="E84" s="72" t="s">
        <v>56</v>
      </c>
      <c r="F84" s="74">
        <v>1</v>
      </c>
      <c r="G84" s="75">
        <f ca="1">VLOOKUP(A84,'Orçamento Analítico'!$A:$H,8,0)</f>
        <v>5600</v>
      </c>
      <c r="H84" s="75">
        <f>TRUNC(F84 * G84, 2)</f>
        <v>5600</v>
      </c>
    </row>
    <row r="85" spans="1:8">
      <c r="A85" s="84" t="s">
        <v>218</v>
      </c>
      <c r="B85" s="84"/>
      <c r="C85" s="84"/>
      <c r="D85" s="84" t="s">
        <v>219</v>
      </c>
      <c r="E85" s="84"/>
      <c r="F85" s="85"/>
      <c r="G85" s="84"/>
      <c r="H85" s="86">
        <f>H86</f>
        <v>1757.4</v>
      </c>
    </row>
    <row r="86" spans="1:8">
      <c r="A86" s="71" t="s">
        <v>220</v>
      </c>
      <c r="B86" s="72" t="s">
        <v>221</v>
      </c>
      <c r="C86" s="72" t="str">
        <f ca="1">VLOOKUP(B86,'Insumos e Serviços'!$A:$F,2,0)</f>
        <v>SINAPI</v>
      </c>
      <c r="D86" s="73" t="str">
        <f ca="1">VLOOKUP(B86,'Insumos e Serviços'!$A:$F,4,0)</f>
        <v>LIMPEZA DE CONTRAPISO COM VASSOURA A SECO. AF_04/2019</v>
      </c>
      <c r="E86" s="72" t="str">
        <f ca="1">VLOOKUP(B86,'Insumos e Serviços'!$A:$F,5,0)</f>
        <v>m²</v>
      </c>
      <c r="F86" s="74">
        <v>606</v>
      </c>
      <c r="G86" s="75">
        <f ca="1">VLOOKUP(B86,'Insumos e Serviços'!$A:$F,6,0)</f>
        <v>2.9</v>
      </c>
      <c r="H86" s="75">
        <f>TRUNC(F86 * G86, 2)</f>
        <v>1757.4</v>
      </c>
    </row>
    <row r="87" spans="1:8">
      <c r="A87" s="82" t="s">
        <v>223</v>
      </c>
      <c r="B87" s="82"/>
      <c r="C87" s="82"/>
      <c r="D87" s="82" t="s">
        <v>224</v>
      </c>
      <c r="E87" s="82"/>
      <c r="F87" s="83"/>
      <c r="G87" s="82"/>
      <c r="H87" s="83">
        <f>H88</f>
        <v>11682.95</v>
      </c>
    </row>
    <row r="88" spans="1:8">
      <c r="A88" s="84" t="s">
        <v>225</v>
      </c>
      <c r="B88" s="84"/>
      <c r="C88" s="84"/>
      <c r="D88" s="84" t="s">
        <v>226</v>
      </c>
      <c r="E88" s="84"/>
      <c r="F88" s="85"/>
      <c r="G88" s="84"/>
      <c r="H88" s="86">
        <f>SUM(H89:H90)</f>
        <v>11682.95</v>
      </c>
    </row>
    <row r="89" spans="1:8">
      <c r="A89" s="71" t="s">
        <v>227</v>
      </c>
      <c r="B89" s="72" t="s">
        <v>228</v>
      </c>
      <c r="C89" s="72" t="str">
        <f ca="1">VLOOKUP(B89,'Insumos e Serviços'!$A:$F,2,0)</f>
        <v>SINAPI</v>
      </c>
      <c r="D89" s="73" t="str">
        <f ca="1">VLOOKUP(B89,'Insumos e Serviços'!$A:$F,4,0)</f>
        <v>ENCARREGADO GERAL DE OBRAS COM ENCARGOS COMPLEMENTARES</v>
      </c>
      <c r="E89" s="72" t="str">
        <f ca="1">VLOOKUP(B89,'Insumos e Serviços'!$A:$F,5,0)</f>
        <v>MES</v>
      </c>
      <c r="F89" s="74">
        <v>2</v>
      </c>
      <c r="G89" s="75">
        <f ca="1">VLOOKUP(B89,'Insumos e Serviços'!$A:$F,6,0)</f>
        <v>3465.25</v>
      </c>
      <c r="H89" s="75">
        <f>TRUNC(F89 * G89, 2)</f>
        <v>6930.5</v>
      </c>
    </row>
    <row r="90" spans="1:8">
      <c r="A90" s="71" t="s">
        <v>231</v>
      </c>
      <c r="B90" s="72" t="s">
        <v>232</v>
      </c>
      <c r="C90" s="72" t="str">
        <f ca="1">VLOOKUP(B90,'Insumos e Serviços'!$A:$F,2,0)</f>
        <v>SINAPI</v>
      </c>
      <c r="D90" s="73" t="str">
        <f ca="1">VLOOKUP(B90,'Insumos e Serviços'!$A:$F,4,0)</f>
        <v>ENGENHEIRO CIVIL DE OBRA PLENO COM ENCARGOS COMPLEMENTARES</v>
      </c>
      <c r="E90" s="72" t="str">
        <f ca="1">VLOOKUP(B90,'Insumos e Serviços'!$A:$F,5,0)</f>
        <v>H</v>
      </c>
      <c r="F90" s="74">
        <v>45</v>
      </c>
      <c r="G90" s="75">
        <f ca="1">VLOOKUP(B90,'Insumos e Serviços'!$A:$F,6,0)</f>
        <v>105.61</v>
      </c>
      <c r="H90" s="75">
        <f>TRUNC(F90 * G90, 2)</f>
        <v>4752.45</v>
      </c>
    </row>
    <row r="91" spans="1:8">
      <c r="A91" s="1"/>
      <c r="B91" s="1"/>
      <c r="C91" s="1"/>
      <c r="D91" s="1"/>
      <c r="E91" s="1"/>
      <c r="F91" s="1"/>
      <c r="G91" s="1"/>
      <c r="H91" s="91"/>
    </row>
    <row r="92" spans="1:8">
      <c r="A92" s="76" t="s">
        <v>244</v>
      </c>
      <c r="B92" s="77">
        <f>1-B93</f>
        <v>0.5</v>
      </c>
      <c r="C92" s="78"/>
      <c r="D92" s="79" t="s">
        <v>235</v>
      </c>
      <c r="E92" s="79"/>
      <c r="F92" s="80"/>
      <c r="G92" s="166">
        <f>H9+H12+H22+H39+H64+H80+H87</f>
        <v>118194.46999999999</v>
      </c>
      <c r="H92" s="166"/>
    </row>
    <row r="93" spans="1:8">
      <c r="A93" s="167" t="s">
        <v>242</v>
      </c>
      <c r="B93" s="169">
        <v>0.5</v>
      </c>
      <c r="C93" s="78"/>
      <c r="D93" s="78" t="s">
        <v>236</v>
      </c>
      <c r="E93" s="78" t="str">
        <f ca="1">CONCATENATE("(",'Composição de BDI'!$D$23*100,"%)")</f>
        <v>(22,12%)</v>
      </c>
      <c r="F93" s="80"/>
      <c r="G93" s="166">
        <f ca="1">TRUNC(G92*'Composição de BDI'!D23,2)</f>
        <v>26144.61</v>
      </c>
      <c r="H93" s="166"/>
    </row>
    <row r="94" spans="1:8">
      <c r="A94" s="168"/>
      <c r="B94" s="170"/>
      <c r="C94" s="78"/>
      <c r="D94" s="79" t="s">
        <v>237</v>
      </c>
      <c r="E94" s="79"/>
      <c r="F94" s="80"/>
      <c r="G94" s="166">
        <f>G92+G93</f>
        <v>144339.07999999999</v>
      </c>
      <c r="H94" s="166"/>
    </row>
  </sheetData>
  <sheetCalcPr fullCalcOnLoad="1"/>
  <mergeCells count="20">
    <mergeCell ref="A93:A94"/>
    <mergeCell ref="B93:B94"/>
    <mergeCell ref="G93:H93"/>
    <mergeCell ref="G94:H94"/>
    <mergeCell ref="E2:F2"/>
    <mergeCell ref="G2:H2"/>
    <mergeCell ref="A3:B3"/>
    <mergeCell ref="C3:D3"/>
    <mergeCell ref="A7:H7"/>
    <mergeCell ref="G92:H92"/>
    <mergeCell ref="A4:B4"/>
    <mergeCell ref="C4:D4"/>
    <mergeCell ref="E4:F4"/>
    <mergeCell ref="G4:H4"/>
    <mergeCell ref="G1:H1"/>
    <mergeCell ref="A6:B6"/>
    <mergeCell ref="C6:D6"/>
    <mergeCell ref="E6:F6"/>
    <mergeCell ref="G6:H6"/>
    <mergeCell ref="A2:B2"/>
  </mergeCells>
  <phoneticPr fontId="15" type="noConversion"/>
  <pageMargins left="0.51181102362204722" right="0.51181102362204722" top="0.98425196850393704" bottom="0.98425196850393704" header="0.51181102362204722" footer="0.51181102362204722"/>
  <pageSetup paperSize="9" scale="60" fitToHeight="0" orientation="portrait" r:id="rId1"/>
  <headerFooter>
    <oddHeader>&amp;L &amp;C &amp;R</oddHeader>
    <oddFooter>&amp;L &amp;C 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5"/>
  <sheetViews>
    <sheetView showGridLines="0" showOutlineSymbols="0" showWhiteSpace="0" workbookViewId="0"/>
  </sheetViews>
  <sheetFormatPr defaultRowHeight="14.25"/>
  <cols>
    <col min="1" max="2" width="10" customWidth="1"/>
    <col min="3" max="3" width="13.25" customWidth="1"/>
    <col min="4" max="4" width="60" bestFit="1" customWidth="1"/>
    <col min="5" max="5" width="8" customWidth="1"/>
    <col min="6" max="8" width="13" customWidth="1"/>
  </cols>
  <sheetData>
    <row r="1" spans="1:8">
      <c r="A1" s="59" t="str">
        <f ca="1">'Orçamento Sintético'!A1</f>
        <v>P. Execução:</v>
      </c>
      <c r="B1" s="66"/>
      <c r="C1" s="59" t="str">
        <f ca="1">'Orçamento Sintético'!C1</f>
        <v>Licitação:</v>
      </c>
      <c r="D1" s="62" t="str">
        <f ca="1">'Orçamento Sintético'!D1</f>
        <v>Objeto: Serviços Remanescentes do Sistema de Aproveitamento de Água Pluvial no Edifício Sede do MPDFT</v>
      </c>
      <c r="E1" s="59" t="str">
        <f ca="1">'Orçamento Sintético'!E1</f>
        <v>Data:</v>
      </c>
      <c r="F1" s="60"/>
      <c r="G1" s="172"/>
      <c r="H1" s="158"/>
    </row>
    <row r="2" spans="1:8">
      <c r="A2" s="152" t="str">
        <f ca="1">'Orçamento Sintético'!A2:B2</f>
        <v>A</v>
      </c>
      <c r="B2" s="153"/>
      <c r="C2" s="64" t="str">
        <f ca="1">'Orçamento Sintético'!C2</f>
        <v>B</v>
      </c>
      <c r="D2" s="65" t="str">
        <f ca="1">'Orçamento Sintético'!D2</f>
        <v>Local: Eixo Monumental, Praça do Buriti, Lote 2, Sede do MPDFT,  Brasília-DF</v>
      </c>
      <c r="E2" s="173">
        <f ca="1">'Orçamento Sintético'!E2:F2</f>
        <v>1</v>
      </c>
      <c r="F2" s="174"/>
      <c r="G2" s="155"/>
      <c r="H2" s="156"/>
    </row>
    <row r="3" spans="1:8">
      <c r="A3" s="94" t="str">
        <f ca="1">'Orçamento Sintético'!A3</f>
        <v>P. Validade:</v>
      </c>
      <c r="B3" s="98"/>
      <c r="C3" s="94" t="str">
        <f ca="1">'Orçamento Sintético'!C3</f>
        <v>Razão Social:</v>
      </c>
      <c r="D3" s="60"/>
      <c r="E3" s="59" t="str">
        <f ca="1">'Orçamento Sintético'!E3</f>
        <v>Telefone:</v>
      </c>
      <c r="F3" s="60"/>
      <c r="G3" s="67"/>
      <c r="H3" s="68"/>
    </row>
    <row r="4" spans="1:8">
      <c r="A4" s="152" t="str">
        <f ca="1">'Orçamento Sintético'!A4:B4</f>
        <v>C</v>
      </c>
      <c r="B4" s="153"/>
      <c r="C4" s="152" t="str">
        <f ca="1">'Orçamento Sintético'!C4:D4</f>
        <v>D</v>
      </c>
      <c r="D4" s="153"/>
      <c r="E4" s="152" t="str">
        <f ca="1">'Orçamento Sintético'!E4:F4</f>
        <v>E</v>
      </c>
      <c r="F4" s="153"/>
      <c r="G4" s="155"/>
      <c r="H4" s="156"/>
    </row>
    <row r="5" spans="1:8">
      <c r="A5" s="59" t="str">
        <f ca="1">'Orçamento Sintético'!A5</f>
        <v>P. Garantia:</v>
      </c>
      <c r="B5" s="66"/>
      <c r="C5" s="59" t="str">
        <f ca="1">'Orçamento Sintético'!C5</f>
        <v>CNPJ:</v>
      </c>
      <c r="D5" s="60"/>
      <c r="E5" s="59" t="str">
        <f ca="1">'Orçamento Sintético'!E5</f>
        <v>E-mail:</v>
      </c>
      <c r="F5" s="60"/>
      <c r="G5" s="67"/>
      <c r="H5" s="68"/>
    </row>
    <row r="6" spans="1:8">
      <c r="A6" s="152" t="str">
        <f ca="1">'Orçamento Sintético'!A6:B6</f>
        <v>F</v>
      </c>
      <c r="B6" s="153"/>
      <c r="C6" s="152" t="str">
        <f ca="1">'Orçamento Sintético'!C6:D6</f>
        <v>G</v>
      </c>
      <c r="D6" s="153"/>
      <c r="E6" s="152" t="str">
        <f ca="1">'Orçamento Sintético'!E6:F6</f>
        <v>H</v>
      </c>
      <c r="F6" s="153"/>
      <c r="G6" s="159"/>
      <c r="H6" s="160"/>
    </row>
    <row r="7" spans="1:8" ht="15">
      <c r="A7" s="171" t="s">
        <v>382</v>
      </c>
      <c r="B7" s="171"/>
      <c r="C7" s="171"/>
      <c r="D7" s="171"/>
      <c r="E7" s="171"/>
      <c r="F7" s="171"/>
      <c r="G7" s="171"/>
      <c r="H7" s="171"/>
    </row>
    <row r="8" spans="1:8">
      <c r="A8" s="107" t="s">
        <v>9</v>
      </c>
      <c r="B8" s="107"/>
      <c r="C8" s="107"/>
      <c r="D8" s="107" t="s">
        <v>10</v>
      </c>
      <c r="E8" s="108"/>
      <c r="F8" s="109"/>
      <c r="G8" s="107"/>
      <c r="H8" s="110"/>
    </row>
    <row r="9" spans="1:8">
      <c r="A9" s="84" t="s">
        <v>11</v>
      </c>
      <c r="B9" s="84"/>
      <c r="C9" s="84"/>
      <c r="D9" s="84" t="s">
        <v>12</v>
      </c>
      <c r="E9" s="84"/>
      <c r="F9" s="85"/>
      <c r="G9" s="84"/>
      <c r="H9" s="86"/>
    </row>
    <row r="10" spans="1:8">
      <c r="A10" s="106" t="s">
        <v>13</v>
      </c>
      <c r="B10" s="101" t="str">
        <f ca="1">VLOOKUP(A10,'Orçamento Sintético'!$A:$H,2,0)</f>
        <v xml:space="preserve"> MPDFT0009 </v>
      </c>
      <c r="C10" s="101" t="str">
        <f ca="1">VLOOKUP(A10,'Orçamento Sintético'!$A:$H,3,0)</f>
        <v>Próprio</v>
      </c>
      <c r="D10" s="102" t="str">
        <f ca="1">VLOOKUP(A10,'Orçamento Sintético'!$A:$H,4,0)</f>
        <v>Registro do contrato junto ao conselho de classe (ART)</v>
      </c>
      <c r="E10" s="101" t="str">
        <f ca="1">VLOOKUP(A10,'Orçamento Sintético'!$A:$H,5,0)</f>
        <v>vb</v>
      </c>
      <c r="F10" s="103"/>
      <c r="G10" s="104"/>
      <c r="H10" s="105">
        <f>SUM(H11)</f>
        <v>233.94</v>
      </c>
    </row>
    <row r="11" spans="1:8" ht="15" thickBot="1">
      <c r="A11" s="73" t="str">
        <f ca="1">VLOOKUP(B11,'Insumos e Serviços'!$A:$F,3,0)</f>
        <v>Insumo</v>
      </c>
      <c r="B11" s="100" t="s">
        <v>381</v>
      </c>
      <c r="C11" s="72" t="str">
        <f ca="1">VLOOKUP(B11,'Insumos e Serviços'!$A:$F,2,0)</f>
        <v>Próprio</v>
      </c>
      <c r="D11" s="73" t="str">
        <f ca="1">VLOOKUP(B11,'Insumos e Serviços'!$A:$F,4,0)</f>
        <v>Anotação de Resposanbilidade Técnica (Faixa 3 - Tabela A - CONFEA)</v>
      </c>
      <c r="E11" s="72" t="str">
        <f ca="1">VLOOKUP(B11,'Insumos e Serviços'!$A:$F,5,0)</f>
        <v>vb</v>
      </c>
      <c r="F11" s="115">
        <v>1</v>
      </c>
      <c r="G11" s="75">
        <f ca="1">VLOOKUP(B11,'Insumos e Serviços'!$A:$F,6,0)</f>
        <v>233.94</v>
      </c>
      <c r="H11" s="75">
        <f>TRUNC(F11*G11,2)</f>
        <v>233.94</v>
      </c>
    </row>
    <row r="12" spans="1:8" ht="15" thickTop="1">
      <c r="A12" s="4"/>
      <c r="B12" s="4"/>
      <c r="C12" s="4"/>
      <c r="D12" s="4"/>
      <c r="E12" s="4"/>
      <c r="F12" s="4"/>
      <c r="G12" s="4"/>
      <c r="H12" s="4"/>
    </row>
    <row r="13" spans="1:8">
      <c r="A13" s="107" t="s">
        <v>18</v>
      </c>
      <c r="B13" s="107"/>
      <c r="C13" s="107"/>
      <c r="D13" s="107" t="s">
        <v>19</v>
      </c>
      <c r="E13" s="108"/>
      <c r="F13" s="109"/>
      <c r="G13" s="107"/>
      <c r="H13" s="110"/>
    </row>
    <row r="14" spans="1:8">
      <c r="A14" s="84" t="s">
        <v>20</v>
      </c>
      <c r="B14" s="84"/>
      <c r="C14" s="84"/>
      <c r="D14" s="84" t="s">
        <v>21</v>
      </c>
      <c r="E14" s="84"/>
      <c r="F14" s="85"/>
      <c r="G14" s="84"/>
      <c r="H14" s="86"/>
    </row>
    <row r="15" spans="1:8">
      <c r="A15" s="111" t="s">
        <v>22</v>
      </c>
      <c r="B15" s="112"/>
      <c r="C15" s="111"/>
      <c r="D15" s="111" t="s">
        <v>23</v>
      </c>
      <c r="E15" s="112"/>
      <c r="F15" s="113"/>
      <c r="G15" s="114"/>
      <c r="H15" s="114"/>
    </row>
    <row r="16" spans="1:8" ht="22.5">
      <c r="A16" s="106" t="s">
        <v>24</v>
      </c>
      <c r="B16" s="101" t="str">
        <f ca="1">VLOOKUP(A16,'Orçamento Sintético'!$A:$H,2,0)</f>
        <v xml:space="preserve"> MPDFT0236 </v>
      </c>
      <c r="C16" s="101" t="str">
        <f ca="1">VLOOKUP(A16,'Orçamento Sintético'!$A:$H,3,0)</f>
        <v>Próprio</v>
      </c>
      <c r="D16" s="102" t="str">
        <f ca="1">VLOOKUP(A16,'Orçamento Sintético'!$A:$H,4,0)</f>
        <v>Copia da ORSE (10856) - Perfil metálico "C" enrijecido duplo soldado, em aço ASTM A36, 100x50x17mm, chapa 3,0mm. Ref. Gravia</v>
      </c>
      <c r="E16" s="101" t="str">
        <f ca="1">VLOOKUP(A16,'Orçamento Sintético'!$A:$H,5,0)</f>
        <v>m</v>
      </c>
      <c r="F16" s="103"/>
      <c r="G16" s="104"/>
      <c r="H16" s="105">
        <f>SUM(H17:H21)</f>
        <v>300.43</v>
      </c>
    </row>
    <row r="17" spans="1:8">
      <c r="A17" s="73" t="str">
        <f ca="1">VLOOKUP(B17,'Insumos e Serviços'!$A:$F,3,0)</f>
        <v>Composição</v>
      </c>
      <c r="B17" s="100" t="s">
        <v>246</v>
      </c>
      <c r="C17" s="72" t="str">
        <f ca="1">VLOOKUP(B17,'Insumos e Serviços'!$A:$F,2,0)</f>
        <v>SINAPI</v>
      </c>
      <c r="D17" s="73" t="str">
        <f ca="1">VLOOKUP(B17,'Insumos e Serviços'!$A:$F,4,0)</f>
        <v>SERVENTE COM ENCARGOS COMPLEMENTARES</v>
      </c>
      <c r="E17" s="72" t="str">
        <f ca="1">VLOOKUP(B17,'Insumos e Serviços'!$A:$F,5,0)</f>
        <v>H</v>
      </c>
      <c r="F17" s="115">
        <v>2</v>
      </c>
      <c r="G17" s="75">
        <f ca="1">VLOOKUP(B17,'Insumos e Serviços'!$A:$F,6,0)</f>
        <v>17.61</v>
      </c>
      <c r="H17" s="75">
        <f>TRUNC(F17*G17,2)</f>
        <v>35.22</v>
      </c>
    </row>
    <row r="18" spans="1:8">
      <c r="A18" s="73" t="str">
        <f ca="1">VLOOKUP(B18,'Insumos e Serviços'!$A:$F,3,0)</f>
        <v>Composição</v>
      </c>
      <c r="B18" s="100" t="s">
        <v>370</v>
      </c>
      <c r="C18" s="72" t="str">
        <f ca="1">VLOOKUP(B18,'Insumos e Serviços'!$A:$F,2,0)</f>
        <v>SINAPI</v>
      </c>
      <c r="D18" s="73" t="str">
        <f ca="1">VLOOKUP(B18,'Insumos e Serviços'!$A:$F,4,0)</f>
        <v>SERRALHEIRO COM ENCARGOS COMPLEMENTARES</v>
      </c>
      <c r="E18" s="72" t="str">
        <f ca="1">VLOOKUP(B18,'Insumos e Serviços'!$A:$F,5,0)</f>
        <v>H</v>
      </c>
      <c r="F18" s="115">
        <v>2</v>
      </c>
      <c r="G18" s="75">
        <f ca="1">VLOOKUP(B18,'Insumos e Serviços'!$A:$F,6,0)</f>
        <v>23.78</v>
      </c>
      <c r="H18" s="75">
        <f>TRUNC(F18*G18,2)</f>
        <v>47.56</v>
      </c>
    </row>
    <row r="19" spans="1:8">
      <c r="A19" s="73" t="str">
        <f ca="1">VLOOKUP(B19,'Insumos e Serviços'!$A:$F,3,0)</f>
        <v>Composição</v>
      </c>
      <c r="B19" s="100" t="s">
        <v>337</v>
      </c>
      <c r="C19" s="72" t="str">
        <f ca="1">VLOOKUP(B19,'Insumos e Serviços'!$A:$F,2,0)</f>
        <v>SINAPI</v>
      </c>
      <c r="D19" s="73" t="str">
        <f ca="1">VLOOKUP(B19,'Insumos e Serviços'!$A:$F,4,0)</f>
        <v>SOLDADOR COM ENCARGOS COMPLEMENTARES</v>
      </c>
      <c r="E19" s="72" t="str">
        <f ca="1">VLOOKUP(B19,'Insumos e Serviços'!$A:$F,5,0)</f>
        <v>H</v>
      </c>
      <c r="F19" s="115">
        <v>2</v>
      </c>
      <c r="G19" s="75">
        <f ca="1">VLOOKUP(B19,'Insumos e Serviços'!$A:$F,6,0)</f>
        <v>24.44</v>
      </c>
      <c r="H19" s="75">
        <f>TRUNC(F19*G19,2)</f>
        <v>48.88</v>
      </c>
    </row>
    <row r="20" spans="1:8">
      <c r="A20" s="73" t="str">
        <f ca="1">VLOOKUP(B20,'Insumos e Serviços'!$A:$F,3,0)</f>
        <v>Insumo</v>
      </c>
      <c r="B20" s="100" t="s">
        <v>368</v>
      </c>
      <c r="C20" s="72" t="str">
        <f ca="1">VLOOKUP(B20,'Insumos e Serviços'!$A:$F,2,0)</f>
        <v>SINAPI</v>
      </c>
      <c r="D20" s="73" t="str">
        <f ca="1">VLOOKUP(B20,'Insumos e Serviços'!$A:$F,4,0)</f>
        <v>ELETRODO REVESTIDO AWS - E6013, DIAMETRO IGUAL A 4,00 MM</v>
      </c>
      <c r="E20" s="72" t="str">
        <f ca="1">VLOOKUP(B20,'Insumos e Serviços'!$A:$F,5,0)</f>
        <v>KG</v>
      </c>
      <c r="F20" s="115">
        <v>0.6</v>
      </c>
      <c r="G20" s="75">
        <f ca="1">VLOOKUP(B20,'Insumos e Serviços'!$A:$F,6,0)</f>
        <v>18.34</v>
      </c>
      <c r="H20" s="75">
        <f>TRUNC(F20*G20,2)</f>
        <v>11</v>
      </c>
    </row>
    <row r="21" spans="1:8" ht="15" thickBot="1">
      <c r="A21" s="73" t="str">
        <f ca="1">VLOOKUP(B21,'Insumos e Serviços'!$A:$F,3,0)</f>
        <v>Insumo</v>
      </c>
      <c r="B21" s="100" t="s">
        <v>379</v>
      </c>
      <c r="C21" s="72" t="str">
        <f ca="1">VLOOKUP(B21,'Insumos e Serviços'!$A:$F,2,0)</f>
        <v>Próprio</v>
      </c>
      <c r="D21" s="73" t="str">
        <f ca="1">VLOOKUP(B21,'Insumos e Serviços'!$A:$F,4,0)</f>
        <v>Perfil metálico "U" enrijecido, em aço ASTM A36, 100x50x17mm, chapa 3,0mm. Ref. Gravia</v>
      </c>
      <c r="E21" s="72" t="str">
        <f ca="1">VLOOKUP(B21,'Insumos e Serviços'!$A:$F,5,0)</f>
        <v>m</v>
      </c>
      <c r="F21" s="115">
        <v>2.06</v>
      </c>
      <c r="G21" s="75">
        <f ca="1">VLOOKUP(B21,'Insumos e Serviços'!$A:$F,6,0)</f>
        <v>76.59</v>
      </c>
      <c r="H21" s="75">
        <f>TRUNC(F21*G21,2)</f>
        <v>157.77000000000001</v>
      </c>
    </row>
    <row r="22" spans="1:8" ht="15" thickTop="1">
      <c r="A22" s="4"/>
      <c r="B22" s="4"/>
      <c r="C22" s="4"/>
      <c r="D22" s="4"/>
      <c r="E22" s="4"/>
      <c r="F22" s="4"/>
      <c r="G22" s="4"/>
      <c r="H22" s="4"/>
    </row>
    <row r="23" spans="1:8">
      <c r="A23" s="106" t="s">
        <v>28</v>
      </c>
      <c r="B23" s="101" t="str">
        <f ca="1">VLOOKUP(A23,'Orçamento Sintético'!$A:$H,2,0)</f>
        <v xml:space="preserve"> MPDFT1031 </v>
      </c>
      <c r="C23" s="101" t="str">
        <f ca="1">VLOOKUP(A23,'Orçamento Sintético'!$A:$H,3,0)</f>
        <v>Próprio</v>
      </c>
      <c r="D23" s="102" t="str">
        <f ca="1">VLOOKUP(A23,'Orçamento Sintético'!$A:$H,4,0)</f>
        <v>Copia da SINAPI (99839) - Corte e solda do Guarda corpo à estrutura metálica</v>
      </c>
      <c r="E23" s="101" t="str">
        <f ca="1">VLOOKUP(A23,'Orçamento Sintético'!$A:$H,5,0)</f>
        <v>M</v>
      </c>
      <c r="F23" s="103"/>
      <c r="G23" s="104"/>
      <c r="H23" s="105">
        <f>SUM(H24:H26)</f>
        <v>230.47</v>
      </c>
    </row>
    <row r="24" spans="1:8">
      <c r="A24" s="73" t="str">
        <f ca="1">VLOOKUP(B24,'Insumos e Serviços'!$A:$F,3,0)</f>
        <v>Composição</v>
      </c>
      <c r="B24" s="100" t="s">
        <v>377</v>
      </c>
      <c r="C24" s="72" t="str">
        <f ca="1">VLOOKUP(B24,'Insumos e Serviços'!$A:$F,2,0)</f>
        <v>SINAPI</v>
      </c>
      <c r="D24" s="73" t="str">
        <f ca="1">VLOOKUP(B24,'Insumos e Serviços'!$A:$F,4,0)</f>
        <v>AUXILIAR DE SERRALHEIRO COM ENCARGOS COMPLEMENTARES</v>
      </c>
      <c r="E24" s="72" t="str">
        <f ca="1">VLOOKUP(B24,'Insumos e Serviços'!$A:$F,5,0)</f>
        <v>H</v>
      </c>
      <c r="F24" s="115">
        <v>4.7480000000000002</v>
      </c>
      <c r="G24" s="75">
        <f ca="1">VLOOKUP(B24,'Insumos e Serviços'!$A:$F,6,0)</f>
        <v>19.309999999999999</v>
      </c>
      <c r="H24" s="75">
        <f>TRUNC(F24*G24,2)</f>
        <v>91.68</v>
      </c>
    </row>
    <row r="25" spans="1:8">
      <c r="A25" s="73" t="str">
        <f ca="1">VLOOKUP(B25,'Insumos e Serviços'!$A:$F,3,0)</f>
        <v>Composição</v>
      </c>
      <c r="B25" s="100" t="s">
        <v>370</v>
      </c>
      <c r="C25" s="72" t="str">
        <f ca="1">VLOOKUP(B25,'Insumos e Serviços'!$A:$F,2,0)</f>
        <v>SINAPI</v>
      </c>
      <c r="D25" s="73" t="str">
        <f ca="1">VLOOKUP(B25,'Insumos e Serviços'!$A:$F,4,0)</f>
        <v>SERRALHEIRO COM ENCARGOS COMPLEMENTARES</v>
      </c>
      <c r="E25" s="72" t="str">
        <f ca="1">VLOOKUP(B25,'Insumos e Serviços'!$A:$F,5,0)</f>
        <v>H</v>
      </c>
      <c r="F25" s="115">
        <v>5.78</v>
      </c>
      <c r="G25" s="75">
        <f ca="1">VLOOKUP(B25,'Insumos e Serviços'!$A:$F,6,0)</f>
        <v>23.78</v>
      </c>
      <c r="H25" s="75">
        <f>TRUNC(F25*G25,2)</f>
        <v>137.44</v>
      </c>
    </row>
    <row r="26" spans="1:8" ht="15" thickBot="1">
      <c r="A26" s="73" t="str">
        <f ca="1">VLOOKUP(B26,'Insumos e Serviços'!$A:$F,3,0)</f>
        <v>Insumo</v>
      </c>
      <c r="B26" s="100" t="s">
        <v>335</v>
      </c>
      <c r="C26" s="72" t="str">
        <f ca="1">VLOOKUP(B26,'Insumos e Serviços'!$A:$F,2,0)</f>
        <v>SINAPI</v>
      </c>
      <c r="D26" s="73" t="str">
        <f ca="1">VLOOKUP(B26,'Insumos e Serviços'!$A:$F,4,0)</f>
        <v>ELETRODO REVESTIDO AWS - E6013, DIAMETRO IGUAL A 2,50 MM</v>
      </c>
      <c r="E26" s="72" t="str">
        <f ca="1">VLOOKUP(B26,'Insumos e Serviços'!$A:$F,5,0)</f>
        <v>KG</v>
      </c>
      <c r="F26" s="115">
        <v>7.0999999999999994E-2</v>
      </c>
      <c r="G26" s="75">
        <f ca="1">VLOOKUP(B26,'Insumos e Serviços'!$A:$F,6,0)</f>
        <v>19.09</v>
      </c>
      <c r="H26" s="75">
        <f>TRUNC(F26*G26,2)</f>
        <v>1.35</v>
      </c>
    </row>
    <row r="27" spans="1:8" ht="15" thickTop="1">
      <c r="A27" s="4"/>
      <c r="B27" s="4"/>
      <c r="C27" s="4"/>
      <c r="D27" s="4"/>
      <c r="E27" s="4"/>
      <c r="F27" s="4"/>
      <c r="G27" s="4"/>
      <c r="H27" s="4"/>
    </row>
    <row r="28" spans="1:8">
      <c r="A28" s="106" t="s">
        <v>32</v>
      </c>
      <c r="B28" s="101" t="str">
        <f ca="1">VLOOKUP(A28,'Orçamento Sintético'!$A:$H,2,0)</f>
        <v xml:space="preserve"> MPDFT1057 </v>
      </c>
      <c r="C28" s="101" t="str">
        <f ca="1">VLOOKUP(A28,'Orçamento Sintético'!$A:$H,3,0)</f>
        <v>Próprio</v>
      </c>
      <c r="D28" s="102" t="str">
        <f ca="1">VLOOKUP(A28,'Orçamento Sintético'!$A:$H,4,0)</f>
        <v>Copia da ORSE (9309) - Piso em chapa xadrez 3/16" - 4,75m, em estrutura metálica</v>
      </c>
      <c r="E28" s="101" t="str">
        <f ca="1">VLOOKUP(A28,'Orçamento Sintético'!$A:$H,5,0)</f>
        <v>m²</v>
      </c>
      <c r="F28" s="103"/>
      <c r="G28" s="104"/>
      <c r="H28" s="105">
        <f>SUM(H29:H32)</f>
        <v>409.59000000000003</v>
      </c>
    </row>
    <row r="29" spans="1:8">
      <c r="A29" s="73" t="str">
        <f ca="1">VLOOKUP(B29,'Insumos e Serviços'!$A:$F,3,0)</f>
        <v>Composição</v>
      </c>
      <c r="B29" s="100" t="s">
        <v>246</v>
      </c>
      <c r="C29" s="72" t="str">
        <f ca="1">VLOOKUP(B29,'Insumos e Serviços'!$A:$F,2,0)</f>
        <v>SINAPI</v>
      </c>
      <c r="D29" s="73" t="str">
        <f ca="1">VLOOKUP(B29,'Insumos e Serviços'!$A:$F,4,0)</f>
        <v>SERVENTE COM ENCARGOS COMPLEMENTARES</v>
      </c>
      <c r="E29" s="72" t="str">
        <f ca="1">VLOOKUP(B29,'Insumos e Serviços'!$A:$F,5,0)</f>
        <v>H</v>
      </c>
      <c r="F29" s="115">
        <v>0.1</v>
      </c>
      <c r="G29" s="75">
        <f ca="1">VLOOKUP(B29,'Insumos e Serviços'!$A:$F,6,0)</f>
        <v>17.61</v>
      </c>
      <c r="H29" s="75">
        <f>TRUNC(F29*G29,2)</f>
        <v>1.76</v>
      </c>
    </row>
    <row r="30" spans="1:8">
      <c r="A30" s="73" t="str">
        <f ca="1">VLOOKUP(B30,'Insumos e Serviços'!$A:$F,3,0)</f>
        <v>Composição</v>
      </c>
      <c r="B30" s="100" t="s">
        <v>370</v>
      </c>
      <c r="C30" s="72" t="str">
        <f ca="1">VLOOKUP(B30,'Insumos e Serviços'!$A:$F,2,0)</f>
        <v>SINAPI</v>
      </c>
      <c r="D30" s="73" t="str">
        <f ca="1">VLOOKUP(B30,'Insumos e Serviços'!$A:$F,4,0)</f>
        <v>SERRALHEIRO COM ENCARGOS COMPLEMENTARES</v>
      </c>
      <c r="E30" s="72" t="str">
        <f ca="1">VLOOKUP(B30,'Insumos e Serviços'!$A:$F,5,0)</f>
        <v>H</v>
      </c>
      <c r="F30" s="115">
        <v>1</v>
      </c>
      <c r="G30" s="75">
        <f ca="1">VLOOKUP(B30,'Insumos e Serviços'!$A:$F,6,0)</f>
        <v>23.78</v>
      </c>
      <c r="H30" s="75">
        <f>TRUNC(F30*G30,2)</f>
        <v>23.78</v>
      </c>
    </row>
    <row r="31" spans="1:8">
      <c r="A31" s="73" t="str">
        <f ca="1">VLOOKUP(B31,'Insumos e Serviços'!$A:$F,3,0)</f>
        <v>Insumo</v>
      </c>
      <c r="B31" s="100" t="s">
        <v>375</v>
      </c>
      <c r="C31" s="72" t="str">
        <f ca="1">VLOOKUP(B31,'Insumos e Serviços'!$A:$F,2,0)</f>
        <v>Próprio</v>
      </c>
      <c r="D31" s="73" t="str">
        <f ca="1">VLOOKUP(B31,'Insumos e Serviços'!$A:$F,4,0)</f>
        <v>Chapa xadrez 3/16" - 4,75mm - (38,00kg/m2)</v>
      </c>
      <c r="E31" s="72" t="str">
        <f ca="1">VLOOKUP(B31,'Insumos e Serviços'!$A:$F,5,0)</f>
        <v>kg</v>
      </c>
      <c r="F31" s="115">
        <v>38</v>
      </c>
      <c r="G31" s="75">
        <f ca="1">VLOOKUP(B31,'Insumos e Serviços'!$A:$F,6,0)</f>
        <v>8.6</v>
      </c>
      <c r="H31" s="75">
        <f>TRUNC(F31*G31,2)</f>
        <v>326.8</v>
      </c>
    </row>
    <row r="32" spans="1:8" ht="15" thickBot="1">
      <c r="A32" s="73" t="str">
        <f ca="1">VLOOKUP(B32,'Insumos e Serviços'!$A:$F,3,0)</f>
        <v>Insumo</v>
      </c>
      <c r="B32" s="100" t="s">
        <v>372</v>
      </c>
      <c r="C32" s="72" t="str">
        <f ca="1">VLOOKUP(B32,'Insumos e Serviços'!$A:$F,2,0)</f>
        <v>SINAPI</v>
      </c>
      <c r="D32" s="73" t="str">
        <f ca="1">VLOOKUP(B32,'Insumos e Serviços'!$A:$F,4,0)</f>
        <v>ELETRODO REVESTIDO AWS - E7018, DIAMETRO IGUAL A 4,00 MM</v>
      </c>
      <c r="E32" s="72" t="str">
        <f ca="1">VLOOKUP(B32,'Insumos e Serviços'!$A:$F,5,0)</f>
        <v>KG</v>
      </c>
      <c r="F32" s="115">
        <v>2.88</v>
      </c>
      <c r="G32" s="75">
        <f ca="1">VLOOKUP(B32,'Insumos e Serviços'!$A:$F,6,0)</f>
        <v>19.88</v>
      </c>
      <c r="H32" s="75">
        <f>TRUNC(F32*G32,2)</f>
        <v>57.25</v>
      </c>
    </row>
    <row r="33" spans="1:8" ht="15" thickTop="1">
      <c r="A33" s="4"/>
      <c r="B33" s="4"/>
      <c r="C33" s="4"/>
      <c r="D33" s="4"/>
      <c r="E33" s="4"/>
      <c r="F33" s="4"/>
      <c r="G33" s="4"/>
      <c r="H33" s="4"/>
    </row>
    <row r="34" spans="1:8" ht="22.5">
      <c r="A34" s="106" t="s">
        <v>36</v>
      </c>
      <c r="B34" s="101" t="str">
        <f ca="1">VLOOKUP(A34,'Orçamento Sintético'!$A:$H,2,0)</f>
        <v xml:space="preserve"> MPDFT1077 </v>
      </c>
      <c r="C34" s="101" t="str">
        <f ca="1">VLOOKUP(A34,'Orçamento Sintético'!$A:$H,3,0)</f>
        <v>Próprio</v>
      </c>
      <c r="D34" s="102" t="str">
        <f ca="1">VLOOKUP(A34,'Orçamento Sintético'!$A:$H,4,0)</f>
        <v>Copia da ORSE (10856) - Perfil metalon 30 x 40mm, espessura 1,5mm. Em estrutura metálica.</v>
      </c>
      <c r="E34" s="101" t="str">
        <f ca="1">VLOOKUP(A34,'Orçamento Sintético'!$A:$H,5,0)</f>
        <v>m</v>
      </c>
      <c r="F34" s="103"/>
      <c r="G34" s="104"/>
      <c r="H34" s="105">
        <f>SUM(H35:H39)</f>
        <v>62.850000000000009</v>
      </c>
    </row>
    <row r="35" spans="1:8">
      <c r="A35" s="73" t="str">
        <f ca="1">VLOOKUP(B35,'Insumos e Serviços'!$A:$F,3,0)</f>
        <v>Composição</v>
      </c>
      <c r="B35" s="100" t="s">
        <v>246</v>
      </c>
      <c r="C35" s="72" t="str">
        <f ca="1">VLOOKUP(B35,'Insumos e Serviços'!$A:$F,2,0)</f>
        <v>SINAPI</v>
      </c>
      <c r="D35" s="73" t="str">
        <f ca="1">VLOOKUP(B35,'Insumos e Serviços'!$A:$F,4,0)</f>
        <v>SERVENTE COM ENCARGOS COMPLEMENTARES</v>
      </c>
      <c r="E35" s="72" t="str">
        <f ca="1">VLOOKUP(B35,'Insumos e Serviços'!$A:$F,5,0)</f>
        <v>H</v>
      </c>
      <c r="F35" s="115">
        <v>0.5</v>
      </c>
      <c r="G35" s="75">
        <f ca="1">VLOOKUP(B35,'Insumos e Serviços'!$A:$F,6,0)</f>
        <v>17.61</v>
      </c>
      <c r="H35" s="75">
        <f>TRUNC(F35*G35,2)</f>
        <v>8.8000000000000007</v>
      </c>
    </row>
    <row r="36" spans="1:8">
      <c r="A36" s="73" t="str">
        <f ca="1">VLOOKUP(B36,'Insumos e Serviços'!$A:$F,3,0)</f>
        <v>Composição</v>
      </c>
      <c r="B36" s="100" t="s">
        <v>370</v>
      </c>
      <c r="C36" s="72" t="str">
        <f ca="1">VLOOKUP(B36,'Insumos e Serviços'!$A:$F,2,0)</f>
        <v>SINAPI</v>
      </c>
      <c r="D36" s="73" t="str">
        <f ca="1">VLOOKUP(B36,'Insumos e Serviços'!$A:$F,4,0)</f>
        <v>SERRALHEIRO COM ENCARGOS COMPLEMENTARES</v>
      </c>
      <c r="E36" s="72" t="str">
        <f ca="1">VLOOKUP(B36,'Insumos e Serviços'!$A:$F,5,0)</f>
        <v>H</v>
      </c>
      <c r="F36" s="115">
        <v>0.5</v>
      </c>
      <c r="G36" s="75">
        <f ca="1">VLOOKUP(B36,'Insumos e Serviços'!$A:$F,6,0)</f>
        <v>23.78</v>
      </c>
      <c r="H36" s="75">
        <f>TRUNC(F36*G36,2)</f>
        <v>11.89</v>
      </c>
    </row>
    <row r="37" spans="1:8">
      <c r="A37" s="73" t="str">
        <f ca="1">VLOOKUP(B37,'Insumos e Serviços'!$A:$F,3,0)</f>
        <v>Composição</v>
      </c>
      <c r="B37" s="100" t="s">
        <v>337</v>
      </c>
      <c r="C37" s="72" t="str">
        <f ca="1">VLOOKUP(B37,'Insumos e Serviços'!$A:$F,2,0)</f>
        <v>SINAPI</v>
      </c>
      <c r="D37" s="73" t="str">
        <f ca="1">VLOOKUP(B37,'Insumos e Serviços'!$A:$F,4,0)</f>
        <v>SOLDADOR COM ENCARGOS COMPLEMENTARES</v>
      </c>
      <c r="E37" s="72" t="str">
        <f ca="1">VLOOKUP(B37,'Insumos e Serviços'!$A:$F,5,0)</f>
        <v>H</v>
      </c>
      <c r="F37" s="115">
        <v>0.5</v>
      </c>
      <c r="G37" s="75">
        <f ca="1">VLOOKUP(B37,'Insumos e Serviços'!$A:$F,6,0)</f>
        <v>24.44</v>
      </c>
      <c r="H37" s="75">
        <f>TRUNC(F37*G37,2)</f>
        <v>12.22</v>
      </c>
    </row>
    <row r="38" spans="1:8">
      <c r="A38" s="73" t="str">
        <f ca="1">VLOOKUP(B38,'Insumos e Serviços'!$A:$F,3,0)</f>
        <v>Insumo</v>
      </c>
      <c r="B38" s="100" t="s">
        <v>368</v>
      </c>
      <c r="C38" s="72" t="str">
        <f ca="1">VLOOKUP(B38,'Insumos e Serviços'!$A:$F,2,0)</f>
        <v>SINAPI</v>
      </c>
      <c r="D38" s="73" t="str">
        <f ca="1">VLOOKUP(B38,'Insumos e Serviços'!$A:$F,4,0)</f>
        <v>ELETRODO REVESTIDO AWS - E6013, DIAMETRO IGUAL A 4,00 MM</v>
      </c>
      <c r="E38" s="72" t="str">
        <f ca="1">VLOOKUP(B38,'Insumos e Serviços'!$A:$F,5,0)</f>
        <v>KG</v>
      </c>
      <c r="F38" s="115">
        <v>0.15</v>
      </c>
      <c r="G38" s="75">
        <f ca="1">VLOOKUP(B38,'Insumos e Serviços'!$A:$F,6,0)</f>
        <v>18.34</v>
      </c>
      <c r="H38" s="75">
        <f>TRUNC(F38*G38,2)</f>
        <v>2.75</v>
      </c>
    </row>
    <row r="39" spans="1:8" ht="15" thickBot="1">
      <c r="A39" s="73" t="str">
        <f ca="1">VLOOKUP(B39,'Insumos e Serviços'!$A:$F,3,0)</f>
        <v>Insumo</v>
      </c>
      <c r="B39" s="100" t="s">
        <v>366</v>
      </c>
      <c r="C39" s="72" t="str">
        <f ca="1">VLOOKUP(B39,'Insumos e Serviços'!$A:$F,2,0)</f>
        <v>Próprio</v>
      </c>
      <c r="D39" s="73" t="str">
        <f ca="1">VLOOKUP(B39,'Insumos e Serviços'!$A:$F,4,0)</f>
        <v>Perfil metalon 30x40mm, espessura 1,5mm</v>
      </c>
      <c r="E39" s="72" t="str">
        <f ca="1">VLOOKUP(B39,'Insumos e Serviços'!$A:$F,5,0)</f>
        <v>m</v>
      </c>
      <c r="F39" s="115">
        <v>1</v>
      </c>
      <c r="G39" s="75">
        <f ca="1">VLOOKUP(B39,'Insumos e Serviços'!$A:$F,6,0)</f>
        <v>27.19</v>
      </c>
      <c r="H39" s="75">
        <f>TRUNC(F39*G39,2)</f>
        <v>27.19</v>
      </c>
    </row>
    <row r="40" spans="1:8" ht="15" thickTop="1">
      <c r="A40" s="4"/>
      <c r="B40" s="4"/>
      <c r="C40" s="4"/>
      <c r="D40" s="4"/>
      <c r="E40" s="4"/>
      <c r="F40" s="4"/>
      <c r="G40" s="4"/>
      <c r="H40" s="4"/>
    </row>
    <row r="41" spans="1:8">
      <c r="A41" s="111" t="s">
        <v>39</v>
      </c>
      <c r="B41" s="112"/>
      <c r="C41" s="111"/>
      <c r="D41" s="111" t="s">
        <v>40</v>
      </c>
      <c r="E41" s="112"/>
      <c r="F41" s="113"/>
      <c r="G41" s="114"/>
      <c r="H41" s="114"/>
    </row>
    <row r="42" spans="1:8" ht="33.75">
      <c r="A42" s="106" t="s">
        <v>41</v>
      </c>
      <c r="B42" s="101" t="str">
        <f ca="1">VLOOKUP(A42,'Orçamento Sintético'!$A:$H,2,0)</f>
        <v xml:space="preserve"> MPDFT1162 </v>
      </c>
      <c r="C42" s="101" t="str">
        <f ca="1">VLOOKUP(A42,'Orçamento Sintético'!$A:$H,3,0)</f>
        <v>Próprio</v>
      </c>
      <c r="D42" s="102" t="str">
        <f ca="1">VLOOKUP(A42,'Orçamento Sintético'!$A:$H,4,0)</f>
        <v>Copia da SINAPI (100761) - PINTURA COM TINTA ALQUÍDICA DE ACABAMENTO (ESMALTE SINTÉTICO FOSCO) PULVERIZADA SOBRE SUPERFÍCIES METÁLICAS EXECUTADO EM OBRA (02 DEMÃOS).</v>
      </c>
      <c r="E42" s="101" t="str">
        <f ca="1">VLOOKUP(A42,'Orçamento Sintético'!$A:$H,5,0)</f>
        <v>m²</v>
      </c>
      <c r="F42" s="103"/>
      <c r="G42" s="104"/>
      <c r="H42" s="105">
        <f>SUM(H43:H45)</f>
        <v>40.160000000000004</v>
      </c>
    </row>
    <row r="43" spans="1:8">
      <c r="A43" s="73" t="str">
        <f ca="1">VLOOKUP(B43,'Insumos e Serviços'!$A:$F,3,0)</f>
        <v>Composição</v>
      </c>
      <c r="B43" s="100" t="s">
        <v>340</v>
      </c>
      <c r="C43" s="72" t="str">
        <f ca="1">VLOOKUP(B43,'Insumos e Serviços'!$A:$F,2,0)</f>
        <v>SINAPI</v>
      </c>
      <c r="D43" s="73" t="str">
        <f ca="1">VLOOKUP(B43,'Insumos e Serviços'!$A:$F,4,0)</f>
        <v>PINTOR COM ENCARGOS COMPLEMENTARES</v>
      </c>
      <c r="E43" s="72" t="str">
        <f ca="1">VLOOKUP(B43,'Insumos e Serviços'!$A:$F,5,0)</f>
        <v>H</v>
      </c>
      <c r="F43" s="115">
        <v>1.0530999999999999</v>
      </c>
      <c r="G43" s="75">
        <f ca="1">VLOOKUP(B43,'Insumos e Serviços'!$A:$F,6,0)</f>
        <v>24.89</v>
      </c>
      <c r="H43" s="75">
        <f>TRUNC(F43*G43,2)</f>
        <v>26.21</v>
      </c>
    </row>
    <row r="44" spans="1:8">
      <c r="A44" s="73" t="str">
        <f ca="1">VLOOKUP(B44,'Insumos e Serviços'!$A:$F,3,0)</f>
        <v>Insumo</v>
      </c>
      <c r="B44" s="100" t="s">
        <v>344</v>
      </c>
      <c r="C44" s="72" t="str">
        <f ca="1">VLOOKUP(B44,'Insumos e Serviços'!$A:$F,2,0)</f>
        <v>SINAPI</v>
      </c>
      <c r="D44" s="73" t="str">
        <f ca="1">VLOOKUP(B44,'Insumos e Serviços'!$A:$F,4,0)</f>
        <v>SOLVENTE DILUENTE A BASE DE AGUARRAS</v>
      </c>
      <c r="E44" s="72" t="str">
        <f ca="1">VLOOKUP(B44,'Insumos e Serviços'!$A:$F,5,0)</f>
        <v>L</v>
      </c>
      <c r="F44" s="115">
        <v>0.124</v>
      </c>
      <c r="G44" s="75">
        <f ca="1">VLOOKUP(B44,'Insumos e Serviços'!$A:$F,6,0)</f>
        <v>11.98</v>
      </c>
      <c r="H44" s="75">
        <f>TRUNC(F44*G44,2)</f>
        <v>1.48</v>
      </c>
    </row>
    <row r="45" spans="1:8" ht="23.25" thickBot="1">
      <c r="A45" s="73" t="str">
        <f ca="1">VLOOKUP(B45,'Insumos e Serviços'!$A:$F,3,0)</f>
        <v>Insumo</v>
      </c>
      <c r="B45" s="100" t="s">
        <v>364</v>
      </c>
      <c r="C45" s="72" t="str">
        <f ca="1">VLOOKUP(B45,'Insumos e Serviços'!$A:$F,2,0)</f>
        <v>Próprio</v>
      </c>
      <c r="D45" s="73" t="str">
        <f ca="1">VLOOKUP(B45,'Insumos e Serviços'!$A:$F,4,0)</f>
        <v>Esmalte sintético alta performance, para exterior, acabamento fosco, ref. Coralit Ultra Resistência Fosco</v>
      </c>
      <c r="E45" s="72" t="str">
        <f ca="1">VLOOKUP(B45,'Insumos e Serviços'!$A:$F,5,0)</f>
        <v>l</v>
      </c>
      <c r="F45" s="115">
        <v>0.41339999999999999</v>
      </c>
      <c r="G45" s="75">
        <f ca="1">VLOOKUP(B45,'Insumos e Serviços'!$A:$F,6,0)</f>
        <v>30.18</v>
      </c>
      <c r="H45" s="75">
        <f>TRUNC(F45*G45,2)</f>
        <v>12.47</v>
      </c>
    </row>
    <row r="46" spans="1:8" ht="15" thickTop="1">
      <c r="A46" s="4"/>
      <c r="B46" s="4"/>
      <c r="C46" s="4"/>
      <c r="D46" s="4"/>
      <c r="E46" s="4"/>
      <c r="F46" s="4"/>
      <c r="G46" s="4"/>
      <c r="H46" s="4"/>
    </row>
    <row r="47" spans="1:8" ht="22.5">
      <c r="A47" s="106" t="s">
        <v>44</v>
      </c>
      <c r="B47" s="101" t="str">
        <f ca="1">VLOOKUP(A47,'Orçamento Sintético'!$A:$H,2,0)</f>
        <v xml:space="preserve"> MPDFT1163 </v>
      </c>
      <c r="C47" s="101" t="str">
        <f ca="1">VLOOKUP(A47,'Orçamento Sintético'!$A:$H,3,0)</f>
        <v>Próprio</v>
      </c>
      <c r="D47" s="102" t="str">
        <f ca="1">VLOOKUP(A47,'Orçamento Sintético'!$A:$H,4,0)</f>
        <v>Copia da SINAPI (100749) - Fundo preparador de superfícies de madeira e metais para aplicação de esmalte sintético, Ref. Fundo preparador Coralit, Coral</v>
      </c>
      <c r="E47" s="101" t="str">
        <f ca="1">VLOOKUP(A47,'Orçamento Sintético'!$A:$H,5,0)</f>
        <v>m²</v>
      </c>
      <c r="F47" s="103"/>
      <c r="G47" s="104"/>
      <c r="H47" s="105">
        <f>SUM(H48:H50)</f>
        <v>20.100000000000001</v>
      </c>
    </row>
    <row r="48" spans="1:8">
      <c r="A48" s="73" t="str">
        <f ca="1">VLOOKUP(B48,'Insumos e Serviços'!$A:$F,3,0)</f>
        <v>Composição</v>
      </c>
      <c r="B48" s="100" t="s">
        <v>340</v>
      </c>
      <c r="C48" s="72" t="str">
        <f ca="1">VLOOKUP(B48,'Insumos e Serviços'!$A:$F,2,0)</f>
        <v>SINAPI</v>
      </c>
      <c r="D48" s="73" t="str">
        <f ca="1">VLOOKUP(B48,'Insumos e Serviços'!$A:$F,4,0)</f>
        <v>PINTOR COM ENCARGOS COMPLEMENTARES</v>
      </c>
      <c r="E48" s="72" t="str">
        <f ca="1">VLOOKUP(B48,'Insumos e Serviços'!$A:$F,5,0)</f>
        <v>H</v>
      </c>
      <c r="F48" s="115">
        <v>0.52659999999999996</v>
      </c>
      <c r="G48" s="75">
        <f ca="1">VLOOKUP(B48,'Insumos e Serviços'!$A:$F,6,0)</f>
        <v>24.89</v>
      </c>
      <c r="H48" s="75">
        <f>TRUNC(F48*G48,2)</f>
        <v>13.1</v>
      </c>
    </row>
    <row r="49" spans="1:8">
      <c r="A49" s="73" t="str">
        <f ca="1">VLOOKUP(B49,'Insumos e Serviços'!$A:$F,3,0)</f>
        <v>Insumo</v>
      </c>
      <c r="B49" s="100" t="s">
        <v>344</v>
      </c>
      <c r="C49" s="72" t="str">
        <f ca="1">VLOOKUP(B49,'Insumos e Serviços'!$A:$F,2,0)</f>
        <v>SINAPI</v>
      </c>
      <c r="D49" s="73" t="str">
        <f ca="1">VLOOKUP(B49,'Insumos e Serviços'!$A:$F,4,0)</f>
        <v>SOLVENTE DILUENTE A BASE DE AGUARRAS</v>
      </c>
      <c r="E49" s="72" t="str">
        <f ca="1">VLOOKUP(B49,'Insumos e Serviços'!$A:$F,5,0)</f>
        <v>L</v>
      </c>
      <c r="F49" s="115">
        <v>6.2E-2</v>
      </c>
      <c r="G49" s="75">
        <f ca="1">VLOOKUP(B49,'Insumos e Serviços'!$A:$F,6,0)</f>
        <v>11.98</v>
      </c>
      <c r="H49" s="75">
        <f>TRUNC(F49*G49,2)</f>
        <v>0.74</v>
      </c>
    </row>
    <row r="50" spans="1:8" ht="23.25" thickBot="1">
      <c r="A50" s="73" t="str">
        <f ca="1">VLOOKUP(B50,'Insumos e Serviços'!$A:$F,3,0)</f>
        <v>Insumo</v>
      </c>
      <c r="B50" s="100" t="s">
        <v>362</v>
      </c>
      <c r="C50" s="72" t="str">
        <f ca="1">VLOOKUP(B50,'Insumos e Serviços'!$A:$F,2,0)</f>
        <v>Próprio</v>
      </c>
      <c r="D50" s="73" t="str">
        <f ca="1">VLOOKUP(B50,'Insumos e Serviços'!$A:$F,4,0)</f>
        <v>Fundo preparador de superfícies de madeira e metais para aplicação de esmalte sintético, ref. Fundo preparador Coralit, Coral</v>
      </c>
      <c r="E50" s="72" t="str">
        <f ca="1">VLOOKUP(B50,'Insumos e Serviços'!$A:$F,5,0)</f>
        <v>l</v>
      </c>
      <c r="F50" s="115">
        <v>0.20669999999999999</v>
      </c>
      <c r="G50" s="75">
        <f ca="1">VLOOKUP(B50,'Insumos e Serviços'!$A:$F,6,0)</f>
        <v>30.32</v>
      </c>
      <c r="H50" s="75">
        <f>TRUNC(F50*G50,2)</f>
        <v>6.26</v>
      </c>
    </row>
    <row r="51" spans="1:8" ht="15" thickTop="1">
      <c r="A51" s="4"/>
      <c r="B51" s="4"/>
      <c r="C51" s="4"/>
      <c r="D51" s="4"/>
      <c r="E51" s="4"/>
      <c r="F51" s="4"/>
      <c r="G51" s="4"/>
      <c r="H51" s="4"/>
    </row>
    <row r="52" spans="1:8">
      <c r="A52" s="107" t="s">
        <v>47</v>
      </c>
      <c r="B52" s="107"/>
      <c r="C52" s="107"/>
      <c r="D52" s="107" t="s">
        <v>48</v>
      </c>
      <c r="E52" s="108"/>
      <c r="F52" s="109"/>
      <c r="G52" s="107"/>
      <c r="H52" s="110"/>
    </row>
    <row r="53" spans="1:8">
      <c r="A53" s="84" t="s">
        <v>49</v>
      </c>
      <c r="B53" s="84"/>
      <c r="C53" s="84"/>
      <c r="D53" s="84" t="s">
        <v>50</v>
      </c>
      <c r="E53" s="84"/>
      <c r="F53" s="85"/>
      <c r="G53" s="84"/>
      <c r="H53" s="86"/>
    </row>
    <row r="54" spans="1:8">
      <c r="A54" s="111" t="s">
        <v>51</v>
      </c>
      <c r="B54" s="112"/>
      <c r="C54" s="111"/>
      <c r="D54" s="111" t="s">
        <v>52</v>
      </c>
      <c r="E54" s="112"/>
      <c r="F54" s="113"/>
      <c r="G54" s="114"/>
      <c r="H54" s="114"/>
    </row>
    <row r="55" spans="1:8" ht="22.5">
      <c r="A55" s="106" t="s">
        <v>53</v>
      </c>
      <c r="B55" s="101" t="str">
        <f ca="1">VLOOKUP(A55,'Orçamento Sintético'!$A:$H,2,0)</f>
        <v xml:space="preserve"> MPDFT1038 </v>
      </c>
      <c r="C55" s="101" t="str">
        <f ca="1">VLOOKUP(A55,'Orçamento Sintético'!$A:$H,3,0)</f>
        <v>Próprio</v>
      </c>
      <c r="D55" s="102" t="str">
        <f ca="1">VLOOKUP(A55,'Orçamento Sintético'!$A:$H,4,0)</f>
        <v>Esquadria fixa 80x30cm em veneziana de alumínio, acabamento anodizado, incluindo ferragens</v>
      </c>
      <c r="E55" s="101" t="str">
        <f ca="1">VLOOKUP(A55,'Orçamento Sintético'!$A:$H,5,0)</f>
        <v>un</v>
      </c>
      <c r="F55" s="103"/>
      <c r="G55" s="104"/>
      <c r="H55" s="105">
        <f>SUM(H56:H59)</f>
        <v>551.78</v>
      </c>
    </row>
    <row r="56" spans="1:8">
      <c r="A56" s="73" t="str">
        <f ca="1">VLOOKUP(B56,'Insumos e Serviços'!$A:$F,3,0)</f>
        <v>Composição</v>
      </c>
      <c r="B56" s="100" t="s">
        <v>300</v>
      </c>
      <c r="C56" s="72" t="str">
        <f ca="1">VLOOKUP(B56,'Insumos e Serviços'!$A:$F,2,0)</f>
        <v>SINAPI</v>
      </c>
      <c r="D56" s="73" t="str">
        <f ca="1">VLOOKUP(B56,'Insumos e Serviços'!$A:$F,4,0)</f>
        <v>PEDREIRO COM ENCARGOS COMPLEMENTARES</v>
      </c>
      <c r="E56" s="72" t="str">
        <f ca="1">VLOOKUP(B56,'Insumos e Serviços'!$A:$F,5,0)</f>
        <v>H</v>
      </c>
      <c r="F56" s="115">
        <v>1</v>
      </c>
      <c r="G56" s="75">
        <f ca="1">VLOOKUP(B56,'Insumos e Serviços'!$A:$F,6,0)</f>
        <v>23.9</v>
      </c>
      <c r="H56" s="75">
        <f>TRUNC(F56*G56,2)</f>
        <v>23.9</v>
      </c>
    </row>
    <row r="57" spans="1:8">
      <c r="A57" s="73" t="str">
        <f ca="1">VLOOKUP(B57,'Insumos e Serviços'!$A:$F,3,0)</f>
        <v>Composição</v>
      </c>
      <c r="B57" s="100" t="s">
        <v>246</v>
      </c>
      <c r="C57" s="72" t="str">
        <f ca="1">VLOOKUP(B57,'Insumos e Serviços'!$A:$F,2,0)</f>
        <v>SINAPI</v>
      </c>
      <c r="D57" s="73" t="str">
        <f ca="1">VLOOKUP(B57,'Insumos e Serviços'!$A:$F,4,0)</f>
        <v>SERVENTE COM ENCARGOS COMPLEMENTARES</v>
      </c>
      <c r="E57" s="72" t="str">
        <f ca="1">VLOOKUP(B57,'Insumos e Serviços'!$A:$F,5,0)</f>
        <v>H</v>
      </c>
      <c r="F57" s="115">
        <v>1.5</v>
      </c>
      <c r="G57" s="75">
        <f ca="1">VLOOKUP(B57,'Insumos e Serviços'!$A:$F,6,0)</f>
        <v>17.61</v>
      </c>
      <c r="H57" s="75">
        <f>TRUNC(F57*G57,2)</f>
        <v>26.41</v>
      </c>
    </row>
    <row r="58" spans="1:8" ht="22.5">
      <c r="A58" s="73" t="str">
        <f ca="1">VLOOKUP(B58,'Insumos e Serviços'!$A:$F,3,0)</f>
        <v>Composição</v>
      </c>
      <c r="B58" s="100" t="s">
        <v>359</v>
      </c>
      <c r="C58" s="72" t="str">
        <f ca="1">VLOOKUP(B58,'Insumos e Serviços'!$A:$F,2,0)</f>
        <v>SINAPI</v>
      </c>
      <c r="D58" s="73" t="str">
        <f ca="1">VLOOKUP(B58,'Insumos e Serviços'!$A:$F,4,0)</f>
        <v>ARGAMASSA TRAÇO 1:3 (EM VOLUME DE CIMENTO E AREIA MÉDIA ÚMIDA), PREPARO MANUAL. AF_08/2019</v>
      </c>
      <c r="E58" s="72" t="str">
        <f ca="1">VLOOKUP(B58,'Insumos e Serviços'!$A:$F,5,0)</f>
        <v>m³</v>
      </c>
      <c r="F58" s="115">
        <v>3.0000000000000001E-3</v>
      </c>
      <c r="G58" s="75">
        <f ca="1">VLOOKUP(B58,'Insumos e Serviços'!$A:$F,6,0)</f>
        <v>494.04</v>
      </c>
      <c r="H58" s="75">
        <f>TRUNC(F58*G58,2)</f>
        <v>1.48</v>
      </c>
    </row>
    <row r="59" spans="1:8" ht="23.25" thickBot="1">
      <c r="A59" s="73" t="str">
        <f ca="1">VLOOKUP(B59,'Insumos e Serviços'!$A:$F,3,0)</f>
        <v>Insumo</v>
      </c>
      <c r="B59" s="100" t="s">
        <v>357</v>
      </c>
      <c r="C59" s="72" t="str">
        <f ca="1">VLOOKUP(B59,'Insumos e Serviços'!$A:$F,2,0)</f>
        <v>Próprio</v>
      </c>
      <c r="D59" s="73" t="str">
        <f ca="1">VLOOKUP(B59,'Insumos e Serviços'!$A:$F,4,0)</f>
        <v>Esquadria fixa em veneziana de alumínio, acabamento anodizado natural fosco, incluindo ferragens</v>
      </c>
      <c r="E59" s="72" t="str">
        <f ca="1">VLOOKUP(B59,'Insumos e Serviços'!$A:$F,5,0)</f>
        <v>m²</v>
      </c>
      <c r="F59" s="115">
        <v>0.24</v>
      </c>
      <c r="G59" s="75">
        <f ca="1">VLOOKUP(B59,'Insumos e Serviços'!$A:$F,6,0)</f>
        <v>2083.33</v>
      </c>
      <c r="H59" s="75">
        <f>TRUNC(F59*G59,2)</f>
        <v>499.99</v>
      </c>
    </row>
    <row r="60" spans="1:8" ht="15" thickTop="1">
      <c r="A60" s="4"/>
      <c r="B60" s="4"/>
      <c r="C60" s="4"/>
      <c r="D60" s="4"/>
      <c r="E60" s="4"/>
      <c r="F60" s="4"/>
      <c r="G60" s="4"/>
      <c r="H60" s="4"/>
    </row>
    <row r="61" spans="1:8">
      <c r="A61" s="111" t="s">
        <v>57</v>
      </c>
      <c r="B61" s="112"/>
      <c r="C61" s="111"/>
      <c r="D61" s="111" t="s">
        <v>58</v>
      </c>
      <c r="E61" s="112"/>
      <c r="F61" s="113"/>
      <c r="G61" s="114"/>
      <c r="H61" s="114"/>
    </row>
    <row r="62" spans="1:8" ht="22.5">
      <c r="A62" s="106" t="s">
        <v>59</v>
      </c>
      <c r="B62" s="101" t="str">
        <f ca="1">VLOOKUP(A62,'Orçamento Sintético'!$A:$H,2,0)</f>
        <v xml:space="preserve"> MPDFT1039 </v>
      </c>
      <c r="C62" s="101" t="str">
        <f ca="1">VLOOKUP(A62,'Orçamento Sintético'!$A:$H,3,0)</f>
        <v>Próprio</v>
      </c>
      <c r="D62" s="102" t="str">
        <f ca="1">VLOOKUP(A62,'Orçamento Sintético'!$A:$H,4,0)</f>
        <v>Acabamento trapezoidal frontal para telha termoacústica, pré-pintado na cor cinza RAL7035, compatível com Isotelha Termoacústica PIR 30, ref. Isoeste</v>
      </c>
      <c r="E62" s="101" t="str">
        <f ca="1">VLOOKUP(A62,'Orçamento Sintético'!$A:$H,5,0)</f>
        <v>m</v>
      </c>
      <c r="F62" s="103"/>
      <c r="G62" s="104"/>
      <c r="H62" s="105">
        <f>SUM(H63:H65)</f>
        <v>10.35</v>
      </c>
    </row>
    <row r="63" spans="1:8">
      <c r="A63" s="73" t="str">
        <f ca="1">VLOOKUP(B63,'Insumos e Serviços'!$A:$F,3,0)</f>
        <v>Composição</v>
      </c>
      <c r="B63" s="100" t="s">
        <v>246</v>
      </c>
      <c r="C63" s="72" t="str">
        <f ca="1">VLOOKUP(B63,'Insumos e Serviços'!$A:$F,2,0)</f>
        <v>SINAPI</v>
      </c>
      <c r="D63" s="73" t="str">
        <f ca="1">VLOOKUP(B63,'Insumos e Serviços'!$A:$F,4,0)</f>
        <v>SERVENTE COM ENCARGOS COMPLEMENTARES</v>
      </c>
      <c r="E63" s="72" t="str">
        <f ca="1">VLOOKUP(B63,'Insumos e Serviços'!$A:$F,5,0)</f>
        <v>H</v>
      </c>
      <c r="F63" s="115">
        <v>6.2E-2</v>
      </c>
      <c r="G63" s="75">
        <f ca="1">VLOOKUP(B63,'Insumos e Serviços'!$A:$F,6,0)</f>
        <v>17.61</v>
      </c>
      <c r="H63" s="75">
        <f>TRUNC(F63*G63,2)</f>
        <v>1.0900000000000001</v>
      </c>
    </row>
    <row r="64" spans="1:8">
      <c r="A64" s="73" t="str">
        <f ca="1">VLOOKUP(B64,'Insumos e Serviços'!$A:$F,3,0)</f>
        <v>Composição</v>
      </c>
      <c r="B64" s="100" t="s">
        <v>332</v>
      </c>
      <c r="C64" s="72" t="str">
        <f ca="1">VLOOKUP(B64,'Insumos e Serviços'!$A:$F,2,0)</f>
        <v>SINAPI</v>
      </c>
      <c r="D64" s="73" t="str">
        <f ca="1">VLOOKUP(B64,'Insumos e Serviços'!$A:$F,4,0)</f>
        <v>TELHADISTA COM ENCARGOS COMPLEMENTARES</v>
      </c>
      <c r="E64" s="72" t="str">
        <f ca="1">VLOOKUP(B64,'Insumos e Serviços'!$A:$F,5,0)</f>
        <v>H</v>
      </c>
      <c r="F64" s="115">
        <v>5.6000000000000001E-2</v>
      </c>
      <c r="G64" s="75">
        <f ca="1">VLOOKUP(B64,'Insumos e Serviços'!$A:$F,6,0)</f>
        <v>25.29</v>
      </c>
      <c r="H64" s="75">
        <f>TRUNC(F64*G64,2)</f>
        <v>1.41</v>
      </c>
    </row>
    <row r="65" spans="1:8" ht="23.25" thickBot="1">
      <c r="A65" s="73" t="str">
        <f ca="1">VLOOKUP(B65,'Insumos e Serviços'!$A:$F,3,0)</f>
        <v>Insumo</v>
      </c>
      <c r="B65" s="100" t="s">
        <v>355</v>
      </c>
      <c r="C65" s="72" t="str">
        <f ca="1">VLOOKUP(B65,'Insumos e Serviços'!$A:$F,2,0)</f>
        <v>Próprio</v>
      </c>
      <c r="D65" s="73" t="str">
        <f ca="1">VLOOKUP(B65,'Insumos e Serviços'!$A:$F,4,0)</f>
        <v>Acabamento trapezoidal frontal para telha termoacústica, pré-pintado na cor cinza RAL7035, compatível com Isotelha Termoacústica PIR 30, ref. Isoeste</v>
      </c>
      <c r="E65" s="72" t="str">
        <f ca="1">VLOOKUP(B65,'Insumos e Serviços'!$A:$F,5,0)</f>
        <v>m</v>
      </c>
      <c r="F65" s="115">
        <v>1</v>
      </c>
      <c r="G65" s="75">
        <f ca="1">VLOOKUP(B65,'Insumos e Serviços'!$A:$F,6,0)</f>
        <v>7.85</v>
      </c>
      <c r="H65" s="75">
        <f>TRUNC(F65*G65,2)</f>
        <v>7.85</v>
      </c>
    </row>
    <row r="66" spans="1:8" ht="15" thickTop="1">
      <c r="A66" s="4"/>
      <c r="B66" s="4"/>
      <c r="C66" s="4"/>
      <c r="D66" s="4"/>
      <c r="E66" s="4"/>
      <c r="F66" s="4"/>
      <c r="G66" s="4"/>
      <c r="H66" s="4"/>
    </row>
    <row r="67" spans="1:8" ht="22.5">
      <c r="A67" s="106" t="s">
        <v>62</v>
      </c>
      <c r="B67" s="101" t="str">
        <f ca="1">VLOOKUP(A67,'Orçamento Sintético'!$A:$H,2,0)</f>
        <v xml:space="preserve"> MPDFT1050 </v>
      </c>
      <c r="C67" s="101" t="str">
        <f ca="1">VLOOKUP(A67,'Orçamento Sintético'!$A:$H,3,0)</f>
        <v>Próprio</v>
      </c>
      <c r="D67" s="102" t="str">
        <f ca="1">VLOOKUP(A67,'Orçamento Sintético'!$A:$H,4,0)</f>
        <v>Acabamento lateral tipo A para telha termoacústica, pré-pintado na cor cinza RAL7035, compatível com Isotelha Termoacústica PIR 30, ref. Isoeste</v>
      </c>
      <c r="E67" s="101" t="str">
        <f ca="1">VLOOKUP(A67,'Orçamento Sintético'!$A:$H,5,0)</f>
        <v>m</v>
      </c>
      <c r="F67" s="103"/>
      <c r="G67" s="104"/>
      <c r="H67" s="105">
        <f>SUM(H68:H70)</f>
        <v>7.93</v>
      </c>
    </row>
    <row r="68" spans="1:8">
      <c r="A68" s="73" t="str">
        <f ca="1">VLOOKUP(B68,'Insumos e Serviços'!$A:$F,3,0)</f>
        <v>Composição</v>
      </c>
      <c r="B68" s="100" t="s">
        <v>246</v>
      </c>
      <c r="C68" s="72" t="str">
        <f ca="1">VLOOKUP(B68,'Insumos e Serviços'!$A:$F,2,0)</f>
        <v>SINAPI</v>
      </c>
      <c r="D68" s="73" t="str">
        <f ca="1">VLOOKUP(B68,'Insumos e Serviços'!$A:$F,4,0)</f>
        <v>SERVENTE COM ENCARGOS COMPLEMENTARES</v>
      </c>
      <c r="E68" s="72" t="str">
        <f ca="1">VLOOKUP(B68,'Insumos e Serviços'!$A:$F,5,0)</f>
        <v>H</v>
      </c>
      <c r="F68" s="115">
        <v>6.2E-2</v>
      </c>
      <c r="G68" s="75">
        <f ca="1">VLOOKUP(B68,'Insumos e Serviços'!$A:$F,6,0)</f>
        <v>17.61</v>
      </c>
      <c r="H68" s="75">
        <f>TRUNC(F68*G68,2)</f>
        <v>1.0900000000000001</v>
      </c>
    </row>
    <row r="69" spans="1:8">
      <c r="A69" s="73" t="str">
        <f ca="1">VLOOKUP(B69,'Insumos e Serviços'!$A:$F,3,0)</f>
        <v>Composição</v>
      </c>
      <c r="B69" s="100" t="s">
        <v>332</v>
      </c>
      <c r="C69" s="72" t="str">
        <f ca="1">VLOOKUP(B69,'Insumos e Serviços'!$A:$F,2,0)</f>
        <v>SINAPI</v>
      </c>
      <c r="D69" s="73" t="str">
        <f ca="1">VLOOKUP(B69,'Insumos e Serviços'!$A:$F,4,0)</f>
        <v>TELHADISTA COM ENCARGOS COMPLEMENTARES</v>
      </c>
      <c r="E69" s="72" t="str">
        <f ca="1">VLOOKUP(B69,'Insumos e Serviços'!$A:$F,5,0)</f>
        <v>H</v>
      </c>
      <c r="F69" s="115">
        <v>5.6000000000000001E-2</v>
      </c>
      <c r="G69" s="75">
        <f ca="1">VLOOKUP(B69,'Insumos e Serviços'!$A:$F,6,0)</f>
        <v>25.29</v>
      </c>
      <c r="H69" s="75">
        <f>TRUNC(F69*G69,2)</f>
        <v>1.41</v>
      </c>
    </row>
    <row r="70" spans="1:8" ht="23.25" thickBot="1">
      <c r="A70" s="73" t="str">
        <f ca="1">VLOOKUP(B70,'Insumos e Serviços'!$A:$F,3,0)</f>
        <v>Insumo</v>
      </c>
      <c r="B70" s="100" t="s">
        <v>354</v>
      </c>
      <c r="C70" s="72" t="str">
        <f ca="1">VLOOKUP(B70,'Insumos e Serviços'!$A:$F,2,0)</f>
        <v>Próprio</v>
      </c>
      <c r="D70" s="73" t="str">
        <f ca="1">VLOOKUP(B70,'Insumos e Serviços'!$A:$F,4,0)</f>
        <v>Acabamento lateral tipo A para telha termoacústica, pré-pintado na cor cinza RAL7035, compatível com Isotelha Termoacústica PIR 30, ref. Isoeste</v>
      </c>
      <c r="E70" s="72" t="str">
        <f ca="1">VLOOKUP(B70,'Insumos e Serviços'!$A:$F,5,0)</f>
        <v>m</v>
      </c>
      <c r="F70" s="115">
        <v>1</v>
      </c>
      <c r="G70" s="75">
        <f ca="1">VLOOKUP(B70,'Insumos e Serviços'!$A:$F,6,0)</f>
        <v>5.43</v>
      </c>
      <c r="H70" s="75">
        <f>TRUNC(F70*G70,2)</f>
        <v>5.43</v>
      </c>
    </row>
    <row r="71" spans="1:8" ht="15" thickTop="1">
      <c r="A71" s="4"/>
      <c r="B71" s="4"/>
      <c r="C71" s="4"/>
      <c r="D71" s="4"/>
      <c r="E71" s="4"/>
      <c r="F71" s="4"/>
      <c r="G71" s="4"/>
      <c r="H71" s="4"/>
    </row>
    <row r="72" spans="1:8" ht="22.5">
      <c r="A72" s="106" t="s">
        <v>65</v>
      </c>
      <c r="B72" s="101" t="str">
        <f ca="1">VLOOKUP(A72,'Orçamento Sintético'!$A:$H,2,0)</f>
        <v xml:space="preserve"> MPDFT1053 </v>
      </c>
      <c r="C72" s="101" t="str">
        <f ca="1">VLOOKUP(A72,'Orçamento Sintético'!$A:$H,3,0)</f>
        <v>Próprio</v>
      </c>
      <c r="D72" s="102" t="str">
        <f ca="1">VLOOKUP(A72,'Orçamento Sintético'!$A:$H,4,0)</f>
        <v>Acabamento lateral tipo B para telha termoacústica, pré-pintado na cor cinza RAL7035, compatível com Isotelha Termoacústica PIR 30, ref. Isoeste</v>
      </c>
      <c r="E72" s="101" t="str">
        <f ca="1">VLOOKUP(A72,'Orçamento Sintético'!$A:$H,5,0)</f>
        <v>m</v>
      </c>
      <c r="F72" s="103"/>
      <c r="G72" s="104"/>
      <c r="H72" s="105">
        <f>SUM(H73:H75)</f>
        <v>8.6</v>
      </c>
    </row>
    <row r="73" spans="1:8">
      <c r="A73" s="73" t="str">
        <f ca="1">VLOOKUP(B73,'Insumos e Serviços'!$A:$F,3,0)</f>
        <v>Composição</v>
      </c>
      <c r="B73" s="100" t="s">
        <v>246</v>
      </c>
      <c r="C73" s="72" t="str">
        <f ca="1">VLOOKUP(B73,'Insumos e Serviços'!$A:$F,2,0)</f>
        <v>SINAPI</v>
      </c>
      <c r="D73" s="73" t="str">
        <f ca="1">VLOOKUP(B73,'Insumos e Serviços'!$A:$F,4,0)</f>
        <v>SERVENTE COM ENCARGOS COMPLEMENTARES</v>
      </c>
      <c r="E73" s="72" t="str">
        <f ca="1">VLOOKUP(B73,'Insumos e Serviços'!$A:$F,5,0)</f>
        <v>H</v>
      </c>
      <c r="F73" s="115">
        <v>6.2E-2</v>
      </c>
      <c r="G73" s="75">
        <f ca="1">VLOOKUP(B73,'Insumos e Serviços'!$A:$F,6,0)</f>
        <v>17.61</v>
      </c>
      <c r="H73" s="75">
        <f>TRUNC(F73*G73,2)</f>
        <v>1.0900000000000001</v>
      </c>
    </row>
    <row r="74" spans="1:8">
      <c r="A74" s="73" t="str">
        <f ca="1">VLOOKUP(B74,'Insumos e Serviços'!$A:$F,3,0)</f>
        <v>Composição</v>
      </c>
      <c r="B74" s="100" t="s">
        <v>332</v>
      </c>
      <c r="C74" s="72" t="str">
        <f ca="1">VLOOKUP(B74,'Insumos e Serviços'!$A:$F,2,0)</f>
        <v>SINAPI</v>
      </c>
      <c r="D74" s="73" t="str">
        <f ca="1">VLOOKUP(B74,'Insumos e Serviços'!$A:$F,4,0)</f>
        <v>TELHADISTA COM ENCARGOS COMPLEMENTARES</v>
      </c>
      <c r="E74" s="72" t="str">
        <f ca="1">VLOOKUP(B74,'Insumos e Serviços'!$A:$F,5,0)</f>
        <v>H</v>
      </c>
      <c r="F74" s="115">
        <v>5.6000000000000001E-2</v>
      </c>
      <c r="G74" s="75">
        <f ca="1">VLOOKUP(B74,'Insumos e Serviços'!$A:$F,6,0)</f>
        <v>25.29</v>
      </c>
      <c r="H74" s="75">
        <f>TRUNC(F74*G74,2)</f>
        <v>1.41</v>
      </c>
    </row>
    <row r="75" spans="1:8" ht="23.25" thickBot="1">
      <c r="A75" s="73" t="str">
        <f ca="1">VLOOKUP(B75,'Insumos e Serviços'!$A:$F,3,0)</f>
        <v>Insumo</v>
      </c>
      <c r="B75" s="100" t="s">
        <v>353</v>
      </c>
      <c r="C75" s="72" t="str">
        <f ca="1">VLOOKUP(B75,'Insumos e Serviços'!$A:$F,2,0)</f>
        <v>Próprio</v>
      </c>
      <c r="D75" s="73" t="str">
        <f ca="1">VLOOKUP(B75,'Insumos e Serviços'!$A:$F,4,0)</f>
        <v>Acabamento lateral tipo B para telha termoacústica, pré-pintado na cor cinza RAL7035, compatível com Isotelha Termoacústica PIR 30, ref. Isoeste</v>
      </c>
      <c r="E75" s="72" t="str">
        <f ca="1">VLOOKUP(B75,'Insumos e Serviços'!$A:$F,5,0)</f>
        <v>m</v>
      </c>
      <c r="F75" s="115">
        <v>1</v>
      </c>
      <c r="G75" s="75">
        <f ca="1">VLOOKUP(B75,'Insumos e Serviços'!$A:$F,6,0)</f>
        <v>6.1</v>
      </c>
      <c r="H75" s="75">
        <f>TRUNC(F75*G75,2)</f>
        <v>6.1</v>
      </c>
    </row>
    <row r="76" spans="1:8" ht="15" thickTop="1">
      <c r="A76" s="4"/>
      <c r="B76" s="4"/>
      <c r="C76" s="4"/>
      <c r="D76" s="4"/>
      <c r="E76" s="4"/>
      <c r="F76" s="4"/>
      <c r="G76" s="4"/>
      <c r="H76" s="4"/>
    </row>
    <row r="77" spans="1:8">
      <c r="A77" s="111" t="s">
        <v>68</v>
      </c>
      <c r="B77" s="112"/>
      <c r="C77" s="111"/>
      <c r="D77" s="111" t="s">
        <v>69</v>
      </c>
      <c r="E77" s="112"/>
      <c r="F77" s="113"/>
      <c r="G77" s="114"/>
      <c r="H77" s="114"/>
    </row>
    <row r="78" spans="1:8">
      <c r="A78" s="106" t="s">
        <v>77</v>
      </c>
      <c r="B78" s="101" t="str">
        <f ca="1">VLOOKUP(A78,'Orçamento Sintético'!$A:$H,2,0)</f>
        <v xml:space="preserve"> MPDFT0022 </v>
      </c>
      <c r="C78" s="101" t="str">
        <f ca="1">VLOOKUP(A78,'Orçamento Sintético'!$A:$H,3,0)</f>
        <v>Próprio</v>
      </c>
      <c r="D78" s="102" t="str">
        <f ca="1">VLOOKUP(A78,'Orçamento Sintético'!$A:$H,4,0)</f>
        <v>Copia da SINAPI (84665) - Pintura de sinalização vertical em faixas amarelo e preto</v>
      </c>
      <c r="E78" s="101" t="str">
        <f ca="1">VLOOKUP(A78,'Orçamento Sintético'!$A:$H,5,0)</f>
        <v>m²</v>
      </c>
      <c r="F78" s="103"/>
      <c r="G78" s="104"/>
      <c r="H78" s="105">
        <f>SUM(H79:H81)</f>
        <v>23.58</v>
      </c>
    </row>
    <row r="79" spans="1:8">
      <c r="A79" s="73" t="str">
        <f ca="1">VLOOKUP(B79,'Insumos e Serviços'!$A:$F,3,0)</f>
        <v>Composição</v>
      </c>
      <c r="B79" s="100" t="s">
        <v>340</v>
      </c>
      <c r="C79" s="72" t="str">
        <f ca="1">VLOOKUP(B79,'Insumos e Serviços'!$A:$F,2,0)</f>
        <v>SINAPI</v>
      </c>
      <c r="D79" s="73" t="str">
        <f ca="1">VLOOKUP(B79,'Insumos e Serviços'!$A:$F,4,0)</f>
        <v>PINTOR COM ENCARGOS COMPLEMENTARES</v>
      </c>
      <c r="E79" s="72" t="str">
        <f ca="1">VLOOKUP(B79,'Insumos e Serviços'!$A:$F,5,0)</f>
        <v>H</v>
      </c>
      <c r="F79" s="115">
        <v>0.5</v>
      </c>
      <c r="G79" s="75">
        <f ca="1">VLOOKUP(B79,'Insumos e Serviços'!$A:$F,6,0)</f>
        <v>24.89</v>
      </c>
      <c r="H79" s="75">
        <f>TRUNC(F79*G79,2)</f>
        <v>12.44</v>
      </c>
    </row>
    <row r="80" spans="1:8">
      <c r="A80" s="73" t="str">
        <f ca="1">VLOOKUP(B80,'Insumos e Serviços'!$A:$F,3,0)</f>
        <v>Composição</v>
      </c>
      <c r="B80" s="100" t="s">
        <v>246</v>
      </c>
      <c r="C80" s="72" t="str">
        <f ca="1">VLOOKUP(B80,'Insumos e Serviços'!$A:$F,2,0)</f>
        <v>SINAPI</v>
      </c>
      <c r="D80" s="73" t="str">
        <f ca="1">VLOOKUP(B80,'Insumos e Serviços'!$A:$F,4,0)</f>
        <v>SERVENTE COM ENCARGOS COMPLEMENTARES</v>
      </c>
      <c r="E80" s="72" t="str">
        <f ca="1">VLOOKUP(B80,'Insumos e Serviços'!$A:$F,5,0)</f>
        <v>H</v>
      </c>
      <c r="F80" s="115">
        <v>0.33</v>
      </c>
      <c r="G80" s="75">
        <f ca="1">VLOOKUP(B80,'Insumos e Serviços'!$A:$F,6,0)</f>
        <v>17.61</v>
      </c>
      <c r="H80" s="75">
        <f>TRUNC(F80*G80,2)</f>
        <v>5.81</v>
      </c>
    </row>
    <row r="81" spans="1:8" ht="15" thickBot="1">
      <c r="A81" s="73" t="str">
        <f ca="1">VLOOKUP(B81,'Insumos e Serviços'!$A:$F,3,0)</f>
        <v>Insumo</v>
      </c>
      <c r="B81" s="100" t="s">
        <v>352</v>
      </c>
      <c r="C81" s="72" t="str">
        <f ca="1">VLOOKUP(B81,'Insumos e Serviços'!$A:$F,2,0)</f>
        <v>SINAPI</v>
      </c>
      <c r="D81" s="73" t="str">
        <f ca="1">VLOOKUP(B81,'Insumos e Serviços'!$A:$F,4,0)</f>
        <v>TINTA A BASE DE RESINA ACRILICA, PARA SINALIZACAO HORIZONTAL VIARIA (NBR 11862)</v>
      </c>
      <c r="E81" s="72" t="str">
        <f ca="1">VLOOKUP(B81,'Insumos e Serviços'!$A:$F,5,0)</f>
        <v>L</v>
      </c>
      <c r="F81" s="115">
        <v>0.35</v>
      </c>
      <c r="G81" s="75">
        <f ca="1">VLOOKUP(B81,'Insumos e Serviços'!$A:$F,6,0)</f>
        <v>15.24</v>
      </c>
      <c r="H81" s="75">
        <f>TRUNC(F81*G81,2)</f>
        <v>5.33</v>
      </c>
    </row>
    <row r="82" spans="1:8" ht="15" thickTop="1">
      <c r="A82" s="4"/>
      <c r="B82" s="4"/>
      <c r="C82" s="4"/>
      <c r="D82" s="4"/>
      <c r="E82" s="4"/>
      <c r="F82" s="4"/>
      <c r="G82" s="4"/>
      <c r="H82" s="4"/>
    </row>
    <row r="83" spans="1:8" ht="22.5">
      <c r="A83" s="106" t="s">
        <v>86</v>
      </c>
      <c r="B83" s="101" t="str">
        <f ca="1">VLOOKUP(A83,'Orçamento Sintético'!$A:$H,2,0)</f>
        <v xml:space="preserve"> MPDFT0021 </v>
      </c>
      <c r="C83" s="101" t="str">
        <f ca="1">VLOOKUP(A83,'Orçamento Sintético'!$A:$H,3,0)</f>
        <v>Próprio</v>
      </c>
      <c r="D83" s="102" t="str">
        <f ca="1">VLOOKUP(A83,'Orçamento Sintético'!$A:$H,4,0)</f>
        <v>Cópia da Sinapi (100762) - Pintura esmalte sobre tubulação de PVC, intervalo de Ø 25mm - 100mm, 2 demãos</v>
      </c>
      <c r="E83" s="101" t="str">
        <f ca="1">VLOOKUP(A83,'Orçamento Sintético'!$A:$H,5,0)</f>
        <v>m</v>
      </c>
      <c r="F83" s="103"/>
      <c r="G83" s="104"/>
      <c r="H83" s="105">
        <f>SUM(H84:H86)</f>
        <v>10.68</v>
      </c>
    </row>
    <row r="84" spans="1:8">
      <c r="A84" s="73" t="str">
        <f ca="1">VLOOKUP(B84,'Insumos e Serviços'!$A:$F,3,0)</f>
        <v>Composição</v>
      </c>
      <c r="B84" s="100" t="s">
        <v>340</v>
      </c>
      <c r="C84" s="72" t="str">
        <f ca="1">VLOOKUP(B84,'Insumos e Serviços'!$A:$F,2,0)</f>
        <v>SINAPI</v>
      </c>
      <c r="D84" s="73" t="str">
        <f ca="1">VLOOKUP(B84,'Insumos e Serviços'!$A:$F,4,0)</f>
        <v>PINTOR COM ENCARGOS COMPLEMENTARES</v>
      </c>
      <c r="E84" s="72" t="str">
        <f ca="1">VLOOKUP(B84,'Insumos e Serviços'!$A:$F,5,0)</f>
        <v>H</v>
      </c>
      <c r="F84" s="115">
        <v>0.35172046000000001</v>
      </c>
      <c r="G84" s="75">
        <f ca="1">VLOOKUP(B84,'Insumos e Serviços'!$A:$F,6,0)</f>
        <v>24.89</v>
      </c>
      <c r="H84" s="75">
        <f>TRUNC(F84*G84,2)</f>
        <v>8.75</v>
      </c>
    </row>
    <row r="85" spans="1:8">
      <c r="A85" s="73" t="str">
        <f ca="1">VLOOKUP(B85,'Insumos e Serviços'!$A:$F,3,0)</f>
        <v>Insumo</v>
      </c>
      <c r="B85" s="100" t="s">
        <v>344</v>
      </c>
      <c r="C85" s="72" t="str">
        <f ca="1">VLOOKUP(B85,'Insumos e Serviços'!$A:$F,2,0)</f>
        <v>SINAPI</v>
      </c>
      <c r="D85" s="73" t="str">
        <f ca="1">VLOOKUP(B85,'Insumos e Serviços'!$A:$F,4,0)</f>
        <v>SOLVENTE DILUENTE A BASE DE AGUARRAS</v>
      </c>
      <c r="E85" s="72" t="str">
        <f ca="1">VLOOKUP(B85,'Insumos e Serviços'!$A:$F,5,0)</f>
        <v>L</v>
      </c>
      <c r="F85" s="115">
        <v>6.5126999999999997E-3</v>
      </c>
      <c r="G85" s="75">
        <f ca="1">VLOOKUP(B85,'Insumos e Serviços'!$A:$F,6,0)</f>
        <v>11.98</v>
      </c>
      <c r="H85" s="75">
        <f>TRUNC(F85*G85,2)</f>
        <v>7.0000000000000007E-2</v>
      </c>
    </row>
    <row r="86" spans="1:8" ht="15" thickBot="1">
      <c r="A86" s="73" t="str">
        <f ca="1">VLOOKUP(B86,'Insumos e Serviços'!$A:$F,3,0)</f>
        <v>Insumo</v>
      </c>
      <c r="B86" s="100" t="s">
        <v>350</v>
      </c>
      <c r="C86" s="72" t="str">
        <f ca="1">VLOOKUP(B86,'Insumos e Serviços'!$A:$F,2,0)</f>
        <v>SINAPI</v>
      </c>
      <c r="D86" s="73" t="str">
        <f ca="1">VLOOKUP(B86,'Insumos e Serviços'!$A:$F,4,0)</f>
        <v>TINTA ESMALTE SINTETICO PREMIUM FOSCO</v>
      </c>
      <c r="E86" s="72" t="str">
        <f ca="1">VLOOKUP(B86,'Insumos e Serviços'!$A:$F,5,0)</f>
        <v>L</v>
      </c>
      <c r="F86" s="115">
        <v>6.5101500000000007E-2</v>
      </c>
      <c r="G86" s="75">
        <f ca="1">VLOOKUP(B86,'Insumos e Serviços'!$A:$F,6,0)</f>
        <v>28.71</v>
      </c>
      <c r="H86" s="75">
        <f>TRUNC(F86*G86,2)</f>
        <v>1.86</v>
      </c>
    </row>
    <row r="87" spans="1:8" ht="15" thickTop="1">
      <c r="A87" s="4"/>
      <c r="B87" s="4"/>
      <c r="C87" s="4"/>
      <c r="D87" s="4"/>
      <c r="E87" s="4"/>
      <c r="F87" s="4"/>
      <c r="G87" s="4"/>
      <c r="H87" s="4"/>
    </row>
    <row r="88" spans="1:8" ht="22.5">
      <c r="A88" s="106" t="s">
        <v>89</v>
      </c>
      <c r="B88" s="101" t="str">
        <f ca="1">VLOOKUP(A88,'Orçamento Sintético'!$A:$H,2,0)</f>
        <v xml:space="preserve"> MPDFT0410 </v>
      </c>
      <c r="C88" s="101" t="str">
        <f ca="1">VLOOKUP(A88,'Orçamento Sintético'!$A:$H,3,0)</f>
        <v>Próprio</v>
      </c>
      <c r="D88" s="102" t="str">
        <f ca="1">VLOOKUP(A88,'Orçamento Sintético'!$A:$H,4,0)</f>
        <v>Pintura esmalte sobre tubulação de ferro, intervalo de Ø 25mm - 100mm, 2 demãos, inclusive fundo anticorrosivo</v>
      </c>
      <c r="E88" s="101" t="str">
        <f ca="1">VLOOKUP(A88,'Orçamento Sintético'!$A:$H,5,0)</f>
        <v>m</v>
      </c>
      <c r="F88" s="103"/>
      <c r="G88" s="104"/>
      <c r="H88" s="105">
        <f>SUM(H89:H94)</f>
        <v>9.2900000000000009</v>
      </c>
    </row>
    <row r="89" spans="1:8">
      <c r="A89" s="73" t="str">
        <f ca="1">VLOOKUP(B89,'Insumos e Serviços'!$A:$F,3,0)</f>
        <v>Composição</v>
      </c>
      <c r="B89" s="100" t="s">
        <v>340</v>
      </c>
      <c r="C89" s="72" t="str">
        <f ca="1">VLOOKUP(B89,'Insumos e Serviços'!$A:$F,2,0)</f>
        <v>SINAPI</v>
      </c>
      <c r="D89" s="73" t="str">
        <f ca="1">VLOOKUP(B89,'Insumos e Serviços'!$A:$F,4,0)</f>
        <v>PINTOR COM ENCARGOS COMPLEMENTARES</v>
      </c>
      <c r="E89" s="72" t="str">
        <f ca="1">VLOOKUP(B89,'Insumos e Serviços'!$A:$F,5,0)</f>
        <v>H</v>
      </c>
      <c r="F89" s="115">
        <v>0.153</v>
      </c>
      <c r="G89" s="75">
        <f ca="1">VLOOKUP(B89,'Insumos e Serviços'!$A:$F,6,0)</f>
        <v>24.89</v>
      </c>
      <c r="H89" s="75">
        <f t="shared" ref="H89:H94" si="0">TRUNC(F89*G89,2)</f>
        <v>3.8</v>
      </c>
    </row>
    <row r="90" spans="1:8">
      <c r="A90" s="73" t="str">
        <f ca="1">VLOOKUP(B90,'Insumos e Serviços'!$A:$F,3,0)</f>
        <v>Composição</v>
      </c>
      <c r="B90" s="100" t="s">
        <v>246</v>
      </c>
      <c r="C90" s="72" t="str">
        <f ca="1">VLOOKUP(B90,'Insumos e Serviços'!$A:$F,2,0)</f>
        <v>SINAPI</v>
      </c>
      <c r="D90" s="73" t="str">
        <f ca="1">VLOOKUP(B90,'Insumos e Serviços'!$A:$F,4,0)</f>
        <v>SERVENTE COM ENCARGOS COMPLEMENTARES</v>
      </c>
      <c r="E90" s="72" t="str">
        <f ca="1">VLOOKUP(B90,'Insumos e Serviços'!$A:$F,5,0)</f>
        <v>H</v>
      </c>
      <c r="F90" s="115">
        <v>0.153</v>
      </c>
      <c r="G90" s="75">
        <f ca="1">VLOOKUP(B90,'Insumos e Serviços'!$A:$F,6,0)</f>
        <v>17.61</v>
      </c>
      <c r="H90" s="75">
        <f t="shared" si="0"/>
        <v>2.69</v>
      </c>
    </row>
    <row r="91" spans="1:8" ht="33.75">
      <c r="A91" s="73" t="str">
        <f ca="1">VLOOKUP(B91,'Insumos e Serviços'!$A:$F,3,0)</f>
        <v>Composição</v>
      </c>
      <c r="B91" s="100" t="s">
        <v>348</v>
      </c>
      <c r="C91" s="72" t="str">
        <f ca="1">VLOOKUP(B91,'Insumos e Serviços'!$A:$F,2,0)</f>
        <v>SINAPI</v>
      </c>
      <c r="D91" s="73" t="str">
        <f ca="1">VLOOKUP(B91,'Insumos e Serviços'!$A:$F,4,0)</f>
        <v>PINTURA COM TINTA ACRÍLICA DE FUNDO APLICADA A ROLO OU PINCEL SOBRE SUPERFÍCIES METÁLICAS (EXCETO PERFIL) EXECUTADO EM OBRA (POR DEMÃO). AF_01/2020</v>
      </c>
      <c r="E91" s="72" t="str">
        <f ca="1">VLOOKUP(B91,'Insumos e Serviços'!$A:$F,5,0)</f>
        <v>m²</v>
      </c>
      <c r="F91" s="115">
        <v>2.3E-2</v>
      </c>
      <c r="G91" s="75">
        <f ca="1">VLOOKUP(B91,'Insumos e Serviços'!$A:$F,6,0)</f>
        <v>13.47</v>
      </c>
      <c r="H91" s="75">
        <f t="shared" si="0"/>
        <v>0.3</v>
      </c>
    </row>
    <row r="92" spans="1:8">
      <c r="A92" s="73" t="str">
        <f ca="1">VLOOKUP(B92,'Insumos e Serviços'!$A:$F,3,0)</f>
        <v>Insumo</v>
      </c>
      <c r="B92" s="100" t="s">
        <v>346</v>
      </c>
      <c r="C92" s="72" t="str">
        <f ca="1">VLOOKUP(B92,'Insumos e Serviços'!$A:$F,2,0)</f>
        <v>SINAPI</v>
      </c>
      <c r="D92" s="73" t="str">
        <f ca="1">VLOOKUP(B92,'Insumos e Serviços'!$A:$F,4,0)</f>
        <v>LIXA EM FOLHA PARA FERRO, NUMERO 150</v>
      </c>
      <c r="E92" s="72" t="str">
        <f ca="1">VLOOKUP(B92,'Insumos e Serviços'!$A:$F,5,0)</f>
        <v>UN</v>
      </c>
      <c r="F92" s="115">
        <v>0.56999999999999995</v>
      </c>
      <c r="G92" s="75">
        <f ca="1">VLOOKUP(B92,'Insumos e Serviços'!$A:$F,6,0)</f>
        <v>2.93</v>
      </c>
      <c r="H92" s="75">
        <f t="shared" si="0"/>
        <v>1.67</v>
      </c>
    </row>
    <row r="93" spans="1:8">
      <c r="A93" s="73" t="str">
        <f ca="1">VLOOKUP(B93,'Insumos e Serviços'!$A:$F,3,0)</f>
        <v>Insumo</v>
      </c>
      <c r="B93" s="100" t="s">
        <v>344</v>
      </c>
      <c r="C93" s="72" t="str">
        <f ca="1">VLOOKUP(B93,'Insumos e Serviços'!$A:$F,2,0)</f>
        <v>SINAPI</v>
      </c>
      <c r="D93" s="73" t="str">
        <f ca="1">VLOOKUP(B93,'Insumos e Serviços'!$A:$F,4,0)</f>
        <v>SOLVENTE DILUENTE A BASE DE AGUARRAS</v>
      </c>
      <c r="E93" s="72" t="str">
        <f ca="1">VLOOKUP(B93,'Insumos e Serviços'!$A:$F,5,0)</f>
        <v>L</v>
      </c>
      <c r="F93" s="115">
        <v>0.01</v>
      </c>
      <c r="G93" s="75">
        <f ca="1">VLOOKUP(B93,'Insumos e Serviços'!$A:$F,6,0)</f>
        <v>11.98</v>
      </c>
      <c r="H93" s="75">
        <f t="shared" si="0"/>
        <v>0.11</v>
      </c>
    </row>
    <row r="94" spans="1:8" ht="23.25" thickBot="1">
      <c r="A94" s="73" t="str">
        <f ca="1">VLOOKUP(B94,'Insumos e Serviços'!$A:$F,3,0)</f>
        <v>Insumo</v>
      </c>
      <c r="B94" s="100" t="s">
        <v>342</v>
      </c>
      <c r="C94" s="72" t="str">
        <f ca="1">VLOOKUP(B94,'Insumos e Serviços'!$A:$F,2,0)</f>
        <v>SINAPI</v>
      </c>
      <c r="D94" s="73" t="str">
        <f ca="1">VLOOKUP(B94,'Insumos e Serviços'!$A:$F,4,0)</f>
        <v>TINTA ESMALTE SINTETICO PREMIUM DE DUPLA ACAO GRAFITE FOSCO PARA SUPERFICIES METALICAS FERROSAS</v>
      </c>
      <c r="E94" s="72" t="str">
        <f ca="1">VLOOKUP(B94,'Insumos e Serviços'!$A:$F,5,0)</f>
        <v>L</v>
      </c>
      <c r="F94" s="115">
        <v>2.3E-2</v>
      </c>
      <c r="G94" s="75">
        <f ca="1">VLOOKUP(B94,'Insumos e Serviços'!$A:$F,6,0)</f>
        <v>31.33</v>
      </c>
      <c r="H94" s="75">
        <f t="shared" si="0"/>
        <v>0.72</v>
      </c>
    </row>
    <row r="95" spans="1:8" ht="15" thickTop="1">
      <c r="A95" s="4"/>
      <c r="B95" s="4"/>
      <c r="C95" s="4"/>
      <c r="D95" s="4"/>
      <c r="E95" s="4"/>
      <c r="F95" s="4"/>
      <c r="G95" s="4"/>
      <c r="H95" s="4"/>
    </row>
    <row r="96" spans="1:8">
      <c r="A96" s="107" t="s">
        <v>95</v>
      </c>
      <c r="B96" s="107"/>
      <c r="C96" s="107"/>
      <c r="D96" s="107" t="s">
        <v>96</v>
      </c>
      <c r="E96" s="108"/>
      <c r="F96" s="109"/>
      <c r="G96" s="107"/>
      <c r="H96" s="110"/>
    </row>
    <row r="97" spans="1:8">
      <c r="A97" s="84" t="s">
        <v>97</v>
      </c>
      <c r="B97" s="84"/>
      <c r="C97" s="84"/>
      <c r="D97" s="84" t="s">
        <v>98</v>
      </c>
      <c r="E97" s="84"/>
      <c r="F97" s="85"/>
      <c r="G97" s="84"/>
      <c r="H97" s="86"/>
    </row>
    <row r="98" spans="1:8">
      <c r="A98" s="111" t="s">
        <v>111</v>
      </c>
      <c r="B98" s="112"/>
      <c r="C98" s="111"/>
      <c r="D98" s="111" t="s">
        <v>112</v>
      </c>
      <c r="E98" s="112"/>
      <c r="F98" s="113"/>
      <c r="G98" s="114"/>
      <c r="H98" s="114"/>
    </row>
    <row r="99" spans="1:8" ht="33.75">
      <c r="A99" s="106" t="s">
        <v>122</v>
      </c>
      <c r="B99" s="101" t="str">
        <f ca="1">VLOOKUP(A99,'Orçamento Sintético'!$A:$H,2,0)</f>
        <v xml:space="preserve"> MPDFT0854 </v>
      </c>
      <c r="C99" s="101" t="str">
        <f ca="1">VLOOKUP(A99,'Orçamento Sintético'!$A:$H,3,0)</f>
        <v>Próprio</v>
      </c>
      <c r="D99" s="102" t="str">
        <f ca="1">VLOOKUP(A99,'Orçamento Sintético'!$A:$H,4,0)</f>
        <v>Copia da SINAPI (89681) - REDUÇÃO EXCÊNTRICA, PVC, SERIE R, ÁGUA PLUVIAL, DN 200X150, JUNTA ELÁSTICA, FORNECIDO E INSTALADO EM CONDUTORES VERTICAIS DE ÁGUAS PLUVIAIS. AF_12/2014</v>
      </c>
      <c r="E99" s="101" t="str">
        <f ca="1">VLOOKUP(A99,'Orçamento Sintético'!$A:$H,5,0)</f>
        <v>UN</v>
      </c>
      <c r="F99" s="103"/>
      <c r="G99" s="104"/>
      <c r="H99" s="105">
        <f>SUM(H100:H104)</f>
        <v>264.15999999999997</v>
      </c>
    </row>
    <row r="100" spans="1:8">
      <c r="A100" s="73" t="str">
        <f ca="1">VLOOKUP(B100,'Insumos e Serviços'!$A:$F,3,0)</f>
        <v>Composição</v>
      </c>
      <c r="B100" s="100" t="s">
        <v>267</v>
      </c>
      <c r="C100" s="72" t="str">
        <f ca="1">VLOOKUP(B100,'Insumos e Serviços'!$A:$F,2,0)</f>
        <v>SINAPI</v>
      </c>
      <c r="D100" s="73" t="str">
        <f ca="1">VLOOKUP(B100,'Insumos e Serviços'!$A:$F,4,0)</f>
        <v>AUXILIAR DE ENCANADOR OU BOMBEIRO HIDRÁULICO COM ENCARGOS COMPLEMENTARES</v>
      </c>
      <c r="E100" s="72" t="str">
        <f ca="1">VLOOKUP(B100,'Insumos e Serviços'!$A:$F,5,0)</f>
        <v>H</v>
      </c>
      <c r="F100" s="115">
        <v>0.11</v>
      </c>
      <c r="G100" s="75">
        <f ca="1">VLOOKUP(B100,'Insumos e Serviços'!$A:$F,6,0)</f>
        <v>18.23</v>
      </c>
      <c r="H100" s="75">
        <f>TRUNC(F100*G100,2)</f>
        <v>2</v>
      </c>
    </row>
    <row r="101" spans="1:8">
      <c r="A101" s="73" t="str">
        <f ca="1">VLOOKUP(B101,'Insumos e Serviços'!$A:$F,3,0)</f>
        <v>Composição</v>
      </c>
      <c r="B101" s="100" t="s">
        <v>265</v>
      </c>
      <c r="C101" s="72" t="str">
        <f ca="1">VLOOKUP(B101,'Insumos e Serviços'!$A:$F,2,0)</f>
        <v>SINAPI</v>
      </c>
      <c r="D101" s="73" t="str">
        <f ca="1">VLOOKUP(B101,'Insumos e Serviços'!$A:$F,4,0)</f>
        <v>ENCANADOR OU BOMBEIRO HIDRÁULICO COM ENCARGOS COMPLEMENTARES</v>
      </c>
      <c r="E101" s="72" t="str">
        <f ca="1">VLOOKUP(B101,'Insumos e Serviços'!$A:$F,5,0)</f>
        <v>H</v>
      </c>
      <c r="F101" s="115">
        <v>0.11</v>
      </c>
      <c r="G101" s="75">
        <f ca="1">VLOOKUP(B101,'Insumos e Serviços'!$A:$F,6,0)</f>
        <v>23.41</v>
      </c>
      <c r="H101" s="75">
        <f>TRUNC(F101*G101,2)</f>
        <v>2.57</v>
      </c>
    </row>
    <row r="102" spans="1:8" ht="22.5">
      <c r="A102" s="73" t="str">
        <f ca="1">VLOOKUP(B102,'Insumos e Serviços'!$A:$F,3,0)</f>
        <v>Insumo</v>
      </c>
      <c r="B102" s="100" t="s">
        <v>324</v>
      </c>
      <c r="C102" s="72" t="str">
        <f ca="1">VLOOKUP(B102,'Insumos e Serviços'!$A:$F,2,0)</f>
        <v>SINAPI</v>
      </c>
      <c r="D102" s="73" t="str">
        <f ca="1">VLOOKUP(B102,'Insumos e Serviços'!$A:$F,4,0)</f>
        <v>PASTA LUBRIFICANTE PARA TUBOS E CONEXOES COM JUNTA ELASTICA (USO EM PVC, ACO, POLIETILENO E OUTROS) ( DE *400* G)</v>
      </c>
      <c r="E102" s="72" t="str">
        <f ca="1">VLOOKUP(B102,'Insumos e Serviços'!$A:$F,5,0)</f>
        <v>UN</v>
      </c>
      <c r="F102" s="115">
        <v>7.0000000000000007E-2</v>
      </c>
      <c r="G102" s="75">
        <f ca="1">VLOOKUP(B102,'Insumos e Serviços'!$A:$F,6,0)</f>
        <v>29.43</v>
      </c>
      <c r="H102" s="75">
        <f>TRUNC(F102*G102,2)</f>
        <v>2.06</v>
      </c>
    </row>
    <row r="103" spans="1:8">
      <c r="A103" s="73" t="str">
        <f ca="1">VLOOKUP(B103,'Insumos e Serviços'!$A:$F,3,0)</f>
        <v>Insumo</v>
      </c>
      <c r="B103" s="100" t="s">
        <v>330</v>
      </c>
      <c r="C103" s="72" t="str">
        <f ca="1">VLOOKUP(B103,'Insumos e Serviços'!$A:$F,2,0)</f>
        <v>SINAPI</v>
      </c>
      <c r="D103" s="73" t="str">
        <f ca="1">VLOOKUP(B103,'Insumos e Serviços'!$A:$F,4,0)</f>
        <v>REDUCAO EXCENTRICA PVC NBR 10569 P/REDE COLET ESG PB JE 200 X 150MM</v>
      </c>
      <c r="E103" s="72" t="str">
        <f ca="1">VLOOKUP(B103,'Insumos e Serviços'!$A:$F,5,0)</f>
        <v>UN</v>
      </c>
      <c r="F103" s="115">
        <v>1</v>
      </c>
      <c r="G103" s="75">
        <f ca="1">VLOOKUP(B103,'Insumos e Serviços'!$A:$F,6,0)</f>
        <v>245.19</v>
      </c>
      <c r="H103" s="75">
        <f>TRUNC(F103*G103,2)</f>
        <v>245.19</v>
      </c>
    </row>
    <row r="104" spans="1:8" ht="15" thickBot="1">
      <c r="A104" s="73" t="str">
        <f ca="1">VLOOKUP(B104,'Insumos e Serviços'!$A:$F,3,0)</f>
        <v>Insumo</v>
      </c>
      <c r="B104" s="100" t="s">
        <v>328</v>
      </c>
      <c r="C104" s="72" t="str">
        <f ca="1">VLOOKUP(B104,'Insumos e Serviços'!$A:$F,2,0)</f>
        <v>SINAPI</v>
      </c>
      <c r="D104" s="73" t="str">
        <f ca="1">VLOOKUP(B104,'Insumos e Serviços'!$A:$F,4,0)</f>
        <v>ANEL BORRACHA, PARA TUBO PVC, REDE COLETOR ESGOTO, DN 200 MM (NBR 7362)</v>
      </c>
      <c r="E104" s="72" t="str">
        <f ca="1">VLOOKUP(B104,'Insumos e Serviços'!$A:$F,5,0)</f>
        <v>UN</v>
      </c>
      <c r="F104" s="115">
        <v>1</v>
      </c>
      <c r="G104" s="75">
        <f ca="1">VLOOKUP(B104,'Insumos e Serviços'!$A:$F,6,0)</f>
        <v>12.34</v>
      </c>
      <c r="H104" s="75">
        <f>TRUNC(F104*G104,2)</f>
        <v>12.34</v>
      </c>
    </row>
    <row r="105" spans="1:8" ht="15" thickTop="1">
      <c r="A105" s="4"/>
      <c r="B105" s="4"/>
      <c r="C105" s="4"/>
      <c r="D105" s="4"/>
      <c r="E105" s="4"/>
      <c r="F105" s="4"/>
      <c r="G105" s="4"/>
      <c r="H105" s="4"/>
    </row>
    <row r="106" spans="1:8" ht="33.75">
      <c r="A106" s="106" t="s">
        <v>125</v>
      </c>
      <c r="B106" s="101" t="str">
        <f ca="1">VLOOKUP(A106,'Orçamento Sintético'!$A:$H,2,0)</f>
        <v xml:space="preserve"> MPDFT0274 </v>
      </c>
      <c r="C106" s="101" t="str">
        <f ca="1">VLOOKUP(A106,'Orçamento Sintético'!$A:$H,3,0)</f>
        <v>Próprio</v>
      </c>
      <c r="D106" s="102" t="str">
        <f ca="1">VLOOKUP(A106,'Orçamento Sintético'!$A:$H,4,0)</f>
        <v>Copia da SINAPI (89681) - REDUÇÃO EXCÊNTRICA, PVC, SERIE R, ÁGUA PLUVIAL, DN 250 X 200 MM, JUNTA ELÁSTICA, FORNECIDO E INSTALADO EM CONDUTORES VERTICAIS DE ÁGUAS PLUVIAIS. AF_12/2014</v>
      </c>
      <c r="E106" s="101" t="str">
        <f ca="1">VLOOKUP(A106,'Orçamento Sintético'!$A:$H,5,0)</f>
        <v>UN</v>
      </c>
      <c r="F106" s="103"/>
      <c r="G106" s="104"/>
      <c r="H106" s="105">
        <f>SUM(H107:H111)</f>
        <v>493.48</v>
      </c>
    </row>
    <row r="107" spans="1:8">
      <c r="A107" s="73" t="str">
        <f ca="1">VLOOKUP(B107,'Insumos e Serviços'!$A:$F,3,0)</f>
        <v>Composição</v>
      </c>
      <c r="B107" s="100" t="s">
        <v>267</v>
      </c>
      <c r="C107" s="72" t="str">
        <f ca="1">VLOOKUP(B107,'Insumos e Serviços'!$A:$F,2,0)</f>
        <v>SINAPI</v>
      </c>
      <c r="D107" s="73" t="str">
        <f ca="1">VLOOKUP(B107,'Insumos e Serviços'!$A:$F,4,0)</f>
        <v>AUXILIAR DE ENCANADOR OU BOMBEIRO HIDRÁULICO COM ENCARGOS COMPLEMENTARES</v>
      </c>
      <c r="E107" s="72" t="str">
        <f ca="1">VLOOKUP(B107,'Insumos e Serviços'!$A:$F,5,0)</f>
        <v>H</v>
      </c>
      <c r="F107" s="115">
        <v>0.11</v>
      </c>
      <c r="G107" s="75">
        <f ca="1">VLOOKUP(B107,'Insumos e Serviços'!$A:$F,6,0)</f>
        <v>18.23</v>
      </c>
      <c r="H107" s="75">
        <f>TRUNC(F107*G107,2)</f>
        <v>2</v>
      </c>
    </row>
    <row r="108" spans="1:8">
      <c r="A108" s="73" t="str">
        <f ca="1">VLOOKUP(B108,'Insumos e Serviços'!$A:$F,3,0)</f>
        <v>Composição</v>
      </c>
      <c r="B108" s="100" t="s">
        <v>265</v>
      </c>
      <c r="C108" s="72" t="str">
        <f ca="1">VLOOKUP(B108,'Insumos e Serviços'!$A:$F,2,0)</f>
        <v>SINAPI</v>
      </c>
      <c r="D108" s="73" t="str">
        <f ca="1">VLOOKUP(B108,'Insumos e Serviços'!$A:$F,4,0)</f>
        <v>ENCANADOR OU BOMBEIRO HIDRÁULICO COM ENCARGOS COMPLEMENTARES</v>
      </c>
      <c r="E108" s="72" t="str">
        <f ca="1">VLOOKUP(B108,'Insumos e Serviços'!$A:$F,5,0)</f>
        <v>H</v>
      </c>
      <c r="F108" s="115">
        <v>0.11</v>
      </c>
      <c r="G108" s="75">
        <f ca="1">VLOOKUP(B108,'Insumos e Serviços'!$A:$F,6,0)</f>
        <v>23.41</v>
      </c>
      <c r="H108" s="75">
        <f>TRUNC(F108*G108,2)</f>
        <v>2.57</v>
      </c>
    </row>
    <row r="109" spans="1:8" ht="22.5">
      <c r="A109" s="73" t="str">
        <f ca="1">VLOOKUP(B109,'Insumos e Serviços'!$A:$F,3,0)</f>
        <v>Insumo</v>
      </c>
      <c r="B109" s="100" t="s">
        <v>324</v>
      </c>
      <c r="C109" s="72" t="str">
        <f ca="1">VLOOKUP(B109,'Insumos e Serviços'!$A:$F,2,0)</f>
        <v>SINAPI</v>
      </c>
      <c r="D109" s="73" t="str">
        <f ca="1">VLOOKUP(B109,'Insumos e Serviços'!$A:$F,4,0)</f>
        <v>PASTA LUBRIFICANTE PARA TUBOS E CONEXOES COM JUNTA ELASTICA (USO EM PVC, ACO, POLIETILENO E OUTROS) ( DE *400* G)</v>
      </c>
      <c r="E109" s="72" t="str">
        <f ca="1">VLOOKUP(B109,'Insumos e Serviços'!$A:$F,5,0)</f>
        <v>UN</v>
      </c>
      <c r="F109" s="115">
        <v>7.0000000000000007E-2</v>
      </c>
      <c r="G109" s="75">
        <f ca="1">VLOOKUP(B109,'Insumos e Serviços'!$A:$F,6,0)</f>
        <v>29.43</v>
      </c>
      <c r="H109" s="75">
        <f>TRUNC(F109*G109,2)</f>
        <v>2.06</v>
      </c>
    </row>
    <row r="110" spans="1:8">
      <c r="A110" s="73" t="str">
        <f ca="1">VLOOKUP(B110,'Insumos e Serviços'!$A:$F,3,0)</f>
        <v>Insumo</v>
      </c>
      <c r="B110" s="100" t="s">
        <v>326</v>
      </c>
      <c r="C110" s="72" t="str">
        <f ca="1">VLOOKUP(B110,'Insumos e Serviços'!$A:$F,2,0)</f>
        <v>SINAPI</v>
      </c>
      <c r="D110" s="73" t="str">
        <f ca="1">VLOOKUP(B110,'Insumos e Serviços'!$A:$F,4,0)</f>
        <v>REDUCAO EXCENTRICA PVC NBR 10569 P/REDE COLET ESG PB JE 250 X 200MM</v>
      </c>
      <c r="E110" s="72" t="str">
        <f ca="1">VLOOKUP(B110,'Insumos e Serviços'!$A:$F,5,0)</f>
        <v>UN</v>
      </c>
      <c r="F110" s="115">
        <v>1</v>
      </c>
      <c r="G110" s="75">
        <f ca="1">VLOOKUP(B110,'Insumos e Serviços'!$A:$F,6,0)</f>
        <v>462.48</v>
      </c>
      <c r="H110" s="75">
        <f>TRUNC(F110*G110,2)</f>
        <v>462.48</v>
      </c>
    </row>
    <row r="111" spans="1:8" ht="15" thickBot="1">
      <c r="A111" s="73" t="str">
        <f ca="1">VLOOKUP(B111,'Insumos e Serviços'!$A:$F,3,0)</f>
        <v>Insumo</v>
      </c>
      <c r="B111" s="100" t="s">
        <v>322</v>
      </c>
      <c r="C111" s="72" t="str">
        <f ca="1">VLOOKUP(B111,'Insumos e Serviços'!$A:$F,2,0)</f>
        <v>SINAPI</v>
      </c>
      <c r="D111" s="73" t="str">
        <f ca="1">VLOOKUP(B111,'Insumos e Serviços'!$A:$F,4,0)</f>
        <v>ANEL BORRACHA, PARA TUBO PVC, REDE COLETOR ESGOTO, DN 250 MM (NBR 7362)</v>
      </c>
      <c r="E111" s="72" t="str">
        <f ca="1">VLOOKUP(B111,'Insumos e Serviços'!$A:$F,5,0)</f>
        <v>UN</v>
      </c>
      <c r="F111" s="115">
        <v>1</v>
      </c>
      <c r="G111" s="75">
        <f ca="1">VLOOKUP(B111,'Insumos e Serviços'!$A:$F,6,0)</f>
        <v>24.37</v>
      </c>
      <c r="H111" s="75">
        <f>TRUNC(F111*G111,2)</f>
        <v>24.37</v>
      </c>
    </row>
    <row r="112" spans="1:8" ht="15" thickTop="1">
      <c r="A112" s="4"/>
      <c r="B112" s="4"/>
      <c r="C112" s="4"/>
      <c r="D112" s="4"/>
      <c r="E112" s="4"/>
      <c r="F112" s="4"/>
      <c r="G112" s="4"/>
      <c r="H112" s="4"/>
    </row>
    <row r="113" spans="1:8" ht="33.75">
      <c r="A113" s="106" t="s">
        <v>128</v>
      </c>
      <c r="B113" s="101" t="str">
        <f ca="1">VLOOKUP(A113,'Orçamento Sintético'!$A:$H,2,0)</f>
        <v xml:space="preserve"> MPDFT0279 </v>
      </c>
      <c r="C113" s="101" t="str">
        <f ca="1">VLOOKUP(A113,'Orçamento Sintético'!$A:$H,3,0)</f>
        <v>Próprio</v>
      </c>
      <c r="D113" s="102" t="str">
        <f ca="1">VLOOKUP(A113,'Orçamento Sintético'!$A:$H,4,0)</f>
        <v>Copia da SINAPI (89698) - JUNÇÃO SIMPLES, PVC, SERIE R, ÁGUA PLUVIAL, DN 250 X 250 MM, JUNTA ELÁSTICA, FORNECIDO E INSTALADO EM CONDUTORES VERTICAIS DE ÁGUAS PLUVIAIS. AF_12/2014</v>
      </c>
      <c r="E113" s="101" t="str">
        <f ca="1">VLOOKUP(A113,'Orçamento Sintético'!$A:$H,5,0)</f>
        <v>UN</v>
      </c>
      <c r="F113" s="103"/>
      <c r="G113" s="104"/>
      <c r="H113" s="105">
        <f>SUM(H114:H118)</f>
        <v>642.05999999999995</v>
      </c>
    </row>
    <row r="114" spans="1:8">
      <c r="A114" s="73" t="str">
        <f ca="1">VLOOKUP(B114,'Insumos e Serviços'!$A:$F,3,0)</f>
        <v>Composição</v>
      </c>
      <c r="B114" s="100" t="s">
        <v>267</v>
      </c>
      <c r="C114" s="72" t="str">
        <f ca="1">VLOOKUP(B114,'Insumos e Serviços'!$A:$F,2,0)</f>
        <v>SINAPI</v>
      </c>
      <c r="D114" s="73" t="str">
        <f ca="1">VLOOKUP(B114,'Insumos e Serviços'!$A:$F,4,0)</f>
        <v>AUXILIAR DE ENCANADOR OU BOMBEIRO HIDRÁULICO COM ENCARGOS COMPLEMENTARES</v>
      </c>
      <c r="E114" s="72" t="str">
        <f ca="1">VLOOKUP(B114,'Insumos e Serviços'!$A:$F,5,0)</f>
        <v>H</v>
      </c>
      <c r="F114" s="115">
        <v>0.23</v>
      </c>
      <c r="G114" s="75">
        <f ca="1">VLOOKUP(B114,'Insumos e Serviços'!$A:$F,6,0)</f>
        <v>18.23</v>
      </c>
      <c r="H114" s="75">
        <f>TRUNC(F114*G114,2)</f>
        <v>4.1900000000000004</v>
      </c>
    </row>
    <row r="115" spans="1:8">
      <c r="A115" s="73" t="str">
        <f ca="1">VLOOKUP(B115,'Insumos e Serviços'!$A:$F,3,0)</f>
        <v>Composição</v>
      </c>
      <c r="B115" s="100" t="s">
        <v>265</v>
      </c>
      <c r="C115" s="72" t="str">
        <f ca="1">VLOOKUP(B115,'Insumos e Serviços'!$A:$F,2,0)</f>
        <v>SINAPI</v>
      </c>
      <c r="D115" s="73" t="str">
        <f ca="1">VLOOKUP(B115,'Insumos e Serviços'!$A:$F,4,0)</f>
        <v>ENCANADOR OU BOMBEIRO HIDRÁULICO COM ENCARGOS COMPLEMENTARES</v>
      </c>
      <c r="E115" s="72" t="str">
        <f ca="1">VLOOKUP(B115,'Insumos e Serviços'!$A:$F,5,0)</f>
        <v>H</v>
      </c>
      <c r="F115" s="115">
        <v>0.23</v>
      </c>
      <c r="G115" s="75">
        <f ca="1">VLOOKUP(B115,'Insumos e Serviços'!$A:$F,6,0)</f>
        <v>23.41</v>
      </c>
      <c r="H115" s="75">
        <f>TRUNC(F115*G115,2)</f>
        <v>5.38</v>
      </c>
    </row>
    <row r="116" spans="1:8" ht="22.5">
      <c r="A116" s="73" t="str">
        <f ca="1">VLOOKUP(B116,'Insumos e Serviços'!$A:$F,3,0)</f>
        <v>Insumo</v>
      </c>
      <c r="B116" s="100" t="s">
        <v>324</v>
      </c>
      <c r="C116" s="72" t="str">
        <f ca="1">VLOOKUP(B116,'Insumos e Serviços'!$A:$F,2,0)</f>
        <v>SINAPI</v>
      </c>
      <c r="D116" s="73" t="str">
        <f ca="1">VLOOKUP(B116,'Insumos e Serviços'!$A:$F,4,0)</f>
        <v>PASTA LUBRIFICANTE PARA TUBOS E CONEXOES COM JUNTA ELASTICA (USO EM PVC, ACO, POLIETILENO E OUTROS) ( DE *400* G)</v>
      </c>
      <c r="E116" s="72" t="str">
        <f ca="1">VLOOKUP(B116,'Insumos e Serviços'!$A:$F,5,0)</f>
        <v>UN</v>
      </c>
      <c r="F116" s="115">
        <v>0.14000000000000001</v>
      </c>
      <c r="G116" s="75">
        <f ca="1">VLOOKUP(B116,'Insumos e Serviços'!$A:$F,6,0)</f>
        <v>29.43</v>
      </c>
      <c r="H116" s="75">
        <f>TRUNC(F116*G116,2)</f>
        <v>4.12</v>
      </c>
    </row>
    <row r="117" spans="1:8">
      <c r="A117" s="73" t="str">
        <f ca="1">VLOOKUP(B117,'Insumos e Serviços'!$A:$F,3,0)</f>
        <v>Insumo</v>
      </c>
      <c r="B117" s="100" t="s">
        <v>322</v>
      </c>
      <c r="C117" s="72" t="str">
        <f ca="1">VLOOKUP(B117,'Insumos e Serviços'!$A:$F,2,0)</f>
        <v>SINAPI</v>
      </c>
      <c r="D117" s="73" t="str">
        <f ca="1">VLOOKUP(B117,'Insumos e Serviços'!$A:$F,4,0)</f>
        <v>ANEL BORRACHA, PARA TUBO PVC, REDE COLETOR ESGOTO, DN 250 MM (NBR 7362)</v>
      </c>
      <c r="E117" s="72" t="str">
        <f ca="1">VLOOKUP(B117,'Insumos e Serviços'!$A:$F,5,0)</f>
        <v>UN</v>
      </c>
      <c r="F117" s="115">
        <v>2</v>
      </c>
      <c r="G117" s="75">
        <f ca="1">VLOOKUP(B117,'Insumos e Serviços'!$A:$F,6,0)</f>
        <v>24.37</v>
      </c>
      <c r="H117" s="75">
        <f>TRUNC(F117*G117,2)</f>
        <v>48.74</v>
      </c>
    </row>
    <row r="118" spans="1:8" ht="15" thickBot="1">
      <c r="A118" s="73" t="str">
        <f ca="1">VLOOKUP(B118,'Insumos e Serviços'!$A:$F,3,0)</f>
        <v>Insumo</v>
      </c>
      <c r="B118" s="100" t="s">
        <v>320</v>
      </c>
      <c r="C118" s="72" t="str">
        <f ca="1">VLOOKUP(B118,'Insumos e Serviços'!$A:$F,2,0)</f>
        <v>Próprio</v>
      </c>
      <c r="D118" s="73" t="str">
        <f ca="1">VLOOKUP(B118,'Insumos e Serviços'!$A:$F,4,0)</f>
        <v>Junção 45º PVC JEI, DN 250x250mm - junta elástica integrada</v>
      </c>
      <c r="E118" s="72" t="str">
        <f ca="1">VLOOKUP(B118,'Insumos e Serviços'!$A:$F,5,0)</f>
        <v>un</v>
      </c>
      <c r="F118" s="115">
        <v>1</v>
      </c>
      <c r="G118" s="75">
        <f ca="1">VLOOKUP(B118,'Insumos e Serviços'!$A:$F,6,0)</f>
        <v>579.63</v>
      </c>
      <c r="H118" s="75">
        <f>TRUNC(F118*G118,2)</f>
        <v>579.63</v>
      </c>
    </row>
    <row r="119" spans="1:8" ht="15" thickTop="1">
      <c r="A119" s="4"/>
      <c r="B119" s="4"/>
      <c r="C119" s="4"/>
      <c r="D119" s="4"/>
      <c r="E119" s="4"/>
      <c r="F119" s="4"/>
      <c r="G119" s="4"/>
      <c r="H119" s="4"/>
    </row>
    <row r="120" spans="1:8">
      <c r="A120" s="106" t="s">
        <v>131</v>
      </c>
      <c r="B120" s="101" t="str">
        <f ca="1">VLOOKUP(A120,'Orçamento Sintético'!$A:$H,2,0)</f>
        <v xml:space="preserve"> MPDFT1037 </v>
      </c>
      <c r="C120" s="101" t="str">
        <f ca="1">VLOOKUP(A120,'Orçamento Sintético'!$A:$H,3,0)</f>
        <v>Próprio</v>
      </c>
      <c r="D120" s="102" t="str">
        <f ca="1">VLOOKUP(A120,'Orçamento Sintético'!$A:$H,4,0)</f>
        <v>Copia da Orse (1095) - CAP PVC SOLDAVEL 32MM</v>
      </c>
      <c r="E120" s="101" t="str">
        <f ca="1">VLOOKUP(A120,'Orçamento Sintético'!$A:$H,5,0)</f>
        <v>UN</v>
      </c>
      <c r="F120" s="103"/>
      <c r="G120" s="104"/>
      <c r="H120" s="105">
        <f>SUM(H121:H126)</f>
        <v>4.9400000000000004</v>
      </c>
    </row>
    <row r="121" spans="1:8">
      <c r="A121" s="73" t="str">
        <f ca="1">VLOOKUP(B121,'Insumos e Serviços'!$A:$F,3,0)</f>
        <v>Composição</v>
      </c>
      <c r="B121" s="100" t="s">
        <v>265</v>
      </c>
      <c r="C121" s="72" t="str">
        <f ca="1">VLOOKUP(B121,'Insumos e Serviços'!$A:$F,2,0)</f>
        <v>SINAPI</v>
      </c>
      <c r="D121" s="73" t="str">
        <f ca="1">VLOOKUP(B121,'Insumos e Serviços'!$A:$F,4,0)</f>
        <v>ENCANADOR OU BOMBEIRO HIDRÁULICO COM ENCARGOS COMPLEMENTARES</v>
      </c>
      <c r="E121" s="72" t="str">
        <f ca="1">VLOOKUP(B121,'Insumos e Serviços'!$A:$F,5,0)</f>
        <v>H</v>
      </c>
      <c r="F121" s="115">
        <v>4.4999999999999998E-2</v>
      </c>
      <c r="G121" s="75">
        <f ca="1">VLOOKUP(B121,'Insumos e Serviços'!$A:$F,6,0)</f>
        <v>23.41</v>
      </c>
      <c r="H121" s="75">
        <f t="shared" ref="H121:H126" si="1">TRUNC(F121*G121,2)</f>
        <v>1.05</v>
      </c>
    </row>
    <row r="122" spans="1:8">
      <c r="A122" s="73" t="str">
        <f ca="1">VLOOKUP(B122,'Insumos e Serviços'!$A:$F,3,0)</f>
        <v>Composição</v>
      </c>
      <c r="B122" s="100" t="s">
        <v>267</v>
      </c>
      <c r="C122" s="72" t="str">
        <f ca="1">VLOOKUP(B122,'Insumos e Serviços'!$A:$F,2,0)</f>
        <v>SINAPI</v>
      </c>
      <c r="D122" s="73" t="str">
        <f ca="1">VLOOKUP(B122,'Insumos e Serviços'!$A:$F,4,0)</f>
        <v>AUXILIAR DE ENCANADOR OU BOMBEIRO HIDRÁULICO COM ENCARGOS COMPLEMENTARES</v>
      </c>
      <c r="E122" s="72" t="str">
        <f ca="1">VLOOKUP(B122,'Insumos e Serviços'!$A:$F,5,0)</f>
        <v>H</v>
      </c>
      <c r="F122" s="115">
        <v>4.4999999999999998E-2</v>
      </c>
      <c r="G122" s="75">
        <f ca="1">VLOOKUP(B122,'Insumos e Serviços'!$A:$F,6,0)</f>
        <v>18.23</v>
      </c>
      <c r="H122" s="75">
        <f t="shared" si="1"/>
        <v>0.82</v>
      </c>
    </row>
    <row r="123" spans="1:8">
      <c r="A123" s="73" t="str">
        <f ca="1">VLOOKUP(B123,'Insumos e Serviços'!$A:$F,3,0)</f>
        <v>Insumo</v>
      </c>
      <c r="B123" s="100" t="s">
        <v>318</v>
      </c>
      <c r="C123" s="72" t="str">
        <f ca="1">VLOOKUP(B123,'Insumos e Serviços'!$A:$F,2,0)</f>
        <v>SINAPI</v>
      </c>
      <c r="D123" s="73" t="str">
        <f ca="1">VLOOKUP(B123,'Insumos e Serviços'!$A:$F,4,0)</f>
        <v>CAP PVC, SOLDAVEL, 32 MM, PARA AGUA FRIA PREDIAL</v>
      </c>
      <c r="E123" s="72" t="str">
        <f ca="1">VLOOKUP(B123,'Insumos e Serviços'!$A:$F,5,0)</f>
        <v>UN</v>
      </c>
      <c r="F123" s="115">
        <v>1</v>
      </c>
      <c r="G123" s="75">
        <f ca="1">VLOOKUP(B123,'Insumos e Serviços'!$A:$F,6,0)</f>
        <v>2.34</v>
      </c>
      <c r="H123" s="75">
        <f t="shared" si="1"/>
        <v>2.34</v>
      </c>
    </row>
    <row r="124" spans="1:8">
      <c r="A124" s="73" t="str">
        <f ca="1">VLOOKUP(B124,'Insumos e Serviços'!$A:$F,3,0)</f>
        <v>Insumo</v>
      </c>
      <c r="B124" s="100" t="s">
        <v>263</v>
      </c>
      <c r="C124" s="72" t="str">
        <f ca="1">VLOOKUP(B124,'Insumos e Serviços'!$A:$F,2,0)</f>
        <v>SINAPI</v>
      </c>
      <c r="D124" s="73" t="str">
        <f ca="1">VLOOKUP(B124,'Insumos e Serviços'!$A:$F,4,0)</f>
        <v>ADESIVO PLASTICO PARA PVC, FRASCO COM 850 GR</v>
      </c>
      <c r="E124" s="72" t="str">
        <f ca="1">VLOOKUP(B124,'Insumos e Serviços'!$A:$F,5,0)</f>
        <v>UN</v>
      </c>
      <c r="F124" s="115">
        <v>4.0000000000000001E-3</v>
      </c>
      <c r="G124" s="75">
        <f ca="1">VLOOKUP(B124,'Insumos e Serviços'!$A:$F,6,0)</f>
        <v>80.39</v>
      </c>
      <c r="H124" s="75">
        <f t="shared" si="1"/>
        <v>0.32</v>
      </c>
    </row>
    <row r="125" spans="1:8">
      <c r="A125" s="73" t="str">
        <f ca="1">VLOOKUP(B125,'Insumos e Serviços'!$A:$F,3,0)</f>
        <v>Insumo</v>
      </c>
      <c r="B125" s="100" t="s">
        <v>259</v>
      </c>
      <c r="C125" s="72" t="str">
        <f ca="1">VLOOKUP(B125,'Insumos e Serviços'!$A:$F,2,0)</f>
        <v>SINAPI</v>
      </c>
      <c r="D125" s="73" t="str">
        <f ca="1">VLOOKUP(B125,'Insumos e Serviços'!$A:$F,4,0)</f>
        <v>SOLUCAO LIMPADORA PARA PVC, FRASCO COM 1000 CM3</v>
      </c>
      <c r="E125" s="72" t="str">
        <f ca="1">VLOOKUP(B125,'Insumos e Serviços'!$A:$F,5,0)</f>
        <v>UN</v>
      </c>
      <c r="F125" s="115">
        <v>6.0000000000000001E-3</v>
      </c>
      <c r="G125" s="75">
        <f ca="1">VLOOKUP(B125,'Insumos e Serviços'!$A:$F,6,0)</f>
        <v>69.81</v>
      </c>
      <c r="H125" s="75">
        <f t="shared" si="1"/>
        <v>0.41</v>
      </c>
    </row>
    <row r="126" spans="1:8" ht="15" thickBot="1">
      <c r="A126" s="73" t="str">
        <f ca="1">VLOOKUP(B126,'Insumos e Serviços'!$A:$F,3,0)</f>
        <v>Insumo</v>
      </c>
      <c r="B126" s="100" t="s">
        <v>261</v>
      </c>
      <c r="C126" s="72" t="str">
        <f ca="1">VLOOKUP(B126,'Insumos e Serviços'!$A:$F,2,0)</f>
        <v>SINAPI</v>
      </c>
      <c r="D126" s="73" t="str">
        <f ca="1">VLOOKUP(B126,'Insumos e Serviços'!$A:$F,4,0)</f>
        <v>LIXA D'AGUA EM FOLHA, GRAO 100</v>
      </c>
      <c r="E126" s="72" t="str">
        <f ca="1">VLOOKUP(B126,'Insumos e Serviços'!$A:$F,5,0)</f>
        <v>UN</v>
      </c>
      <c r="F126" s="115">
        <v>3.0000000000000001E-3</v>
      </c>
      <c r="G126" s="75">
        <f ca="1">VLOOKUP(B126,'Insumos e Serviços'!$A:$F,6,0)</f>
        <v>2.0499999999999998</v>
      </c>
      <c r="H126" s="75">
        <f t="shared" si="1"/>
        <v>0</v>
      </c>
    </row>
    <row r="127" spans="1:8" ht="15" thickTop="1">
      <c r="A127" s="4"/>
      <c r="B127" s="4"/>
      <c r="C127" s="4"/>
      <c r="D127" s="4"/>
      <c r="E127" s="4"/>
      <c r="F127" s="4"/>
      <c r="G127" s="4"/>
      <c r="H127" s="4"/>
    </row>
    <row r="128" spans="1:8">
      <c r="A128" s="111" t="s">
        <v>134</v>
      </c>
      <c r="B128" s="112"/>
      <c r="C128" s="111"/>
      <c r="D128" s="111" t="s">
        <v>135</v>
      </c>
      <c r="E128" s="112"/>
      <c r="F128" s="113"/>
      <c r="G128" s="114"/>
      <c r="H128" s="114"/>
    </row>
    <row r="129" spans="1:8" ht="22.5">
      <c r="A129" s="106" t="s">
        <v>136</v>
      </c>
      <c r="B129" s="101" t="str">
        <f ca="1">VLOOKUP(A129,'Orçamento Sintético'!$A:$H,2,0)</f>
        <v xml:space="preserve"> MPDFT0541 </v>
      </c>
      <c r="C129" s="101" t="str">
        <f ca="1">VLOOKUP(A129,'Orçamento Sintético'!$A:$H,3,0)</f>
        <v>Próprio</v>
      </c>
      <c r="D129" s="102" t="str">
        <f ca="1">VLOOKUP(A129,'Orçamento Sintético'!$A:$H,4,0)</f>
        <v>Copia da CPOS (47.11.080) - Sensor de nível de líquido LA16M-40 com adaptador PVC M16x25, Icos Excelec</v>
      </c>
      <c r="E129" s="101" t="str">
        <f ca="1">VLOOKUP(A129,'Orçamento Sintético'!$A:$H,5,0)</f>
        <v>un</v>
      </c>
      <c r="F129" s="103"/>
      <c r="G129" s="104"/>
      <c r="H129" s="105">
        <f>SUM(H130:H133)</f>
        <v>64.500000000000014</v>
      </c>
    </row>
    <row r="130" spans="1:8">
      <c r="A130" s="73" t="str">
        <f ca="1">VLOOKUP(B130,'Insumos e Serviços'!$A:$F,3,0)</f>
        <v>Composição</v>
      </c>
      <c r="B130" s="100" t="s">
        <v>265</v>
      </c>
      <c r="C130" s="72" t="str">
        <f ca="1">VLOOKUP(B130,'Insumos e Serviços'!$A:$F,2,0)</f>
        <v>SINAPI</v>
      </c>
      <c r="D130" s="73" t="str">
        <f ca="1">VLOOKUP(B130,'Insumos e Serviços'!$A:$F,4,0)</f>
        <v>ENCANADOR OU BOMBEIRO HIDRÁULICO COM ENCARGOS COMPLEMENTARES</v>
      </c>
      <c r="E130" s="72" t="str">
        <f ca="1">VLOOKUP(B130,'Insumos e Serviços'!$A:$F,5,0)</f>
        <v>H</v>
      </c>
      <c r="F130" s="115">
        <v>0.2</v>
      </c>
      <c r="G130" s="75">
        <f ca="1">VLOOKUP(B130,'Insumos e Serviços'!$A:$F,6,0)</f>
        <v>23.41</v>
      </c>
      <c r="H130" s="75">
        <f>TRUNC(F130*G130,2)</f>
        <v>4.68</v>
      </c>
    </row>
    <row r="131" spans="1:8">
      <c r="A131" s="73" t="str">
        <f ca="1">VLOOKUP(B131,'Insumos e Serviços'!$A:$F,3,0)</f>
        <v>Composição</v>
      </c>
      <c r="B131" s="100" t="s">
        <v>267</v>
      </c>
      <c r="C131" s="72" t="str">
        <f ca="1">VLOOKUP(B131,'Insumos e Serviços'!$A:$F,2,0)</f>
        <v>SINAPI</v>
      </c>
      <c r="D131" s="73" t="str">
        <f ca="1">VLOOKUP(B131,'Insumos e Serviços'!$A:$F,4,0)</f>
        <v>AUXILIAR DE ENCANADOR OU BOMBEIRO HIDRÁULICO COM ENCARGOS COMPLEMENTARES</v>
      </c>
      <c r="E131" s="72" t="str">
        <f ca="1">VLOOKUP(B131,'Insumos e Serviços'!$A:$F,5,0)</f>
        <v>H</v>
      </c>
      <c r="F131" s="115">
        <v>0.2</v>
      </c>
      <c r="G131" s="75">
        <f ca="1">VLOOKUP(B131,'Insumos e Serviços'!$A:$F,6,0)</f>
        <v>18.23</v>
      </c>
      <c r="H131" s="75">
        <f>TRUNC(F131*G131,2)</f>
        <v>3.64</v>
      </c>
    </row>
    <row r="132" spans="1:8">
      <c r="A132" s="73" t="str">
        <f ca="1">VLOOKUP(B132,'Insumos e Serviços'!$A:$F,3,0)</f>
        <v>Insumo</v>
      </c>
      <c r="B132" s="100" t="s">
        <v>316</v>
      </c>
      <c r="C132" s="72" t="str">
        <f ca="1">VLOOKUP(B132,'Insumos e Serviços'!$A:$F,2,0)</f>
        <v>Próprio</v>
      </c>
      <c r="D132" s="73" t="str">
        <f ca="1">VLOOKUP(B132,'Insumos e Serviços'!$A:$F,4,0)</f>
        <v>Sensor de nível de líquido LA16M-40 com adaptador PVC M16 X 25, fab. Icos</v>
      </c>
      <c r="E132" s="72" t="str">
        <f ca="1">VLOOKUP(B132,'Insumos e Serviços'!$A:$F,5,0)</f>
        <v>un</v>
      </c>
      <c r="F132" s="115">
        <v>1</v>
      </c>
      <c r="G132" s="75">
        <f ca="1">VLOOKUP(B132,'Insumos e Serviços'!$A:$F,6,0)</f>
        <v>56.14</v>
      </c>
      <c r="H132" s="75">
        <f>TRUNC(F132*G132,2)</f>
        <v>56.14</v>
      </c>
    </row>
    <row r="133" spans="1:8" ht="15" thickBot="1">
      <c r="A133" s="73" t="str">
        <f ca="1">VLOOKUP(B133,'Insumos e Serviços'!$A:$F,3,0)</f>
        <v>Insumo</v>
      </c>
      <c r="B133" s="100" t="s">
        <v>314</v>
      </c>
      <c r="C133" s="72" t="str">
        <f ca="1">VLOOKUP(B133,'Insumos e Serviços'!$A:$F,2,0)</f>
        <v>SINAPI</v>
      </c>
      <c r="D133" s="73" t="str">
        <f ca="1">VLOOKUP(B133,'Insumos e Serviços'!$A:$F,4,0)</f>
        <v>FITA VEDA ROSCA EM ROLOS DE 18 MM X 50 M (L X C)</v>
      </c>
      <c r="E133" s="72" t="str">
        <f ca="1">VLOOKUP(B133,'Insumos e Serviços'!$A:$F,5,0)</f>
        <v>UN</v>
      </c>
      <c r="F133" s="115">
        <v>3.3999999999999998E-3</v>
      </c>
      <c r="G133" s="75">
        <f ca="1">VLOOKUP(B133,'Insumos e Serviços'!$A:$F,6,0)</f>
        <v>14.38</v>
      </c>
      <c r="H133" s="75">
        <f>TRUNC(F133*G133,2)</f>
        <v>0.04</v>
      </c>
    </row>
    <row r="134" spans="1:8" ht="15" thickTop="1">
      <c r="A134" s="4"/>
      <c r="B134" s="4"/>
      <c r="C134" s="4"/>
      <c r="D134" s="4"/>
      <c r="E134" s="4"/>
      <c r="F134" s="4"/>
      <c r="G134" s="4"/>
      <c r="H134" s="4"/>
    </row>
    <row r="135" spans="1:8" ht="22.5">
      <c r="A135" s="106" t="s">
        <v>139</v>
      </c>
      <c r="B135" s="101" t="str">
        <f ca="1">VLOOKUP(A135,'Orçamento Sintético'!$A:$H,2,0)</f>
        <v xml:space="preserve"> MPDFT0536 </v>
      </c>
      <c r="C135" s="101" t="str">
        <f ca="1">VLOOKUP(A135,'Orçamento Sintético'!$A:$H,3,0)</f>
        <v>Próprio</v>
      </c>
      <c r="D135" s="102" t="str">
        <f ca="1">VLOOKUP(A135,'Orçamento Sintético'!$A:$H,4,0)</f>
        <v>Copia da SINAPI (95253) - Válvula de esfera bruta, bronze, roscável, 2 1/2'' - fornecimento e instalação</v>
      </c>
      <c r="E135" s="101" t="str">
        <f ca="1">VLOOKUP(A135,'Orçamento Sintético'!$A:$H,5,0)</f>
        <v>UN</v>
      </c>
      <c r="F135" s="103"/>
      <c r="G135" s="104"/>
      <c r="H135" s="105">
        <f>SUM(H136:H139)</f>
        <v>306.22999999999996</v>
      </c>
    </row>
    <row r="136" spans="1:8">
      <c r="A136" s="73" t="str">
        <f ca="1">VLOOKUP(B136,'Insumos e Serviços'!$A:$F,3,0)</f>
        <v>Composição</v>
      </c>
      <c r="B136" s="100" t="s">
        <v>267</v>
      </c>
      <c r="C136" s="72" t="str">
        <f ca="1">VLOOKUP(B136,'Insumos e Serviços'!$A:$F,2,0)</f>
        <v>SINAPI</v>
      </c>
      <c r="D136" s="73" t="str">
        <f ca="1">VLOOKUP(B136,'Insumos e Serviços'!$A:$F,4,0)</f>
        <v>AUXILIAR DE ENCANADOR OU BOMBEIRO HIDRÁULICO COM ENCARGOS COMPLEMENTARES</v>
      </c>
      <c r="E136" s="72" t="str">
        <f ca="1">VLOOKUP(B136,'Insumos e Serviços'!$A:$F,5,0)</f>
        <v>H</v>
      </c>
      <c r="F136" s="115">
        <v>0.81799999999999995</v>
      </c>
      <c r="G136" s="75">
        <f ca="1">VLOOKUP(B136,'Insumos e Serviços'!$A:$F,6,0)</f>
        <v>18.23</v>
      </c>
      <c r="H136" s="75">
        <f>TRUNC(F136*G136,2)</f>
        <v>14.91</v>
      </c>
    </row>
    <row r="137" spans="1:8">
      <c r="A137" s="73" t="str">
        <f ca="1">VLOOKUP(B137,'Insumos e Serviços'!$A:$F,3,0)</f>
        <v>Composição</v>
      </c>
      <c r="B137" s="100" t="s">
        <v>265</v>
      </c>
      <c r="C137" s="72" t="str">
        <f ca="1">VLOOKUP(B137,'Insumos e Serviços'!$A:$F,2,0)</f>
        <v>SINAPI</v>
      </c>
      <c r="D137" s="73" t="str">
        <f ca="1">VLOOKUP(B137,'Insumos e Serviços'!$A:$F,4,0)</f>
        <v>ENCANADOR OU BOMBEIRO HIDRÁULICO COM ENCARGOS COMPLEMENTARES</v>
      </c>
      <c r="E137" s="72" t="str">
        <f ca="1">VLOOKUP(B137,'Insumos e Serviços'!$A:$F,5,0)</f>
        <v>H</v>
      </c>
      <c r="F137" s="115">
        <v>0.81799999999999995</v>
      </c>
      <c r="G137" s="75">
        <f ca="1">VLOOKUP(B137,'Insumos e Serviços'!$A:$F,6,0)</f>
        <v>23.41</v>
      </c>
      <c r="H137" s="75">
        <f>TRUNC(F137*G137,2)</f>
        <v>19.14</v>
      </c>
    </row>
    <row r="138" spans="1:8">
      <c r="A138" s="73" t="str">
        <f ca="1">VLOOKUP(B138,'Insumos e Serviços'!$A:$F,3,0)</f>
        <v>Insumo</v>
      </c>
      <c r="B138" s="100" t="s">
        <v>314</v>
      </c>
      <c r="C138" s="72" t="str">
        <f ca="1">VLOOKUP(B138,'Insumos e Serviços'!$A:$F,2,0)</f>
        <v>SINAPI</v>
      </c>
      <c r="D138" s="73" t="str">
        <f ca="1">VLOOKUP(B138,'Insumos e Serviços'!$A:$F,4,0)</f>
        <v>FITA VEDA ROSCA EM ROLOS DE 18 MM X 50 M (L X C)</v>
      </c>
      <c r="E138" s="72" t="str">
        <f ca="1">VLOOKUP(B138,'Insumos e Serviços'!$A:$F,5,0)</f>
        <v>UN</v>
      </c>
      <c r="F138" s="115">
        <v>3.7999999999999999E-2</v>
      </c>
      <c r="G138" s="75">
        <f ca="1">VLOOKUP(B138,'Insumos e Serviços'!$A:$F,6,0)</f>
        <v>14.38</v>
      </c>
      <c r="H138" s="75">
        <f>TRUNC(F138*G138,2)</f>
        <v>0.54</v>
      </c>
    </row>
    <row r="139" spans="1:8" ht="15" thickBot="1">
      <c r="A139" s="73" t="str">
        <f ca="1">VLOOKUP(B139,'Insumos e Serviços'!$A:$F,3,0)</f>
        <v>Insumo</v>
      </c>
      <c r="B139" s="100" t="s">
        <v>312</v>
      </c>
      <c r="C139" s="72" t="str">
        <f ca="1">VLOOKUP(B139,'Insumos e Serviços'!$A:$F,2,0)</f>
        <v>Próprio</v>
      </c>
      <c r="D139" s="73" t="str">
        <f ca="1">VLOOKUP(B139,'Insumos e Serviços'!$A:$F,4,0)</f>
        <v>Válvula de esfera bruta, bronze, roscável, 2 1/2''</v>
      </c>
      <c r="E139" s="72" t="str">
        <f ca="1">VLOOKUP(B139,'Insumos e Serviços'!$A:$F,5,0)</f>
        <v>un</v>
      </c>
      <c r="F139" s="115">
        <v>1</v>
      </c>
      <c r="G139" s="75">
        <f ca="1">VLOOKUP(B139,'Insumos e Serviços'!$A:$F,6,0)</f>
        <v>271.64</v>
      </c>
      <c r="H139" s="75">
        <f>TRUNC(F139*G139,2)</f>
        <v>271.64</v>
      </c>
    </row>
    <row r="140" spans="1:8" ht="15" thickTop="1">
      <c r="A140" s="4"/>
      <c r="B140" s="4"/>
      <c r="C140" s="4"/>
      <c r="D140" s="4"/>
      <c r="E140" s="4"/>
      <c r="F140" s="4"/>
      <c r="G140" s="4"/>
      <c r="H140" s="4"/>
    </row>
    <row r="141" spans="1:8">
      <c r="A141" s="106" t="s">
        <v>142</v>
      </c>
      <c r="B141" s="101" t="str">
        <f ca="1">VLOOKUP(A141,'Orçamento Sintético'!$A:$H,2,0)</f>
        <v xml:space="preserve"> MPDFT0237 </v>
      </c>
      <c r="C141" s="101" t="str">
        <f ca="1">VLOOKUP(A141,'Orçamento Sintético'!$A:$H,3,0)</f>
        <v>Próprio</v>
      </c>
      <c r="D141" s="102" t="str">
        <f ca="1">VLOOKUP(A141,'Orçamento Sintético'!$A:$H,4,0)</f>
        <v>Apoio e fixação de tubulação em bloco de concreto de 20x20x20cm</v>
      </c>
      <c r="E141" s="101" t="str">
        <f ca="1">VLOOKUP(A141,'Orçamento Sintético'!$A:$H,5,0)</f>
        <v>un</v>
      </c>
      <c r="F141" s="103"/>
      <c r="G141" s="104"/>
      <c r="H141" s="105">
        <f>SUM(H142:H144)</f>
        <v>6.5</v>
      </c>
    </row>
    <row r="142" spans="1:8">
      <c r="A142" s="73" t="str">
        <f ca="1">VLOOKUP(B142,'Insumos e Serviços'!$A:$F,3,0)</f>
        <v>Composição</v>
      </c>
      <c r="B142" s="100" t="s">
        <v>267</v>
      </c>
      <c r="C142" s="72" t="str">
        <f ca="1">VLOOKUP(B142,'Insumos e Serviços'!$A:$F,2,0)</f>
        <v>SINAPI</v>
      </c>
      <c r="D142" s="73" t="str">
        <f ca="1">VLOOKUP(B142,'Insumos e Serviços'!$A:$F,4,0)</f>
        <v>AUXILIAR DE ENCANADOR OU BOMBEIRO HIDRÁULICO COM ENCARGOS COMPLEMENTARES</v>
      </c>
      <c r="E142" s="72" t="str">
        <f ca="1">VLOOKUP(B142,'Insumos e Serviços'!$A:$F,5,0)</f>
        <v>H</v>
      </c>
      <c r="F142" s="115">
        <v>0.1</v>
      </c>
      <c r="G142" s="75">
        <f ca="1">VLOOKUP(B142,'Insumos e Serviços'!$A:$F,6,0)</f>
        <v>18.23</v>
      </c>
      <c r="H142" s="75">
        <f>TRUNC(F142*G142,2)</f>
        <v>1.82</v>
      </c>
    </row>
    <row r="143" spans="1:8">
      <c r="A143" s="73" t="str">
        <f ca="1">VLOOKUP(B143,'Insumos e Serviços'!$A:$F,3,0)</f>
        <v>Insumo</v>
      </c>
      <c r="B143" s="100" t="s">
        <v>310</v>
      </c>
      <c r="C143" s="72" t="str">
        <f ca="1">VLOOKUP(B143,'Insumos e Serviços'!$A:$F,2,0)</f>
        <v>SINAPI</v>
      </c>
      <c r="D143" s="73" t="str">
        <f ca="1">VLOOKUP(B143,'Insumos e Serviços'!$A:$F,4,0)</f>
        <v>MEIO BLOCO DE VEDACAO DE CONCRETO 19 X 19 X 19 CM (CLASSE C - NBR 6136)</v>
      </c>
      <c r="E143" s="72" t="str">
        <f ca="1">VLOOKUP(B143,'Insumos e Serviços'!$A:$F,5,0)</f>
        <v>UN</v>
      </c>
      <c r="F143" s="115">
        <v>1</v>
      </c>
      <c r="G143" s="75">
        <f ca="1">VLOOKUP(B143,'Insumos e Serviços'!$A:$F,6,0)</f>
        <v>2.1</v>
      </c>
      <c r="H143" s="75">
        <f>TRUNC(F143*G143,2)</f>
        <v>2.1</v>
      </c>
    </row>
    <row r="144" spans="1:8" ht="23.25" thickBot="1">
      <c r="A144" s="73" t="str">
        <f ca="1">VLOOKUP(B144,'Insumos e Serviços'!$A:$F,3,0)</f>
        <v>Insumo</v>
      </c>
      <c r="B144" s="100" t="s">
        <v>308</v>
      </c>
      <c r="C144" s="72" t="str">
        <f ca="1">VLOOKUP(B144,'Insumos e Serviços'!$A:$F,2,0)</f>
        <v>SINAPI</v>
      </c>
      <c r="D144" s="73" t="str">
        <f ca="1">VLOOKUP(B144,'Insumos e Serviços'!$A:$F,4,0)</f>
        <v>ABRACADEIRA EM ACO PARA AMARRACAO DE ELETRODUTOS, TIPO D, COM 1 1/2" E PARAFUSO DE FIXACAO</v>
      </c>
      <c r="E144" s="72" t="str">
        <f ca="1">VLOOKUP(B144,'Insumos e Serviços'!$A:$F,5,0)</f>
        <v>UN</v>
      </c>
      <c r="F144" s="115">
        <v>1</v>
      </c>
      <c r="G144" s="75">
        <f ca="1">VLOOKUP(B144,'Insumos e Serviços'!$A:$F,6,0)</f>
        <v>2.58</v>
      </c>
      <c r="H144" s="75">
        <f>TRUNC(F144*G144,2)</f>
        <v>2.58</v>
      </c>
    </row>
    <row r="145" spans="1:8" ht="15" thickTop="1">
      <c r="A145" s="4"/>
      <c r="B145" s="4"/>
      <c r="C145" s="4"/>
      <c r="D145" s="4"/>
      <c r="E145" s="4"/>
      <c r="F145" s="4"/>
      <c r="G145" s="4"/>
      <c r="H145" s="4"/>
    </row>
    <row r="146" spans="1:8" ht="22.5">
      <c r="A146" s="106" t="s">
        <v>145</v>
      </c>
      <c r="B146" s="101" t="str">
        <f ca="1">VLOOKUP(A146,'Orçamento Sintético'!$A:$H,2,0)</f>
        <v xml:space="preserve"> MPDFT1035 </v>
      </c>
      <c r="C146" s="101" t="str">
        <f ca="1">VLOOKUP(A146,'Orçamento Sintético'!$A:$H,3,0)</f>
        <v>Próprio</v>
      </c>
      <c r="D146" s="102" t="str">
        <f ca="1">VLOOKUP(A146,'Orçamento Sintético'!$A:$H,4,0)</f>
        <v>Cópia da CPOS (43.12.300) - Bomba dosadora, 220 V - 50/60 Hz, com acionamento magnético, ref. V-6,0 Injetronic</v>
      </c>
      <c r="E146" s="101" t="str">
        <f ca="1">VLOOKUP(A146,'Orçamento Sintético'!$A:$H,5,0)</f>
        <v>un</v>
      </c>
      <c r="F146" s="103"/>
      <c r="G146" s="104"/>
      <c r="H146" s="105">
        <f>SUM(H147:H151)</f>
        <v>971.9</v>
      </c>
    </row>
    <row r="147" spans="1:8">
      <c r="A147" s="73" t="str">
        <f ca="1">VLOOKUP(B147,'Insumos e Serviços'!$A:$F,3,0)</f>
        <v>Composição</v>
      </c>
      <c r="B147" s="100" t="s">
        <v>257</v>
      </c>
      <c r="C147" s="72" t="str">
        <f ca="1">VLOOKUP(B147,'Insumos e Serviços'!$A:$F,2,0)</f>
        <v>SINAPI</v>
      </c>
      <c r="D147" s="73" t="str">
        <f ca="1">VLOOKUP(B147,'Insumos e Serviços'!$A:$F,4,0)</f>
        <v>AUXILIAR DE ELETRICISTA COM ENCARGOS COMPLEMENTARES</v>
      </c>
      <c r="E147" s="72" t="str">
        <f ca="1">VLOOKUP(B147,'Insumos e Serviços'!$A:$F,5,0)</f>
        <v>H</v>
      </c>
      <c r="F147" s="115">
        <v>4</v>
      </c>
      <c r="G147" s="75">
        <f ca="1">VLOOKUP(B147,'Insumos e Serviços'!$A:$F,6,0)</f>
        <v>18.739999999999998</v>
      </c>
      <c r="H147" s="75">
        <f>TRUNC(F147*G147,2)</f>
        <v>74.959999999999994</v>
      </c>
    </row>
    <row r="148" spans="1:8">
      <c r="A148" s="73" t="str">
        <f ca="1">VLOOKUP(B148,'Insumos e Serviços'!$A:$F,3,0)</f>
        <v>Composição</v>
      </c>
      <c r="B148" s="100" t="s">
        <v>255</v>
      </c>
      <c r="C148" s="72" t="str">
        <f ca="1">VLOOKUP(B148,'Insumos e Serviços'!$A:$F,2,0)</f>
        <v>SINAPI</v>
      </c>
      <c r="D148" s="73" t="str">
        <f ca="1">VLOOKUP(B148,'Insumos e Serviços'!$A:$F,4,0)</f>
        <v>ELETRICISTA COM ENCARGOS COMPLEMENTARES</v>
      </c>
      <c r="E148" s="72" t="str">
        <f ca="1">VLOOKUP(B148,'Insumos e Serviços'!$A:$F,5,0)</f>
        <v>H</v>
      </c>
      <c r="F148" s="115">
        <v>2</v>
      </c>
      <c r="G148" s="75">
        <f ca="1">VLOOKUP(B148,'Insumos e Serviços'!$A:$F,6,0)</f>
        <v>24.1</v>
      </c>
      <c r="H148" s="75">
        <f>TRUNC(F148*G148,2)</f>
        <v>48.2</v>
      </c>
    </row>
    <row r="149" spans="1:8">
      <c r="A149" s="73" t="str">
        <f ca="1">VLOOKUP(B149,'Insumos e Serviços'!$A:$F,3,0)</f>
        <v>Composição</v>
      </c>
      <c r="B149" s="100" t="s">
        <v>267</v>
      </c>
      <c r="C149" s="72" t="str">
        <f ca="1">VLOOKUP(B149,'Insumos e Serviços'!$A:$F,2,0)</f>
        <v>SINAPI</v>
      </c>
      <c r="D149" s="73" t="str">
        <f ca="1">VLOOKUP(B149,'Insumos e Serviços'!$A:$F,4,0)</f>
        <v>AUXILIAR DE ENCANADOR OU BOMBEIRO HIDRÁULICO COM ENCARGOS COMPLEMENTARES</v>
      </c>
      <c r="E149" s="72" t="str">
        <f ca="1">VLOOKUP(B149,'Insumos e Serviços'!$A:$F,5,0)</f>
        <v>H</v>
      </c>
      <c r="F149" s="115">
        <v>4</v>
      </c>
      <c r="G149" s="75">
        <f ca="1">VLOOKUP(B149,'Insumos e Serviços'!$A:$F,6,0)</f>
        <v>18.23</v>
      </c>
      <c r="H149" s="75">
        <f>TRUNC(F149*G149,2)</f>
        <v>72.92</v>
      </c>
    </row>
    <row r="150" spans="1:8">
      <c r="A150" s="73" t="str">
        <f ca="1">VLOOKUP(B150,'Insumos e Serviços'!$A:$F,3,0)</f>
        <v>Composição</v>
      </c>
      <c r="B150" s="100" t="s">
        <v>265</v>
      </c>
      <c r="C150" s="72" t="str">
        <f ca="1">VLOOKUP(B150,'Insumos e Serviços'!$A:$F,2,0)</f>
        <v>SINAPI</v>
      </c>
      <c r="D150" s="73" t="str">
        <f ca="1">VLOOKUP(B150,'Insumos e Serviços'!$A:$F,4,0)</f>
        <v>ENCANADOR OU BOMBEIRO HIDRÁULICO COM ENCARGOS COMPLEMENTARES</v>
      </c>
      <c r="E150" s="72" t="str">
        <f ca="1">VLOOKUP(B150,'Insumos e Serviços'!$A:$F,5,0)</f>
        <v>H</v>
      </c>
      <c r="F150" s="115">
        <v>2</v>
      </c>
      <c r="G150" s="75">
        <f ca="1">VLOOKUP(B150,'Insumos e Serviços'!$A:$F,6,0)</f>
        <v>23.41</v>
      </c>
      <c r="H150" s="75">
        <f>TRUNC(F150*G150,2)</f>
        <v>46.82</v>
      </c>
    </row>
    <row r="151" spans="1:8" ht="15" thickBot="1">
      <c r="A151" s="73" t="str">
        <f ca="1">VLOOKUP(B151,'Insumos e Serviços'!$A:$F,3,0)</f>
        <v>Insumo</v>
      </c>
      <c r="B151" s="100" t="s">
        <v>306</v>
      </c>
      <c r="C151" s="72" t="str">
        <f ca="1">VLOOKUP(B151,'Insumos e Serviços'!$A:$F,2,0)</f>
        <v>Próprio</v>
      </c>
      <c r="D151" s="73" t="str">
        <f ca="1">VLOOKUP(B151,'Insumos e Serviços'!$A:$F,4,0)</f>
        <v>Bomba dosadora, 220 V - 50/60 Hz, com acionamento magnético, ref. V-6,0 Injetronic</v>
      </c>
      <c r="E151" s="72" t="str">
        <f ca="1">VLOOKUP(B151,'Insumos e Serviços'!$A:$F,5,0)</f>
        <v>un</v>
      </c>
      <c r="F151" s="115">
        <v>1</v>
      </c>
      <c r="G151" s="75">
        <f ca="1">VLOOKUP(B151,'Insumos e Serviços'!$A:$F,6,0)</f>
        <v>729</v>
      </c>
      <c r="H151" s="75">
        <f>TRUNC(F151*G151,2)</f>
        <v>729</v>
      </c>
    </row>
    <row r="152" spans="1:8" ht="15" thickTop="1">
      <c r="A152" s="4"/>
      <c r="B152" s="4"/>
      <c r="C152" s="4"/>
      <c r="D152" s="4"/>
      <c r="E152" s="4"/>
      <c r="F152" s="4"/>
      <c r="G152" s="4"/>
      <c r="H152" s="4"/>
    </row>
    <row r="153" spans="1:8">
      <c r="A153" s="106" t="s">
        <v>148</v>
      </c>
      <c r="B153" s="101" t="str">
        <f ca="1">VLOOKUP(A153,'Orçamento Sintético'!$A:$H,2,0)</f>
        <v xml:space="preserve"> MPDFT1036 </v>
      </c>
      <c r="C153" s="101" t="str">
        <f ca="1">VLOOKUP(A153,'Orçamento Sintético'!$A:$H,3,0)</f>
        <v>Próprio</v>
      </c>
      <c r="D153" s="102" t="str">
        <f ca="1">VLOOKUP(A153,'Orçamento Sintético'!$A:$H,4,0)</f>
        <v>Bombona em plástico de 60 litros</v>
      </c>
      <c r="E153" s="101" t="str">
        <f ca="1">VLOOKUP(A153,'Orçamento Sintético'!$A:$H,5,0)</f>
        <v>un</v>
      </c>
      <c r="F153" s="103"/>
      <c r="G153" s="104"/>
      <c r="H153" s="105">
        <f>SUM(H154:H155)</f>
        <v>242.41</v>
      </c>
    </row>
    <row r="154" spans="1:8">
      <c r="A154" s="73" t="str">
        <f ca="1">VLOOKUP(B154,'Insumos e Serviços'!$A:$F,3,0)</f>
        <v>Composição</v>
      </c>
      <c r="B154" s="100" t="s">
        <v>265</v>
      </c>
      <c r="C154" s="72" t="str">
        <f ca="1">VLOOKUP(B154,'Insumos e Serviços'!$A:$F,2,0)</f>
        <v>SINAPI</v>
      </c>
      <c r="D154" s="73" t="str">
        <f ca="1">VLOOKUP(B154,'Insumos e Serviços'!$A:$F,4,0)</f>
        <v>ENCANADOR OU BOMBEIRO HIDRÁULICO COM ENCARGOS COMPLEMENTARES</v>
      </c>
      <c r="E154" s="72" t="str">
        <f ca="1">VLOOKUP(B154,'Insumos e Serviços'!$A:$F,5,0)</f>
        <v>H</v>
      </c>
      <c r="F154" s="115">
        <v>0.3</v>
      </c>
      <c r="G154" s="75">
        <f ca="1">VLOOKUP(B154,'Insumos e Serviços'!$A:$F,6,0)</f>
        <v>23.41</v>
      </c>
      <c r="H154" s="75">
        <f>TRUNC(F154*G154,2)</f>
        <v>7.02</v>
      </c>
    </row>
    <row r="155" spans="1:8" ht="15" thickBot="1">
      <c r="A155" s="73" t="str">
        <f ca="1">VLOOKUP(B155,'Insumos e Serviços'!$A:$F,3,0)</f>
        <v>Insumo</v>
      </c>
      <c r="B155" s="100" t="s">
        <v>304</v>
      </c>
      <c r="C155" s="72" t="str">
        <f ca="1">VLOOKUP(B155,'Insumos e Serviços'!$A:$F,2,0)</f>
        <v>Próprio</v>
      </c>
      <c r="D155" s="73" t="str">
        <f ca="1">VLOOKUP(B155,'Insumos e Serviços'!$A:$F,4,0)</f>
        <v>Bombona em plástico de 60 litros ou superior</v>
      </c>
      <c r="E155" s="72" t="str">
        <f ca="1">VLOOKUP(B155,'Insumos e Serviços'!$A:$F,5,0)</f>
        <v>un</v>
      </c>
      <c r="F155" s="115">
        <v>1</v>
      </c>
      <c r="G155" s="75">
        <f ca="1">VLOOKUP(B155,'Insumos e Serviços'!$A:$F,6,0)</f>
        <v>235.39</v>
      </c>
      <c r="H155" s="75">
        <f>TRUNC(F155*G155,2)</f>
        <v>235.39</v>
      </c>
    </row>
    <row r="156" spans="1:8" ht="15" thickTop="1">
      <c r="A156" s="4"/>
      <c r="B156" s="4"/>
      <c r="C156" s="4"/>
      <c r="D156" s="4"/>
      <c r="E156" s="4"/>
      <c r="F156" s="4"/>
      <c r="G156" s="4"/>
      <c r="H156" s="4"/>
    </row>
    <row r="157" spans="1:8" ht="22.5">
      <c r="A157" s="106" t="s">
        <v>151</v>
      </c>
      <c r="B157" s="101" t="str">
        <f ca="1">VLOOKUP(A157,'Orçamento Sintético'!$A:$H,2,0)</f>
        <v xml:space="preserve"> MPDFT1033 </v>
      </c>
      <c r="C157" s="101" t="str">
        <f ca="1">VLOOKUP(A157,'Orçamento Sintético'!$A:$H,3,0)</f>
        <v>Próprio</v>
      </c>
      <c r="D157" s="102" t="str">
        <f ca="1">VLOOKUP(A157,'Orçamento Sintético'!$A:$H,4,0)</f>
        <v>Ancoragem química de barra roscada em aço inoxidável, diâmetro de 1” (25mm), comprimento de 250mm, com adesivo epóxi bi-componente</v>
      </c>
      <c r="E157" s="101" t="str">
        <f ca="1">VLOOKUP(A157,'Orçamento Sintético'!$A:$H,5,0)</f>
        <v>un</v>
      </c>
      <c r="F157" s="103"/>
      <c r="G157" s="104"/>
      <c r="H157" s="105">
        <f>SUM(H158:H162)</f>
        <v>150</v>
      </c>
    </row>
    <row r="158" spans="1:8">
      <c r="A158" s="73" t="str">
        <f ca="1">VLOOKUP(B158,'Insumos e Serviços'!$A:$F,3,0)</f>
        <v>Composição</v>
      </c>
      <c r="B158" s="100" t="s">
        <v>246</v>
      </c>
      <c r="C158" s="72" t="str">
        <f ca="1">VLOOKUP(B158,'Insumos e Serviços'!$A:$F,2,0)</f>
        <v>SINAPI</v>
      </c>
      <c r="D158" s="73" t="str">
        <f ca="1">VLOOKUP(B158,'Insumos e Serviços'!$A:$F,4,0)</f>
        <v>SERVENTE COM ENCARGOS COMPLEMENTARES</v>
      </c>
      <c r="E158" s="72" t="str">
        <f ca="1">VLOOKUP(B158,'Insumos e Serviços'!$A:$F,5,0)</f>
        <v>H</v>
      </c>
      <c r="F158" s="115">
        <v>0.20699999999999999</v>
      </c>
      <c r="G158" s="75">
        <f ca="1">VLOOKUP(B158,'Insumos e Serviços'!$A:$F,6,0)</f>
        <v>17.61</v>
      </c>
      <c r="H158" s="75">
        <f>TRUNC(F158*G158,2)</f>
        <v>3.64</v>
      </c>
    </row>
    <row r="159" spans="1:8">
      <c r="A159" s="73" t="str">
        <f ca="1">VLOOKUP(B159,'Insumos e Serviços'!$A:$F,3,0)</f>
        <v>Composição</v>
      </c>
      <c r="B159" s="100" t="s">
        <v>300</v>
      </c>
      <c r="C159" s="72" t="str">
        <f ca="1">VLOOKUP(B159,'Insumos e Serviços'!$A:$F,2,0)</f>
        <v>SINAPI</v>
      </c>
      <c r="D159" s="73" t="str">
        <f ca="1">VLOOKUP(B159,'Insumos e Serviços'!$A:$F,4,0)</f>
        <v>PEDREIRO COM ENCARGOS COMPLEMENTARES</v>
      </c>
      <c r="E159" s="72" t="str">
        <f ca="1">VLOOKUP(B159,'Insumos e Serviços'!$A:$F,5,0)</f>
        <v>H</v>
      </c>
      <c r="F159" s="115">
        <v>0.20699999999999999</v>
      </c>
      <c r="G159" s="75">
        <f ca="1">VLOOKUP(B159,'Insumos e Serviços'!$A:$F,6,0)</f>
        <v>23.9</v>
      </c>
      <c r="H159" s="75">
        <f>TRUNC(F159*G159,2)</f>
        <v>4.9400000000000004</v>
      </c>
    </row>
    <row r="160" spans="1:8" ht="22.5">
      <c r="A160" s="73" t="str">
        <f ca="1">VLOOKUP(B160,'Insumos e Serviços'!$A:$F,3,0)</f>
        <v>Composição</v>
      </c>
      <c r="B160" s="100" t="s">
        <v>298</v>
      </c>
      <c r="C160" s="72" t="str">
        <f ca="1">VLOOKUP(B160,'Insumos e Serviços'!$A:$F,2,0)</f>
        <v>SINAPI</v>
      </c>
      <c r="D160" s="73" t="str">
        <f ca="1">VLOOKUP(B160,'Insumos e Serviços'!$A:$F,4,0)</f>
        <v>MARTELETE OU ROMPEDOR PNEUMÁTICO MANUAL, 28 KG, COM SILENCIADOR - CHP DIURNO. AF_07/2016</v>
      </c>
      <c r="E160" s="72" t="str">
        <f ca="1">VLOOKUP(B160,'Insumos e Serviços'!$A:$F,5,0)</f>
        <v>CHP</v>
      </c>
      <c r="F160" s="115">
        <v>2.1000000000000001E-2</v>
      </c>
      <c r="G160" s="75">
        <f ca="1">VLOOKUP(B160,'Insumos e Serviços'!$A:$F,6,0)</f>
        <v>21.82</v>
      </c>
      <c r="H160" s="75">
        <f>TRUNC(F160*G160,2)</f>
        <v>0.45</v>
      </c>
    </row>
    <row r="161" spans="1:8" ht="22.5">
      <c r="A161" s="73" t="str">
        <f ca="1">VLOOKUP(B161,'Insumos e Serviços'!$A:$F,3,0)</f>
        <v>Insumo</v>
      </c>
      <c r="B161" s="100" t="s">
        <v>302</v>
      </c>
      <c r="C161" s="72" t="str">
        <f ca="1">VLOOKUP(B161,'Insumos e Serviços'!$A:$F,2,0)</f>
        <v>Próprio</v>
      </c>
      <c r="D161" s="73" t="str">
        <f ca="1">VLOOKUP(B161,'Insumos e Serviços'!$A:$F,4,0)</f>
        <v>Barra roscada sem chanfro, em aço inoxidável 304/316, diâmetro: 1” (25mm), comprimento: 250 mm</v>
      </c>
      <c r="E161" s="72" t="str">
        <f ca="1">VLOOKUP(B161,'Insumos e Serviços'!$A:$F,5,0)</f>
        <v>un</v>
      </c>
      <c r="F161" s="115">
        <v>1</v>
      </c>
      <c r="G161" s="75">
        <f ca="1">VLOOKUP(B161,'Insumos e Serviços'!$A:$F,6,0)</f>
        <v>86.81</v>
      </c>
      <c r="H161" s="75">
        <f>TRUNC(F161*G161,2)</f>
        <v>86.81</v>
      </c>
    </row>
    <row r="162" spans="1:8" ht="23.25" thickBot="1">
      <c r="A162" s="73" t="str">
        <f ca="1">VLOOKUP(B162,'Insumos e Serviços'!$A:$F,3,0)</f>
        <v>Insumo</v>
      </c>
      <c r="B162" s="100" t="s">
        <v>295</v>
      </c>
      <c r="C162" s="72" t="str">
        <f ca="1">VLOOKUP(B162,'Insumos e Serviços'!$A:$F,2,0)</f>
        <v>Próprio</v>
      </c>
      <c r="D162" s="73" t="str">
        <f ca="1">VLOOKUP(B162,'Insumos e Serviços'!$A:$F,4,0)</f>
        <v>Adesivo epóxi bi-componente de alto desempenho para ancoragem de barras roscadas e barras de reforço, ref. Sika AnchorFix-3001</v>
      </c>
      <c r="E162" s="72" t="str">
        <f ca="1">VLOOKUP(B162,'Insumos e Serviços'!$A:$F,5,0)</f>
        <v>un</v>
      </c>
      <c r="F162" s="115">
        <v>0.2</v>
      </c>
      <c r="G162" s="75">
        <f ca="1">VLOOKUP(B162,'Insumos e Serviços'!$A:$F,6,0)</f>
        <v>270.83</v>
      </c>
      <c r="H162" s="75">
        <f>TRUNC(F162*G162,2)</f>
        <v>54.16</v>
      </c>
    </row>
    <row r="163" spans="1:8" ht="15" thickTop="1">
      <c r="A163" s="4"/>
      <c r="B163" s="4"/>
      <c r="C163" s="4"/>
      <c r="D163" s="4"/>
      <c r="E163" s="4"/>
      <c r="F163" s="4"/>
      <c r="G163" s="4"/>
      <c r="H163" s="4"/>
    </row>
    <row r="164" spans="1:8" ht="22.5">
      <c r="A164" s="106" t="s">
        <v>154</v>
      </c>
      <c r="B164" s="101" t="str">
        <f ca="1">VLOOKUP(A164,'Orçamento Sintético'!$A:$H,2,0)</f>
        <v xml:space="preserve"> MPDFT1034 </v>
      </c>
      <c r="C164" s="101" t="str">
        <f ca="1">VLOOKUP(A164,'Orçamento Sintético'!$A:$H,3,0)</f>
        <v>Próprio</v>
      </c>
      <c r="D164" s="102" t="str">
        <f ca="1">VLOOKUP(A164,'Orçamento Sintético'!$A:$H,4,0)</f>
        <v>Ancoragem química de barra roscada em aço inoxidável, diâmetro de 7/8” (22mm), comprimento de 250mm, com adesivo epóxi bi-componente</v>
      </c>
      <c r="E164" s="101" t="str">
        <f ca="1">VLOOKUP(A164,'Orçamento Sintético'!$A:$H,5,0)</f>
        <v>un</v>
      </c>
      <c r="F164" s="103"/>
      <c r="G164" s="104"/>
      <c r="H164" s="105">
        <f>SUM(H165:H169)</f>
        <v>131.49</v>
      </c>
    </row>
    <row r="165" spans="1:8">
      <c r="A165" s="73" t="str">
        <f ca="1">VLOOKUP(B165,'Insumos e Serviços'!$A:$F,3,0)</f>
        <v>Composição</v>
      </c>
      <c r="B165" s="100" t="s">
        <v>246</v>
      </c>
      <c r="C165" s="72" t="str">
        <f ca="1">VLOOKUP(B165,'Insumos e Serviços'!$A:$F,2,0)</f>
        <v>SINAPI</v>
      </c>
      <c r="D165" s="73" t="str">
        <f ca="1">VLOOKUP(B165,'Insumos e Serviços'!$A:$F,4,0)</f>
        <v>SERVENTE COM ENCARGOS COMPLEMENTARES</v>
      </c>
      <c r="E165" s="72" t="str">
        <f ca="1">VLOOKUP(B165,'Insumos e Serviços'!$A:$F,5,0)</f>
        <v>H</v>
      </c>
      <c r="F165" s="115">
        <v>0.20699999999999999</v>
      </c>
      <c r="G165" s="75">
        <f ca="1">VLOOKUP(B165,'Insumos e Serviços'!$A:$F,6,0)</f>
        <v>17.61</v>
      </c>
      <c r="H165" s="75">
        <f>TRUNC(F165*G165,2)</f>
        <v>3.64</v>
      </c>
    </row>
    <row r="166" spans="1:8">
      <c r="A166" s="73" t="str">
        <f ca="1">VLOOKUP(B166,'Insumos e Serviços'!$A:$F,3,0)</f>
        <v>Composição</v>
      </c>
      <c r="B166" s="100" t="s">
        <v>300</v>
      </c>
      <c r="C166" s="72" t="str">
        <f ca="1">VLOOKUP(B166,'Insumos e Serviços'!$A:$F,2,0)</f>
        <v>SINAPI</v>
      </c>
      <c r="D166" s="73" t="str">
        <f ca="1">VLOOKUP(B166,'Insumos e Serviços'!$A:$F,4,0)</f>
        <v>PEDREIRO COM ENCARGOS COMPLEMENTARES</v>
      </c>
      <c r="E166" s="72" t="str">
        <f ca="1">VLOOKUP(B166,'Insumos e Serviços'!$A:$F,5,0)</f>
        <v>H</v>
      </c>
      <c r="F166" s="115">
        <v>0.20699999999999999</v>
      </c>
      <c r="G166" s="75">
        <f ca="1">VLOOKUP(B166,'Insumos e Serviços'!$A:$F,6,0)</f>
        <v>23.9</v>
      </c>
      <c r="H166" s="75">
        <f>TRUNC(F166*G166,2)</f>
        <v>4.9400000000000004</v>
      </c>
    </row>
    <row r="167" spans="1:8" ht="22.5">
      <c r="A167" s="73" t="str">
        <f ca="1">VLOOKUP(B167,'Insumos e Serviços'!$A:$F,3,0)</f>
        <v>Composição</v>
      </c>
      <c r="B167" s="100" t="s">
        <v>298</v>
      </c>
      <c r="C167" s="72" t="str">
        <f ca="1">VLOOKUP(B167,'Insumos e Serviços'!$A:$F,2,0)</f>
        <v>SINAPI</v>
      </c>
      <c r="D167" s="73" t="str">
        <f ca="1">VLOOKUP(B167,'Insumos e Serviços'!$A:$F,4,0)</f>
        <v>MARTELETE OU ROMPEDOR PNEUMÁTICO MANUAL, 28 KG, COM SILENCIADOR - CHP DIURNO. AF_07/2016</v>
      </c>
      <c r="E167" s="72" t="str">
        <f ca="1">VLOOKUP(B167,'Insumos e Serviços'!$A:$F,5,0)</f>
        <v>CHP</v>
      </c>
      <c r="F167" s="115">
        <v>2.1000000000000001E-2</v>
      </c>
      <c r="G167" s="75">
        <f ca="1">VLOOKUP(B167,'Insumos e Serviços'!$A:$F,6,0)</f>
        <v>21.82</v>
      </c>
      <c r="H167" s="75">
        <f>TRUNC(F167*G167,2)</f>
        <v>0.45</v>
      </c>
    </row>
    <row r="168" spans="1:8" ht="22.5">
      <c r="A168" s="73" t="str">
        <f ca="1">VLOOKUP(B168,'Insumos e Serviços'!$A:$F,3,0)</f>
        <v>Insumo</v>
      </c>
      <c r="B168" s="100" t="s">
        <v>295</v>
      </c>
      <c r="C168" s="72" t="str">
        <f ca="1">VLOOKUP(B168,'Insumos e Serviços'!$A:$F,2,0)</f>
        <v>Próprio</v>
      </c>
      <c r="D168" s="73" t="str">
        <f ca="1">VLOOKUP(B168,'Insumos e Serviços'!$A:$F,4,0)</f>
        <v>Adesivo epóxi bi-componente de alto desempenho para ancoragem de barras roscadas e barras de reforço, ref. Sika AnchorFix-3001</v>
      </c>
      <c r="E168" s="72" t="str">
        <f ca="1">VLOOKUP(B168,'Insumos e Serviços'!$A:$F,5,0)</f>
        <v>un</v>
      </c>
      <c r="F168" s="115">
        <v>0.16</v>
      </c>
      <c r="G168" s="75">
        <f ca="1">VLOOKUP(B168,'Insumos e Serviços'!$A:$F,6,0)</f>
        <v>270.83</v>
      </c>
      <c r="H168" s="75">
        <f>TRUNC(F168*G168,2)</f>
        <v>43.33</v>
      </c>
    </row>
    <row r="169" spans="1:8" ht="23.25" thickBot="1">
      <c r="A169" s="73" t="str">
        <f ca="1">VLOOKUP(B169,'Insumos e Serviços'!$A:$F,3,0)</f>
        <v>Insumo</v>
      </c>
      <c r="B169" s="100" t="s">
        <v>293</v>
      </c>
      <c r="C169" s="72" t="str">
        <f ca="1">VLOOKUP(B169,'Insumos e Serviços'!$A:$F,2,0)</f>
        <v>Próprio</v>
      </c>
      <c r="D169" s="73" t="str">
        <f ca="1">VLOOKUP(B169,'Insumos e Serviços'!$A:$F,4,0)</f>
        <v>Barra roscada sem chanfro, em aço inoxidável 304/316, diâmetro: 7/8” (22mm), comprimento: 250 mm.</v>
      </c>
      <c r="E169" s="72" t="str">
        <f ca="1">VLOOKUP(B169,'Insumos e Serviços'!$A:$F,5,0)</f>
        <v>un</v>
      </c>
      <c r="F169" s="115">
        <v>1</v>
      </c>
      <c r="G169" s="75">
        <f ca="1">VLOOKUP(B169,'Insumos e Serviços'!$A:$F,6,0)</f>
        <v>79.13</v>
      </c>
      <c r="H169" s="75">
        <f>TRUNC(F169*G169,2)</f>
        <v>79.13</v>
      </c>
    </row>
    <row r="170" spans="1:8" ht="15" thickTop="1">
      <c r="A170" s="4"/>
      <c r="B170" s="4"/>
      <c r="C170" s="4"/>
      <c r="D170" s="4"/>
      <c r="E170" s="4"/>
      <c r="F170" s="4"/>
      <c r="G170" s="4"/>
      <c r="H170" s="4"/>
    </row>
    <row r="171" spans="1:8">
      <c r="A171" s="107" t="s">
        <v>165</v>
      </c>
      <c r="B171" s="107"/>
      <c r="C171" s="107"/>
      <c r="D171" s="107" t="s">
        <v>166</v>
      </c>
      <c r="E171" s="108"/>
      <c r="F171" s="109"/>
      <c r="G171" s="107"/>
      <c r="H171" s="110"/>
    </row>
    <row r="172" spans="1:8">
      <c r="A172" s="84" t="s">
        <v>167</v>
      </c>
      <c r="B172" s="84"/>
      <c r="C172" s="84"/>
      <c r="D172" s="84" t="s">
        <v>168</v>
      </c>
      <c r="E172" s="84"/>
      <c r="F172" s="85"/>
      <c r="G172" s="84"/>
      <c r="H172" s="86"/>
    </row>
    <row r="173" spans="1:8">
      <c r="A173" s="111" t="s">
        <v>169</v>
      </c>
      <c r="B173" s="112"/>
      <c r="C173" s="111"/>
      <c r="D173" s="111" t="s">
        <v>170</v>
      </c>
      <c r="E173" s="112"/>
      <c r="F173" s="113"/>
      <c r="G173" s="114"/>
      <c r="H173" s="114"/>
    </row>
    <row r="174" spans="1:8">
      <c r="A174" s="106" t="s">
        <v>171</v>
      </c>
      <c r="B174" s="101" t="str">
        <f ca="1">VLOOKUP(A174,'Orçamento Sintético'!$A:$H,2,0)</f>
        <v xml:space="preserve"> MPDFT0275 </v>
      </c>
      <c r="C174" s="101" t="str">
        <f ca="1">VLOOKUP(A174,'Orçamento Sintético'!$A:$H,3,0)</f>
        <v>Próprio</v>
      </c>
      <c r="D174" s="102" t="str">
        <f ca="1">VLOOKUP(A174,'Orçamento Sintético'!$A:$H,4,0)</f>
        <v>QAG - adequação de quadro/ painel de automação - PJBSI</v>
      </c>
      <c r="E174" s="101" t="str">
        <f ca="1">VLOOKUP(A174,'Orçamento Sintético'!$A:$H,5,0)</f>
        <v>un</v>
      </c>
      <c r="F174" s="103"/>
      <c r="G174" s="104"/>
      <c r="H174" s="105">
        <f>SUM(H175:H179)</f>
        <v>21806.210000000003</v>
      </c>
    </row>
    <row r="175" spans="1:8">
      <c r="A175" s="73" t="str">
        <f ca="1">VLOOKUP(B175,'Insumos e Serviços'!$A:$F,3,0)</f>
        <v>Composição</v>
      </c>
      <c r="B175" s="100" t="s">
        <v>255</v>
      </c>
      <c r="C175" s="72" t="str">
        <f ca="1">VLOOKUP(B175,'Insumos e Serviços'!$A:$F,2,0)</f>
        <v>SINAPI</v>
      </c>
      <c r="D175" s="73" t="str">
        <f ca="1">VLOOKUP(B175,'Insumos e Serviços'!$A:$F,4,0)</f>
        <v>ELETRICISTA COM ENCARGOS COMPLEMENTARES</v>
      </c>
      <c r="E175" s="72" t="str">
        <f ca="1">VLOOKUP(B175,'Insumos e Serviços'!$A:$F,5,0)</f>
        <v>H</v>
      </c>
      <c r="F175" s="115">
        <v>3.5</v>
      </c>
      <c r="G175" s="75">
        <f ca="1">VLOOKUP(B175,'Insumos e Serviços'!$A:$F,6,0)</f>
        <v>24.1</v>
      </c>
      <c r="H175" s="75">
        <f>TRUNC(F175*G175,2)</f>
        <v>84.35</v>
      </c>
    </row>
    <row r="176" spans="1:8">
      <c r="A176" s="73" t="str">
        <f ca="1">VLOOKUP(B176,'Insumos e Serviços'!$A:$F,3,0)</f>
        <v>Composição</v>
      </c>
      <c r="B176" s="100" t="s">
        <v>289</v>
      </c>
      <c r="C176" s="72" t="str">
        <f ca="1">VLOOKUP(B176,'Insumos e Serviços'!$A:$F,2,0)</f>
        <v>SINAPI</v>
      </c>
      <c r="D176" s="73" t="str">
        <f ca="1">VLOOKUP(B176,'Insumos e Serviços'!$A:$F,4,0)</f>
        <v>ENGENHEIRO ELETRICISTA COM ENCARGOS COMPLEMENTARES</v>
      </c>
      <c r="E176" s="72" t="str">
        <f ca="1">VLOOKUP(B176,'Insumos e Serviços'!$A:$F,5,0)</f>
        <v>H</v>
      </c>
      <c r="F176" s="115">
        <v>7.9</v>
      </c>
      <c r="G176" s="75">
        <f ca="1">VLOOKUP(B176,'Insumos e Serviços'!$A:$F,6,0)</f>
        <v>110.31</v>
      </c>
      <c r="H176" s="75">
        <f>TRUNC(F176*G176,2)</f>
        <v>871.44</v>
      </c>
    </row>
    <row r="177" spans="1:8">
      <c r="A177" s="73" t="str">
        <f ca="1">VLOOKUP(B177,'Insumos e Serviços'!$A:$F,3,0)</f>
        <v>Composição</v>
      </c>
      <c r="B177" s="100" t="s">
        <v>257</v>
      </c>
      <c r="C177" s="72" t="str">
        <f ca="1">VLOOKUP(B177,'Insumos e Serviços'!$A:$F,2,0)</f>
        <v>SINAPI</v>
      </c>
      <c r="D177" s="73" t="str">
        <f ca="1">VLOOKUP(B177,'Insumos e Serviços'!$A:$F,4,0)</f>
        <v>AUXILIAR DE ELETRICISTA COM ENCARGOS COMPLEMENTARES</v>
      </c>
      <c r="E177" s="72" t="str">
        <f ca="1">VLOOKUP(B177,'Insumos e Serviços'!$A:$F,5,0)</f>
        <v>H</v>
      </c>
      <c r="F177" s="115">
        <v>7.9</v>
      </c>
      <c r="G177" s="75">
        <f ca="1">VLOOKUP(B177,'Insumos e Serviços'!$A:$F,6,0)</f>
        <v>18.739999999999998</v>
      </c>
      <c r="H177" s="75">
        <f>TRUNC(F177*G177,2)</f>
        <v>148.04</v>
      </c>
    </row>
    <row r="178" spans="1:8">
      <c r="A178" s="73" t="str">
        <f ca="1">VLOOKUP(B178,'Insumos e Serviços'!$A:$F,3,0)</f>
        <v>Insumo</v>
      </c>
      <c r="B178" s="100" t="s">
        <v>291</v>
      </c>
      <c r="C178" s="72" t="str">
        <f ca="1">VLOOKUP(B178,'Insumos e Serviços'!$A:$F,2,0)</f>
        <v>Próprio</v>
      </c>
      <c r="D178" s="73" t="str">
        <f ca="1">VLOOKUP(B178,'Insumos e Serviços'!$A:$F,4,0)</f>
        <v>Controlador lógico KNX SpaceLYnk LSS100200 fabricante Schneider Eletric</v>
      </c>
      <c r="E178" s="72" t="str">
        <f ca="1">VLOOKUP(B178,'Insumos e Serviços'!$A:$F,5,0)</f>
        <v>un</v>
      </c>
      <c r="F178" s="115">
        <v>1</v>
      </c>
      <c r="G178" s="75">
        <f ca="1">VLOOKUP(B178,'Insumos e Serviços'!$A:$F,6,0)</f>
        <v>20662.45</v>
      </c>
      <c r="H178" s="75">
        <f>TRUNC(F178*G178,2)</f>
        <v>20662.45</v>
      </c>
    </row>
    <row r="179" spans="1:8" ht="15" thickBot="1">
      <c r="A179" s="73" t="str">
        <f ca="1">VLOOKUP(B179,'Insumos e Serviços'!$A:$F,3,0)</f>
        <v>Insumo</v>
      </c>
      <c r="B179" s="100" t="s">
        <v>285</v>
      </c>
      <c r="C179" s="72" t="str">
        <f ca="1">VLOOKUP(B179,'Insumos e Serviços'!$A:$F,2,0)</f>
        <v>Próprio</v>
      </c>
      <c r="D179" s="73" t="str">
        <f ca="1">VLOOKUP(B179,'Insumos e Serviços'!$A:$F,4,0)</f>
        <v>Borne terminal 2,5mm²</v>
      </c>
      <c r="E179" s="72" t="str">
        <f ca="1">VLOOKUP(B179,'Insumos e Serviços'!$A:$F,5,0)</f>
        <v>un</v>
      </c>
      <c r="F179" s="115">
        <v>11</v>
      </c>
      <c r="G179" s="75">
        <f ca="1">VLOOKUP(B179,'Insumos e Serviços'!$A:$F,6,0)</f>
        <v>3.63</v>
      </c>
      <c r="H179" s="75">
        <f>TRUNC(F179*G179,2)</f>
        <v>39.93</v>
      </c>
    </row>
    <row r="180" spans="1:8" ht="15" thickTop="1">
      <c r="A180" s="4"/>
      <c r="B180" s="4"/>
      <c r="C180" s="4"/>
      <c r="D180" s="4"/>
      <c r="E180" s="4"/>
      <c r="F180" s="4"/>
      <c r="G180" s="4"/>
      <c r="H180" s="4"/>
    </row>
    <row r="181" spans="1:8">
      <c r="A181" s="106" t="s">
        <v>174</v>
      </c>
      <c r="B181" s="101" t="str">
        <f ca="1">VLOOKUP(A181,'Orçamento Sintético'!$A:$H,2,0)</f>
        <v xml:space="preserve"> MPDFT1030 </v>
      </c>
      <c r="C181" s="101" t="str">
        <f ca="1">VLOOKUP(A181,'Orçamento Sintético'!$A:$H,3,0)</f>
        <v>Próprio</v>
      </c>
      <c r="D181" s="102" t="str">
        <f ca="1">VLOOKUP(A181,'Orçamento Sintético'!$A:$H,4,0)</f>
        <v>QAF-BAR-2S - adequação de quadro/ painel de automação - PJBSI</v>
      </c>
      <c r="E181" s="101" t="str">
        <f ca="1">VLOOKUP(A181,'Orçamento Sintético'!$A:$H,5,0)</f>
        <v>un</v>
      </c>
      <c r="F181" s="103"/>
      <c r="G181" s="104"/>
      <c r="H181" s="105">
        <f>SUM(H182:H186)</f>
        <v>194.53</v>
      </c>
    </row>
    <row r="182" spans="1:8">
      <c r="A182" s="73" t="str">
        <f ca="1">VLOOKUP(B182,'Insumos e Serviços'!$A:$F,3,0)</f>
        <v>Composição</v>
      </c>
      <c r="B182" s="100" t="s">
        <v>255</v>
      </c>
      <c r="C182" s="72" t="str">
        <f ca="1">VLOOKUP(B182,'Insumos e Serviços'!$A:$F,2,0)</f>
        <v>SINAPI</v>
      </c>
      <c r="D182" s="73" t="str">
        <f ca="1">VLOOKUP(B182,'Insumos e Serviços'!$A:$F,4,0)</f>
        <v>ELETRICISTA COM ENCARGOS COMPLEMENTARES</v>
      </c>
      <c r="E182" s="72" t="str">
        <f ca="1">VLOOKUP(B182,'Insumos e Serviços'!$A:$F,5,0)</f>
        <v>H</v>
      </c>
      <c r="F182" s="115">
        <v>1</v>
      </c>
      <c r="G182" s="75">
        <f ca="1">VLOOKUP(B182,'Insumos e Serviços'!$A:$F,6,0)</f>
        <v>24.1</v>
      </c>
      <c r="H182" s="75">
        <f>TRUNC(F182*G182,2)</f>
        <v>24.1</v>
      </c>
    </row>
    <row r="183" spans="1:8">
      <c r="A183" s="73" t="str">
        <f ca="1">VLOOKUP(B183,'Insumos e Serviços'!$A:$F,3,0)</f>
        <v>Composição</v>
      </c>
      <c r="B183" s="100" t="s">
        <v>289</v>
      </c>
      <c r="C183" s="72" t="str">
        <f ca="1">VLOOKUP(B183,'Insumos e Serviços'!$A:$F,2,0)</f>
        <v>SINAPI</v>
      </c>
      <c r="D183" s="73" t="str">
        <f ca="1">VLOOKUP(B183,'Insumos e Serviços'!$A:$F,4,0)</f>
        <v>ENGENHEIRO ELETRICISTA COM ENCARGOS COMPLEMENTARES</v>
      </c>
      <c r="E183" s="72" t="str">
        <f ca="1">VLOOKUP(B183,'Insumos e Serviços'!$A:$F,5,0)</f>
        <v>H</v>
      </c>
      <c r="F183" s="115">
        <v>1</v>
      </c>
      <c r="G183" s="75">
        <f ca="1">VLOOKUP(B183,'Insumos e Serviços'!$A:$F,6,0)</f>
        <v>110.31</v>
      </c>
      <c r="H183" s="75">
        <f>TRUNC(F183*G183,2)</f>
        <v>110.31</v>
      </c>
    </row>
    <row r="184" spans="1:8">
      <c r="A184" s="73" t="str">
        <f ca="1">VLOOKUP(B184,'Insumos e Serviços'!$A:$F,3,0)</f>
        <v>Composição</v>
      </c>
      <c r="B184" s="100" t="s">
        <v>257</v>
      </c>
      <c r="C184" s="72" t="str">
        <f ca="1">VLOOKUP(B184,'Insumos e Serviços'!$A:$F,2,0)</f>
        <v>SINAPI</v>
      </c>
      <c r="D184" s="73" t="str">
        <f ca="1">VLOOKUP(B184,'Insumos e Serviços'!$A:$F,4,0)</f>
        <v>AUXILIAR DE ELETRICISTA COM ENCARGOS COMPLEMENTARES</v>
      </c>
      <c r="E184" s="72" t="str">
        <f ca="1">VLOOKUP(B184,'Insumos e Serviços'!$A:$F,5,0)</f>
        <v>H</v>
      </c>
      <c r="F184" s="115">
        <v>1</v>
      </c>
      <c r="G184" s="75">
        <f ca="1">VLOOKUP(B184,'Insumos e Serviços'!$A:$F,6,0)</f>
        <v>18.739999999999998</v>
      </c>
      <c r="H184" s="75">
        <f>TRUNC(F184*G184,2)</f>
        <v>18.739999999999998</v>
      </c>
    </row>
    <row r="185" spans="1:8" ht="22.5">
      <c r="A185" s="73" t="str">
        <f ca="1">VLOOKUP(B185,'Insumos e Serviços'!$A:$F,3,0)</f>
        <v>Composição</v>
      </c>
      <c r="B185" s="100" t="s">
        <v>287</v>
      </c>
      <c r="C185" s="72" t="str">
        <f ca="1">VLOOKUP(B185,'Insumos e Serviços'!$A:$F,2,0)</f>
        <v>SINAPI</v>
      </c>
      <c r="D185" s="73" t="str">
        <f ca="1">VLOOKUP(B185,'Insumos e Serviços'!$A:$F,4,0)</f>
        <v>TOMADA MÉDIA DE EMBUTIR (1 MÓDULO), 2P+T 10 A, INCLUINDO SUPORTE E PLACA - FORNECIMENTO E INSTALAÇÃO. AF_12/2015</v>
      </c>
      <c r="E185" s="72" t="str">
        <f ca="1">VLOOKUP(B185,'Insumos e Serviços'!$A:$F,5,0)</f>
        <v>UN</v>
      </c>
      <c r="F185" s="115">
        <v>1</v>
      </c>
      <c r="G185" s="75">
        <f ca="1">VLOOKUP(B185,'Insumos e Serviços'!$A:$F,6,0)</f>
        <v>26.86</v>
      </c>
      <c r="H185" s="75">
        <f>TRUNC(F185*G185,2)</f>
        <v>26.86</v>
      </c>
    </row>
    <row r="186" spans="1:8" ht="15" thickBot="1">
      <c r="A186" s="73" t="str">
        <f ca="1">VLOOKUP(B186,'Insumos e Serviços'!$A:$F,3,0)</f>
        <v>Insumo</v>
      </c>
      <c r="B186" s="100" t="s">
        <v>285</v>
      </c>
      <c r="C186" s="72" t="str">
        <f ca="1">VLOOKUP(B186,'Insumos e Serviços'!$A:$F,2,0)</f>
        <v>Próprio</v>
      </c>
      <c r="D186" s="73" t="str">
        <f ca="1">VLOOKUP(B186,'Insumos e Serviços'!$A:$F,4,0)</f>
        <v>Borne terminal 2,5mm²</v>
      </c>
      <c r="E186" s="72" t="str">
        <f ca="1">VLOOKUP(B186,'Insumos e Serviços'!$A:$F,5,0)</f>
        <v>un</v>
      </c>
      <c r="F186" s="115">
        <v>4</v>
      </c>
      <c r="G186" s="75">
        <f ca="1">VLOOKUP(B186,'Insumos e Serviços'!$A:$F,6,0)</f>
        <v>3.63</v>
      </c>
      <c r="H186" s="75">
        <f>TRUNC(F186*G186,2)</f>
        <v>14.52</v>
      </c>
    </row>
    <row r="187" spans="1:8" ht="15" thickTop="1">
      <c r="A187" s="4"/>
      <c r="B187" s="4"/>
      <c r="C187" s="4"/>
      <c r="D187" s="4"/>
      <c r="E187" s="4"/>
      <c r="F187" s="4"/>
      <c r="G187" s="4"/>
      <c r="H187" s="4"/>
    </row>
    <row r="188" spans="1:8">
      <c r="A188" s="111" t="s">
        <v>177</v>
      </c>
      <c r="B188" s="112"/>
      <c r="C188" s="111"/>
      <c r="D188" s="111" t="s">
        <v>178</v>
      </c>
      <c r="E188" s="112"/>
      <c r="F188" s="113"/>
      <c r="G188" s="114"/>
      <c r="H188" s="114"/>
    </row>
    <row r="189" spans="1:8" ht="22.5">
      <c r="A189" s="106" t="s">
        <v>179</v>
      </c>
      <c r="B189" s="101" t="str">
        <f ca="1">VLOOKUP(A189,'Orçamento Sintético'!$A:$H,2,0)</f>
        <v xml:space="preserve"> MPDFT0399 </v>
      </c>
      <c r="C189" s="101" t="str">
        <f ca="1">VLOOKUP(A189,'Orçamento Sintético'!$A:$H,3,0)</f>
        <v>Próprio</v>
      </c>
      <c r="D189" s="102" t="str">
        <f ca="1">VLOOKUP(A189,'Orçamento Sintético'!$A:$H,4,0)</f>
        <v>Cópia da SIURB INFRA (020503) - Transmissor de nível hidrostático, modelo de referência TP-ST18-SUB, fabricante Acros Automação Industrial</v>
      </c>
      <c r="E189" s="101" t="str">
        <f ca="1">VLOOKUP(A189,'Orçamento Sintético'!$A:$H,5,0)</f>
        <v>un</v>
      </c>
      <c r="F189" s="103"/>
      <c r="G189" s="104"/>
      <c r="H189" s="105">
        <f>SUM(H190:H194)</f>
        <v>4593.04</v>
      </c>
    </row>
    <row r="190" spans="1:8">
      <c r="A190" s="73" t="str">
        <f ca="1">VLOOKUP(B190,'Insumos e Serviços'!$A:$F,3,0)</f>
        <v>Composição</v>
      </c>
      <c r="B190" s="100" t="s">
        <v>283</v>
      </c>
      <c r="C190" s="72" t="str">
        <f ca="1">VLOOKUP(B190,'Insumos e Serviços'!$A:$F,2,0)</f>
        <v>SINAPI</v>
      </c>
      <c r="D190" s="73" t="str">
        <f ca="1">VLOOKUP(B190,'Insumos e Serviços'!$A:$F,4,0)</f>
        <v>MONTADOR ELETROMECÃNICO COM ENCARGOS COMPLEMENTARES</v>
      </c>
      <c r="E190" s="72" t="str">
        <f ca="1">VLOOKUP(B190,'Insumos e Serviços'!$A:$F,5,0)</f>
        <v>H</v>
      </c>
      <c r="F190" s="115">
        <v>0.7</v>
      </c>
      <c r="G190" s="75">
        <f ca="1">VLOOKUP(B190,'Insumos e Serviços'!$A:$F,6,0)</f>
        <v>24.98</v>
      </c>
      <c r="H190" s="75">
        <f>TRUNC(F190*G190,2)</f>
        <v>17.48</v>
      </c>
    </row>
    <row r="191" spans="1:8">
      <c r="A191" s="73" t="str">
        <f ca="1">VLOOKUP(B191,'Insumos e Serviços'!$A:$F,3,0)</f>
        <v>Composição</v>
      </c>
      <c r="B191" s="100" t="s">
        <v>281</v>
      </c>
      <c r="C191" s="72" t="str">
        <f ca="1">VLOOKUP(B191,'Insumos e Serviços'!$A:$F,2,0)</f>
        <v>SINAPI</v>
      </c>
      <c r="D191" s="73" t="str">
        <f ca="1">VLOOKUP(B191,'Insumos e Serviços'!$A:$F,4,0)</f>
        <v>AJUDANTE ESPECIALIZADO COM ENCARGOS COMPLEMENTARES</v>
      </c>
      <c r="E191" s="72" t="str">
        <f ca="1">VLOOKUP(B191,'Insumos e Serviços'!$A:$F,5,0)</f>
        <v>H</v>
      </c>
      <c r="F191" s="115">
        <v>0.7</v>
      </c>
      <c r="G191" s="75">
        <f ca="1">VLOOKUP(B191,'Insumos e Serviços'!$A:$F,6,0)</f>
        <v>20.96</v>
      </c>
      <c r="H191" s="75">
        <f>TRUNC(F191*G191,2)</f>
        <v>14.67</v>
      </c>
    </row>
    <row r="192" spans="1:8">
      <c r="A192" s="73" t="str">
        <f ca="1">VLOOKUP(B192,'Insumos e Serviços'!$A:$F,3,0)</f>
        <v>Composição</v>
      </c>
      <c r="B192" s="100" t="s">
        <v>257</v>
      </c>
      <c r="C192" s="72" t="str">
        <f ca="1">VLOOKUP(B192,'Insumos e Serviços'!$A:$F,2,0)</f>
        <v>SINAPI</v>
      </c>
      <c r="D192" s="73" t="str">
        <f ca="1">VLOOKUP(B192,'Insumos e Serviços'!$A:$F,4,0)</f>
        <v>AUXILIAR DE ELETRICISTA COM ENCARGOS COMPLEMENTARES</v>
      </c>
      <c r="E192" s="72" t="str">
        <f ca="1">VLOOKUP(B192,'Insumos e Serviços'!$A:$F,5,0)</f>
        <v>H</v>
      </c>
      <c r="F192" s="115">
        <v>0.8</v>
      </c>
      <c r="G192" s="75">
        <f ca="1">VLOOKUP(B192,'Insumos e Serviços'!$A:$F,6,0)</f>
        <v>18.739999999999998</v>
      </c>
      <c r="H192" s="75">
        <f>TRUNC(F192*G192,2)</f>
        <v>14.99</v>
      </c>
    </row>
    <row r="193" spans="1:8">
      <c r="A193" s="73" t="str">
        <f ca="1">VLOOKUP(B193,'Insumos e Serviços'!$A:$F,3,0)</f>
        <v>Composição</v>
      </c>
      <c r="B193" s="100" t="s">
        <v>255</v>
      </c>
      <c r="C193" s="72" t="str">
        <f ca="1">VLOOKUP(B193,'Insumos e Serviços'!$A:$F,2,0)</f>
        <v>SINAPI</v>
      </c>
      <c r="D193" s="73" t="str">
        <f ca="1">VLOOKUP(B193,'Insumos e Serviços'!$A:$F,4,0)</f>
        <v>ELETRICISTA COM ENCARGOS COMPLEMENTARES</v>
      </c>
      <c r="E193" s="72" t="str">
        <f ca="1">VLOOKUP(B193,'Insumos e Serviços'!$A:$F,5,0)</f>
        <v>H</v>
      </c>
      <c r="F193" s="115">
        <v>0.8</v>
      </c>
      <c r="G193" s="75">
        <f ca="1">VLOOKUP(B193,'Insumos e Serviços'!$A:$F,6,0)</f>
        <v>24.1</v>
      </c>
      <c r="H193" s="75">
        <f>TRUNC(F193*G193,2)</f>
        <v>19.28</v>
      </c>
    </row>
    <row r="194" spans="1:8" ht="23.25" thickBot="1">
      <c r="A194" s="73" t="str">
        <f ca="1">VLOOKUP(B194,'Insumos e Serviços'!$A:$F,3,0)</f>
        <v>Insumo</v>
      </c>
      <c r="B194" s="100" t="s">
        <v>279</v>
      </c>
      <c r="C194" s="72" t="str">
        <f ca="1">VLOOKUP(B194,'Insumos e Serviços'!$A:$F,2,0)</f>
        <v>Próprio</v>
      </c>
      <c r="D194" s="73" t="str">
        <f ca="1">VLOOKUP(B194,'Insumos e Serviços'!$A:$F,4,0)</f>
        <v>Transmissor de nível hidrostático, modelo de referência TP-ST18-SUB, fabricante Acros Automação Industrial</v>
      </c>
      <c r="E194" s="72" t="str">
        <f ca="1">VLOOKUP(B194,'Insumos e Serviços'!$A:$F,5,0)</f>
        <v>un</v>
      </c>
      <c r="F194" s="115">
        <v>1</v>
      </c>
      <c r="G194" s="75">
        <f ca="1">VLOOKUP(B194,'Insumos e Serviços'!$A:$F,6,0)</f>
        <v>4526.62</v>
      </c>
      <c r="H194" s="75">
        <f>TRUNC(F194*G194,2)</f>
        <v>4526.62</v>
      </c>
    </row>
    <row r="195" spans="1:8" ht="15" thickTop="1">
      <c r="A195" s="4"/>
      <c r="B195" s="4"/>
      <c r="C195" s="4"/>
      <c r="D195" s="4"/>
      <c r="E195" s="4"/>
      <c r="F195" s="4"/>
      <c r="G195" s="4"/>
      <c r="H195" s="4"/>
    </row>
    <row r="196" spans="1:8">
      <c r="A196" s="111" t="s">
        <v>182</v>
      </c>
      <c r="B196" s="112"/>
      <c r="C196" s="111"/>
      <c r="D196" s="111" t="s">
        <v>183</v>
      </c>
      <c r="E196" s="112"/>
      <c r="F196" s="113"/>
      <c r="G196" s="114"/>
      <c r="H196" s="114"/>
    </row>
    <row r="197" spans="1:8" ht="33.75">
      <c r="A197" s="106" t="s">
        <v>184</v>
      </c>
      <c r="B197" s="101" t="str">
        <f ca="1">VLOOKUP(A197,'Orçamento Sintético'!$A:$H,2,0)</f>
        <v xml:space="preserve"> MPDFT0354 </v>
      </c>
      <c r="C197" s="101" t="str">
        <f ca="1">VLOOKUP(A197,'Orçamento Sintético'!$A:$H,3,0)</f>
        <v>Próprio</v>
      </c>
      <c r="D197" s="102" t="str">
        <f ca="1">VLOOKUP(A197,'Orçamento Sintético'!$A:$H,4,0)</f>
        <v>Copia da SINAPI (95746) - Eletroduto rígido de aço carbono, sem costura, com revestimento protetor de zinco aplicado à quente, extremidades rosqueadas, classe pesada, Ø25 mm (3/4" BSPP), fab. Apolo - fornecimento e instalação</v>
      </c>
      <c r="E197" s="101" t="str">
        <f ca="1">VLOOKUP(A197,'Orçamento Sintético'!$A:$H,5,0)</f>
        <v>M</v>
      </c>
      <c r="F197" s="103"/>
      <c r="G197" s="104"/>
      <c r="H197" s="105">
        <f>SUM(H198:H202)</f>
        <v>29.919999999999998</v>
      </c>
    </row>
    <row r="198" spans="1:8">
      <c r="A198" s="73" t="str">
        <f ca="1">VLOOKUP(B198,'Insumos e Serviços'!$A:$F,3,0)</f>
        <v>Composição</v>
      </c>
      <c r="B198" s="100" t="s">
        <v>257</v>
      </c>
      <c r="C198" s="72" t="str">
        <f ca="1">VLOOKUP(B198,'Insumos e Serviços'!$A:$F,2,0)</f>
        <v>SINAPI</v>
      </c>
      <c r="D198" s="73" t="str">
        <f ca="1">VLOOKUP(B198,'Insumos e Serviços'!$A:$F,4,0)</f>
        <v>AUXILIAR DE ELETRICISTA COM ENCARGOS COMPLEMENTARES</v>
      </c>
      <c r="E198" s="72" t="str">
        <f ca="1">VLOOKUP(B198,'Insumos e Serviços'!$A:$F,5,0)</f>
        <v>H</v>
      </c>
      <c r="F198" s="115">
        <v>0.10440000000000001</v>
      </c>
      <c r="G198" s="75">
        <f ca="1">VLOOKUP(B198,'Insumos e Serviços'!$A:$F,6,0)</f>
        <v>18.739999999999998</v>
      </c>
      <c r="H198" s="75">
        <f>TRUNC(F198*G198,2)</f>
        <v>1.95</v>
      </c>
    </row>
    <row r="199" spans="1:8">
      <c r="A199" s="73" t="str">
        <f ca="1">VLOOKUP(B199,'Insumos e Serviços'!$A:$F,3,0)</f>
        <v>Composição</v>
      </c>
      <c r="B199" s="100" t="s">
        <v>255</v>
      </c>
      <c r="C199" s="72" t="str">
        <f ca="1">VLOOKUP(B199,'Insumos e Serviços'!$A:$F,2,0)</f>
        <v>SINAPI</v>
      </c>
      <c r="D199" s="73" t="str">
        <f ca="1">VLOOKUP(B199,'Insumos e Serviços'!$A:$F,4,0)</f>
        <v>ELETRICISTA COM ENCARGOS COMPLEMENTARES</v>
      </c>
      <c r="E199" s="72" t="str">
        <f ca="1">VLOOKUP(B199,'Insumos e Serviços'!$A:$F,5,0)</f>
        <v>H</v>
      </c>
      <c r="F199" s="115">
        <v>0.10440000000000001</v>
      </c>
      <c r="G199" s="75">
        <f ca="1">VLOOKUP(B199,'Insumos e Serviços'!$A:$F,6,0)</f>
        <v>24.1</v>
      </c>
      <c r="H199" s="75">
        <f>TRUNC(F199*G199,2)</f>
        <v>2.5099999999999998</v>
      </c>
    </row>
    <row r="200" spans="1:8" ht="33.75">
      <c r="A200" s="73" t="str">
        <f ca="1">VLOOKUP(B200,'Insumos e Serviços'!$A:$F,3,0)</f>
        <v>Composição</v>
      </c>
      <c r="B200" s="100" t="s">
        <v>273</v>
      </c>
      <c r="C200" s="72" t="str">
        <f ca="1">VLOOKUP(B200,'Insumos e Serviços'!$A:$F,2,0)</f>
        <v>SINAPI</v>
      </c>
      <c r="D200" s="73" t="str">
        <f ca="1">VLOOKUP(B200,'Insumos e Serviços'!$A:$F,4,0)</f>
        <v>FIXAÇÃO DE TUBOS HORIZONTAIS DE PVC, CPVC OU COBRE DIÂMETROS MENORES OU IGUAIS A 40 MM OU ELETROCALHAS ATÉ 150MM DE LARGURA, COM ABRAÇADEIRA METÁLICA RÍGIDA TIPO D 1/2, FIXADA EM PERFILADO EM LAJE. AF_05/2015</v>
      </c>
      <c r="E200" s="72" t="str">
        <f ca="1">VLOOKUP(B200,'Insumos e Serviços'!$A:$F,5,0)</f>
        <v>M</v>
      </c>
      <c r="F200" s="115">
        <v>1</v>
      </c>
      <c r="G200" s="75">
        <f ca="1">VLOOKUP(B200,'Insumos e Serviços'!$A:$F,6,0)</f>
        <v>2.6</v>
      </c>
      <c r="H200" s="75">
        <f>TRUNC(F200*G200,2)</f>
        <v>2.6</v>
      </c>
    </row>
    <row r="201" spans="1:8" ht="22.5">
      <c r="A201" s="73" t="str">
        <f ca="1">VLOOKUP(B201,'Insumos e Serviços'!$A:$F,3,0)</f>
        <v>Composição</v>
      </c>
      <c r="B201" s="100" t="s">
        <v>277</v>
      </c>
      <c r="C201" s="72" t="str">
        <f ca="1">VLOOKUP(B201,'Insumos e Serviços'!$A:$F,2,0)</f>
        <v>SINAPI</v>
      </c>
      <c r="D201" s="73" t="str">
        <f ca="1">VLOOKUP(B201,'Insumos e Serviços'!$A:$F,4,0)</f>
        <v>LUVA DE EMENDA PARA ELETRODUTO, AÇO GALVANIZADO, DN 25 MM (1''), APARENTE, INSTALADA EM TETO - FORNECIMENTO E INSTALAÇÃO. AF_11/2016_P</v>
      </c>
      <c r="E201" s="72" t="str">
        <f ca="1">VLOOKUP(B201,'Insumos e Serviços'!$A:$F,5,0)</f>
        <v>UN</v>
      </c>
      <c r="F201" s="115">
        <v>0.33329999999999999</v>
      </c>
      <c r="G201" s="75">
        <f ca="1">VLOOKUP(B201,'Insumos e Serviços'!$A:$F,6,0)</f>
        <v>7.89</v>
      </c>
      <c r="H201" s="75">
        <f>TRUNC(F201*G201,2)</f>
        <v>2.62</v>
      </c>
    </row>
    <row r="202" spans="1:8" ht="23.25" thickBot="1">
      <c r="A202" s="73" t="str">
        <f ca="1">VLOOKUP(B202,'Insumos e Serviços'!$A:$F,3,0)</f>
        <v>Insumo</v>
      </c>
      <c r="B202" s="100" t="s">
        <v>275</v>
      </c>
      <c r="C202" s="72" t="str">
        <f ca="1">VLOOKUP(B202,'Insumos e Serviços'!$A:$F,2,0)</f>
        <v>Próprio</v>
      </c>
      <c r="D202" s="73" t="str">
        <f ca="1">VLOOKUP(B202,'Insumos e Serviços'!$A:$F,4,0)</f>
        <v>Eletroduto rígido de aço carbono, sem costura, com revestimento protetor de zinco aplicado a quente, extremidades rosqueadas, classe pesada, Ø25mm (3/4" BSPP), fab. Apolo</v>
      </c>
      <c r="E202" s="72" t="str">
        <f ca="1">VLOOKUP(B202,'Insumos e Serviços'!$A:$F,5,0)</f>
        <v>m</v>
      </c>
      <c r="F202" s="115">
        <v>1.05</v>
      </c>
      <c r="G202" s="75">
        <f ca="1">VLOOKUP(B202,'Insumos e Serviços'!$A:$F,6,0)</f>
        <v>19.28</v>
      </c>
      <c r="H202" s="75">
        <f>TRUNC(F202*G202,2)</f>
        <v>20.239999999999998</v>
      </c>
    </row>
    <row r="203" spans="1:8" ht="15" thickTop="1">
      <c r="A203" s="4"/>
      <c r="B203" s="4"/>
      <c r="C203" s="4"/>
      <c r="D203" s="4"/>
      <c r="E203" s="4"/>
      <c r="F203" s="4"/>
      <c r="G203" s="4"/>
      <c r="H203" s="4"/>
    </row>
    <row r="204" spans="1:8" ht="33.75">
      <c r="A204" s="106" t="s">
        <v>192</v>
      </c>
      <c r="B204" s="101" t="str">
        <f ca="1">VLOOKUP(A204,'Orçamento Sintético'!$A:$H,2,0)</f>
        <v xml:space="preserve"> MPDFT0355 </v>
      </c>
      <c r="C204" s="101" t="str">
        <f ca="1">VLOOKUP(A204,'Orçamento Sintético'!$A:$H,3,0)</f>
        <v>Próprio</v>
      </c>
      <c r="D204" s="102" t="str">
        <f ca="1">VLOOKUP(A204,'Orçamento Sintético'!$A:$H,4,0)</f>
        <v>Copia da SINAPI (95747) - Eletroduto rígido de aço carbono, sem costura, com revestimento protetor de zinco aplicado à quente, extremidades rosqueadas, classe pesada, Ø32 mm (1.1/4" BSPP), fab. Apolo - fornecimento e instalação</v>
      </c>
      <c r="E204" s="101" t="str">
        <f ca="1">VLOOKUP(A204,'Orçamento Sintético'!$A:$H,5,0)</f>
        <v>M</v>
      </c>
      <c r="F204" s="103"/>
      <c r="G204" s="104"/>
      <c r="H204" s="105">
        <f>SUM(H205:H209)</f>
        <v>46.069999999999993</v>
      </c>
    </row>
    <row r="205" spans="1:8">
      <c r="A205" s="73" t="str">
        <f ca="1">VLOOKUP(B205,'Insumos e Serviços'!$A:$F,3,0)</f>
        <v>Composição</v>
      </c>
      <c r="B205" s="100" t="s">
        <v>257</v>
      </c>
      <c r="C205" s="72" t="str">
        <f ca="1">VLOOKUP(B205,'Insumos e Serviços'!$A:$F,2,0)</f>
        <v>SINAPI</v>
      </c>
      <c r="D205" s="73" t="str">
        <f ca="1">VLOOKUP(B205,'Insumos e Serviços'!$A:$F,4,0)</f>
        <v>AUXILIAR DE ELETRICISTA COM ENCARGOS COMPLEMENTARES</v>
      </c>
      <c r="E205" s="72" t="str">
        <f ca="1">VLOOKUP(B205,'Insumos e Serviços'!$A:$F,5,0)</f>
        <v>H</v>
      </c>
      <c r="F205" s="115">
        <v>0.13500000000000001</v>
      </c>
      <c r="G205" s="75">
        <f ca="1">VLOOKUP(B205,'Insumos e Serviços'!$A:$F,6,0)</f>
        <v>18.739999999999998</v>
      </c>
      <c r="H205" s="75">
        <f>TRUNC(F205*G205,2)</f>
        <v>2.52</v>
      </c>
    </row>
    <row r="206" spans="1:8">
      <c r="A206" s="73" t="str">
        <f ca="1">VLOOKUP(B206,'Insumos e Serviços'!$A:$F,3,0)</f>
        <v>Composição</v>
      </c>
      <c r="B206" s="100" t="s">
        <v>255</v>
      </c>
      <c r="C206" s="72" t="str">
        <f ca="1">VLOOKUP(B206,'Insumos e Serviços'!$A:$F,2,0)</f>
        <v>SINAPI</v>
      </c>
      <c r="D206" s="73" t="str">
        <f ca="1">VLOOKUP(B206,'Insumos e Serviços'!$A:$F,4,0)</f>
        <v>ELETRICISTA COM ENCARGOS COMPLEMENTARES</v>
      </c>
      <c r="E206" s="72" t="str">
        <f ca="1">VLOOKUP(B206,'Insumos e Serviços'!$A:$F,5,0)</f>
        <v>H</v>
      </c>
      <c r="F206" s="115">
        <v>0.13500000000000001</v>
      </c>
      <c r="G206" s="75">
        <f ca="1">VLOOKUP(B206,'Insumos e Serviços'!$A:$F,6,0)</f>
        <v>24.1</v>
      </c>
      <c r="H206" s="75">
        <f>TRUNC(F206*G206,2)</f>
        <v>3.25</v>
      </c>
    </row>
    <row r="207" spans="1:8" ht="33.75">
      <c r="A207" s="73" t="str">
        <f ca="1">VLOOKUP(B207,'Insumos e Serviços'!$A:$F,3,0)</f>
        <v>Composição</v>
      </c>
      <c r="B207" s="100" t="s">
        <v>273</v>
      </c>
      <c r="C207" s="72" t="str">
        <f ca="1">VLOOKUP(B207,'Insumos e Serviços'!$A:$F,2,0)</f>
        <v>SINAPI</v>
      </c>
      <c r="D207" s="73" t="str">
        <f ca="1">VLOOKUP(B207,'Insumos e Serviços'!$A:$F,4,0)</f>
        <v>FIXAÇÃO DE TUBOS HORIZONTAIS DE PVC, CPVC OU COBRE DIÂMETROS MENORES OU IGUAIS A 40 MM OU ELETROCALHAS ATÉ 150MM DE LARGURA, COM ABRAÇADEIRA METÁLICA RÍGIDA TIPO D 1/2, FIXADA EM PERFILADO EM LAJE. AF_05/2015</v>
      </c>
      <c r="E207" s="72" t="str">
        <f ca="1">VLOOKUP(B207,'Insumos e Serviços'!$A:$F,5,0)</f>
        <v>M</v>
      </c>
      <c r="F207" s="115">
        <v>1</v>
      </c>
      <c r="G207" s="75">
        <f ca="1">VLOOKUP(B207,'Insumos e Serviços'!$A:$F,6,0)</f>
        <v>2.6</v>
      </c>
      <c r="H207" s="75">
        <f>TRUNC(F207*G207,2)</f>
        <v>2.6</v>
      </c>
    </row>
    <row r="208" spans="1:8" ht="22.5">
      <c r="A208" s="73" t="str">
        <f ca="1">VLOOKUP(B208,'Insumos e Serviços'!$A:$F,3,0)</f>
        <v>Composição</v>
      </c>
      <c r="B208" s="100" t="s">
        <v>271</v>
      </c>
      <c r="C208" s="72" t="str">
        <f ca="1">VLOOKUP(B208,'Insumos e Serviços'!$A:$F,2,0)</f>
        <v>SINAPI</v>
      </c>
      <c r="D208" s="73" t="str">
        <f ca="1">VLOOKUP(B208,'Insumos e Serviços'!$A:$F,4,0)</f>
        <v>LUVA DE EMENDA PARA ELETRODUTO, AÇO GALVANIZADO, DN 32 MM (1 1/4''), APARENTE, INSTALADA EM TETO - FORNECIMENTO E INSTALAÇÃO. AF_11/2016_P</v>
      </c>
      <c r="E208" s="72" t="str">
        <f ca="1">VLOOKUP(B208,'Insumos e Serviços'!$A:$F,5,0)</f>
        <v>UN</v>
      </c>
      <c r="F208" s="115">
        <v>0.33329999999999999</v>
      </c>
      <c r="G208" s="75">
        <f ca="1">VLOOKUP(B208,'Insumos e Serviços'!$A:$F,6,0)</f>
        <v>11.3</v>
      </c>
      <c r="H208" s="75">
        <f>TRUNC(F208*G208,2)</f>
        <v>3.76</v>
      </c>
    </row>
    <row r="209" spans="1:8" ht="23.25" thickBot="1">
      <c r="A209" s="73" t="str">
        <f ca="1">VLOOKUP(B209,'Insumos e Serviços'!$A:$F,3,0)</f>
        <v>Insumo</v>
      </c>
      <c r="B209" s="100" t="s">
        <v>269</v>
      </c>
      <c r="C209" s="72" t="str">
        <f ca="1">VLOOKUP(B209,'Insumos e Serviços'!$A:$F,2,0)</f>
        <v>Próprio</v>
      </c>
      <c r="D209" s="73" t="str">
        <f ca="1">VLOOKUP(B209,'Insumos e Serviços'!$A:$F,4,0)</f>
        <v>Eletroduto rígido de aço carbono, sem costura, com revestimento protetor de zinco aplicado à quente, extremidades rosqueadas, classe pesada, Ø32 mm (1.1/4" BSPP), fab. Apolo</v>
      </c>
      <c r="E209" s="72" t="str">
        <f ca="1">VLOOKUP(B209,'Insumos e Serviços'!$A:$F,5,0)</f>
        <v>m</v>
      </c>
      <c r="F209" s="115">
        <v>1.05</v>
      </c>
      <c r="G209" s="75">
        <f ca="1">VLOOKUP(B209,'Insumos e Serviços'!$A:$F,6,0)</f>
        <v>32.33</v>
      </c>
      <c r="H209" s="75">
        <f>TRUNC(F209*G209,2)</f>
        <v>33.94</v>
      </c>
    </row>
    <row r="210" spans="1:8" ht="15" thickTop="1">
      <c r="A210" s="4"/>
      <c r="B210" s="4"/>
      <c r="C210" s="4"/>
      <c r="D210" s="4"/>
      <c r="E210" s="4"/>
      <c r="F210" s="4"/>
      <c r="G210" s="4"/>
      <c r="H210" s="4"/>
    </row>
    <row r="211" spans="1:8">
      <c r="A211" s="111" t="s">
        <v>198</v>
      </c>
      <c r="B211" s="112"/>
      <c r="C211" s="111"/>
      <c r="D211" s="111" t="s">
        <v>199</v>
      </c>
      <c r="E211" s="112"/>
      <c r="F211" s="113"/>
      <c r="G211" s="114"/>
      <c r="H211" s="114"/>
    </row>
    <row r="212" spans="1:8" ht="33.75">
      <c r="A212" s="106" t="s">
        <v>203</v>
      </c>
      <c r="B212" s="101" t="str">
        <f ca="1">VLOOKUP(A212,'Orçamento Sintético'!$A:$H,2,0)</f>
        <v xml:space="preserve"> MPDFT0404 </v>
      </c>
      <c r="C212" s="101" t="str">
        <f ca="1">VLOOKUP(A212,'Orçamento Sintético'!$A:$H,3,0)</f>
        <v>Próprio</v>
      </c>
      <c r="D212" s="102" t="str">
        <f ca="1">VLOOKUP(A212,'Orçamento Sintético'!$A:$H,4,0)</f>
        <v>Cabo 2x#0,75mm, Par(es) trançado(s) com blindagem de alumínio, resistência máxima de 150 Ωpor km, resistência de isolamento em 220 V maior que 5000 MΩ.km, rigidez dielétrica entre condutores de 1500 V. ref. Schneider Eletric</v>
      </c>
      <c r="E212" s="101" t="str">
        <f ca="1">VLOOKUP(A212,'Orçamento Sintético'!$A:$H,5,0)</f>
        <v>m</v>
      </c>
      <c r="F212" s="103"/>
      <c r="G212" s="104"/>
      <c r="H212" s="105">
        <f>SUM(H213:H216)</f>
        <v>7.26</v>
      </c>
    </row>
    <row r="213" spans="1:8">
      <c r="A213" s="73" t="str">
        <f ca="1">VLOOKUP(B213,'Insumos e Serviços'!$A:$F,3,0)</f>
        <v>Composição</v>
      </c>
      <c r="B213" s="100" t="s">
        <v>257</v>
      </c>
      <c r="C213" s="72" t="str">
        <f ca="1">VLOOKUP(B213,'Insumos e Serviços'!$A:$F,2,0)</f>
        <v>SINAPI</v>
      </c>
      <c r="D213" s="73" t="str">
        <f ca="1">VLOOKUP(B213,'Insumos e Serviços'!$A:$F,4,0)</f>
        <v>AUXILIAR DE ELETRICISTA COM ENCARGOS COMPLEMENTARES</v>
      </c>
      <c r="E213" s="72" t="str">
        <f ca="1">VLOOKUP(B213,'Insumos e Serviços'!$A:$F,5,0)</f>
        <v>H</v>
      </c>
      <c r="F213" s="115">
        <v>2.4E-2</v>
      </c>
      <c r="G213" s="75">
        <f ca="1">VLOOKUP(B213,'Insumos e Serviços'!$A:$F,6,0)</f>
        <v>18.739999999999998</v>
      </c>
      <c r="H213" s="75">
        <f>TRUNC(F213*G213,2)</f>
        <v>0.44</v>
      </c>
    </row>
    <row r="214" spans="1:8">
      <c r="A214" s="73" t="str">
        <f ca="1">VLOOKUP(B214,'Insumos e Serviços'!$A:$F,3,0)</f>
        <v>Composição</v>
      </c>
      <c r="B214" s="100" t="s">
        <v>255</v>
      </c>
      <c r="C214" s="72" t="str">
        <f ca="1">VLOOKUP(B214,'Insumos e Serviços'!$A:$F,2,0)</f>
        <v>SINAPI</v>
      </c>
      <c r="D214" s="73" t="str">
        <f ca="1">VLOOKUP(B214,'Insumos e Serviços'!$A:$F,4,0)</f>
        <v>ELETRICISTA COM ENCARGOS COMPLEMENTARES</v>
      </c>
      <c r="E214" s="72" t="str">
        <f ca="1">VLOOKUP(B214,'Insumos e Serviços'!$A:$F,5,0)</f>
        <v>H</v>
      </c>
      <c r="F214" s="115">
        <v>2.4E-2</v>
      </c>
      <c r="G214" s="75">
        <f ca="1">VLOOKUP(B214,'Insumos e Serviços'!$A:$F,6,0)</f>
        <v>24.1</v>
      </c>
      <c r="H214" s="75">
        <f>TRUNC(F214*G214,2)</f>
        <v>0.56999999999999995</v>
      </c>
    </row>
    <row r="215" spans="1:8">
      <c r="A215" s="73" t="str">
        <f ca="1">VLOOKUP(B215,'Insumos e Serviços'!$A:$F,3,0)</f>
        <v>Insumo</v>
      </c>
      <c r="B215" s="100" t="s">
        <v>253</v>
      </c>
      <c r="C215" s="72" t="str">
        <f ca="1">VLOOKUP(B215,'Insumos e Serviços'!$A:$F,2,0)</f>
        <v>SINAPI</v>
      </c>
      <c r="D215" s="73" t="str">
        <f ca="1">VLOOKUP(B215,'Insumos e Serviços'!$A:$F,4,0)</f>
        <v>FITA ISOLANTE ADESIVA ANTICHAMA, USO ATE 750 V, EM ROLO DE 19 MM X 5 M</v>
      </c>
      <c r="E215" s="72" t="str">
        <f ca="1">VLOOKUP(B215,'Insumos e Serviços'!$A:$F,5,0)</f>
        <v>UN</v>
      </c>
      <c r="F215" s="115">
        <v>8.9999999999999993E-3</v>
      </c>
      <c r="G215" s="75">
        <f ca="1">VLOOKUP(B215,'Insumos e Serviços'!$A:$F,6,0)</f>
        <v>3.78</v>
      </c>
      <c r="H215" s="75">
        <f>TRUNC(F215*G215,2)</f>
        <v>0.03</v>
      </c>
    </row>
    <row r="216" spans="1:8" ht="34.5" thickBot="1">
      <c r="A216" s="73" t="str">
        <f ca="1">VLOOKUP(B216,'Insumos e Serviços'!$A:$F,3,0)</f>
        <v>Insumo</v>
      </c>
      <c r="B216" s="100" t="s">
        <v>251</v>
      </c>
      <c r="C216" s="72" t="str">
        <f ca="1">VLOOKUP(B216,'Insumos e Serviços'!$A:$F,2,0)</f>
        <v>Próprio</v>
      </c>
      <c r="D216" s="73" t="str">
        <f ca="1">VLOOKUP(B216,'Insumos e Serviços'!$A:$F,4,0)</f>
        <v>Cabo 2x#0,75mm, Par(es) trançado(s) com blindagem de alumínio, resistência máxima de 150 Ωpor km, resistência de isolamento em 220 V maior que 5000 MΩ.km, rigidez dielétrica entre condutores de 1500 V. Marca de referência: Schneider Eletric</v>
      </c>
      <c r="E216" s="72" t="str">
        <f ca="1">VLOOKUP(B216,'Insumos e Serviços'!$A:$F,5,0)</f>
        <v>m</v>
      </c>
      <c r="F216" s="115">
        <v>1.19</v>
      </c>
      <c r="G216" s="75">
        <f ca="1">VLOOKUP(B216,'Insumos e Serviços'!$A:$F,6,0)</f>
        <v>5.23</v>
      </c>
      <c r="H216" s="75">
        <f>TRUNC(F216*G216,2)</f>
        <v>6.22</v>
      </c>
    </row>
    <row r="217" spans="1:8" ht="15" thickTop="1">
      <c r="A217" s="4"/>
      <c r="B217" s="4"/>
      <c r="C217" s="4"/>
      <c r="D217" s="4"/>
      <c r="E217" s="4"/>
      <c r="F217" s="4"/>
      <c r="G217" s="4"/>
      <c r="H217" s="4"/>
    </row>
    <row r="218" spans="1:8">
      <c r="A218" s="107" t="s">
        <v>206</v>
      </c>
      <c r="B218" s="107"/>
      <c r="C218" s="107"/>
      <c r="D218" s="107" t="s">
        <v>207</v>
      </c>
      <c r="E218" s="108"/>
      <c r="F218" s="109"/>
      <c r="G218" s="107"/>
      <c r="H218" s="110"/>
    </row>
    <row r="219" spans="1:8">
      <c r="A219" s="84" t="s">
        <v>208</v>
      </c>
      <c r="B219" s="84"/>
      <c r="C219" s="84"/>
      <c r="D219" s="84" t="s">
        <v>209</v>
      </c>
      <c r="E219" s="84"/>
      <c r="F219" s="85"/>
      <c r="G219" s="84"/>
      <c r="H219" s="86"/>
    </row>
    <row r="220" spans="1:8">
      <c r="A220" s="111" t="s">
        <v>210</v>
      </c>
      <c r="B220" s="112"/>
      <c r="C220" s="111"/>
      <c r="D220" s="111" t="s">
        <v>211</v>
      </c>
      <c r="E220" s="112"/>
      <c r="F220" s="113"/>
      <c r="G220" s="114"/>
      <c r="H220" s="114"/>
    </row>
    <row r="221" spans="1:8" ht="33.75">
      <c r="A221" s="106" t="s">
        <v>212</v>
      </c>
      <c r="B221" s="101" t="str">
        <f ca="1">VLOOKUP(A221,'Orçamento Sintético'!$A:$H,2,0)</f>
        <v xml:space="preserve"> MPDFT1092 </v>
      </c>
      <c r="C221" s="101" t="str">
        <f ca="1">VLOOKUP(A221,'Orçamento Sintético'!$A:$H,3,0)</f>
        <v>Próprio</v>
      </c>
      <c r="D221" s="102" t="str">
        <f ca="1">VLOOKUP(A221,'Orçamento Sintético'!$A:$H,4,0)</f>
        <v>PJBSI - Remanescente Reuso - Desenvolvimento das telas de monitoração, desenvolvimento dos softwares e parametrização do sistema, incluindo a elaboração dos projetos lógicos, dos quadros de automação e as built</v>
      </c>
      <c r="E221" s="101" t="str">
        <f ca="1">VLOOKUP(A221,'Orçamento Sintético'!$A:$H,5,0)</f>
        <v>un</v>
      </c>
      <c r="F221" s="103"/>
      <c r="G221" s="104"/>
      <c r="H221" s="105">
        <f>SUM(H222)</f>
        <v>18000</v>
      </c>
    </row>
    <row r="222" spans="1:8" ht="34.5" thickBot="1">
      <c r="A222" s="73" t="str">
        <f ca="1">VLOOKUP(B222,'Insumos e Serviços'!$A:$F,3,0)</f>
        <v>Insumo</v>
      </c>
      <c r="B222" s="100" t="s">
        <v>249</v>
      </c>
      <c r="C222" s="72" t="str">
        <f ca="1">VLOOKUP(B222,'Insumos e Serviços'!$A:$F,2,0)</f>
        <v>Próprio</v>
      </c>
      <c r="D222" s="73" t="str">
        <f ca="1">VLOOKUP(B222,'Insumos e Serviços'!$A:$F,4,0)</f>
        <v>PJBSI - Remanescente Reuso - Desenvolvimento das telas de monitoração, desenvolvimento dos softwares e parametrização do sistema, incluindo a elaboração dos projetos lógicos, dos quadros de automação e as built</v>
      </c>
      <c r="E222" s="72" t="str">
        <f ca="1">VLOOKUP(B222,'Insumos e Serviços'!$A:$F,5,0)</f>
        <v>sv</v>
      </c>
      <c r="F222" s="115">
        <v>1</v>
      </c>
      <c r="G222" s="75">
        <f ca="1">VLOOKUP(B222,'Insumos e Serviços'!$A:$F,6,0)</f>
        <v>18000</v>
      </c>
      <c r="H222" s="75">
        <f>TRUNC(F222*G222,2)</f>
        <v>18000</v>
      </c>
    </row>
    <row r="223" spans="1:8" ht="15" thickTop="1">
      <c r="A223" s="4"/>
      <c r="B223" s="4"/>
      <c r="C223" s="4"/>
      <c r="D223" s="4"/>
      <c r="E223" s="4"/>
      <c r="F223" s="4"/>
      <c r="G223" s="4"/>
      <c r="H223" s="4"/>
    </row>
    <row r="224" spans="1:8" ht="22.5">
      <c r="A224" s="106" t="s">
        <v>215</v>
      </c>
      <c r="B224" s="101" t="str">
        <f ca="1">VLOOKUP(A224,'Orçamento Sintético'!$A:$H,2,0)</f>
        <v xml:space="preserve"> MPDFT1093 </v>
      </c>
      <c r="C224" s="101" t="str">
        <f ca="1">VLOOKUP(A224,'Orçamento Sintético'!$A:$H,3,0)</f>
        <v>Próprio</v>
      </c>
      <c r="D224" s="102" t="str">
        <f ca="1">VLOOKUP(A224,'Orçamento Sintético'!$A:$H,4,0)</f>
        <v>PJBSI - Reuso sede - Teste de aceitação do sistema de automação, inclusive com os softwares preparados e ativados com as integrações previstas</v>
      </c>
      <c r="E224" s="101" t="str">
        <f ca="1">VLOOKUP(A224,'Orçamento Sintético'!$A:$H,5,0)</f>
        <v>un</v>
      </c>
      <c r="F224" s="103"/>
      <c r="G224" s="104"/>
      <c r="H224" s="105">
        <f>SUM(H225)</f>
        <v>5600</v>
      </c>
    </row>
    <row r="225" spans="1:8" ht="22.5">
      <c r="A225" s="73" t="str">
        <f ca="1">VLOOKUP(B225,'Insumos e Serviços'!$A:$F,3,0)</f>
        <v>Insumo</v>
      </c>
      <c r="B225" s="100" t="s">
        <v>248</v>
      </c>
      <c r="C225" s="72" t="str">
        <f ca="1">VLOOKUP(B225,'Insumos e Serviços'!$A:$F,2,0)</f>
        <v>Próprio</v>
      </c>
      <c r="D225" s="73" t="str">
        <f ca="1">VLOOKUP(B225,'Insumos e Serviços'!$A:$F,4,0)</f>
        <v>PJBSI - Reuso sede - Teste de aceitação do sistema de automação, inclusive com os softwares preparados e ativados com as integrações previstas</v>
      </c>
      <c r="E225" s="72" t="str">
        <f ca="1">VLOOKUP(B225,'Insumos e Serviços'!$A:$F,5,0)</f>
        <v>sv</v>
      </c>
      <c r="F225" s="115">
        <v>1</v>
      </c>
      <c r="G225" s="75">
        <f ca="1">VLOOKUP(B225,'Insumos e Serviços'!$A:$F,6,0)</f>
        <v>5600</v>
      </c>
      <c r="H225" s="75">
        <f>TRUNC(F225*G225,2)</f>
        <v>5600</v>
      </c>
    </row>
  </sheetData>
  <sheetCalcPr fullCalcOnLoad="1"/>
  <mergeCells count="13">
    <mergeCell ref="G1:H1"/>
    <mergeCell ref="A2:B2"/>
    <mergeCell ref="E2:F2"/>
    <mergeCell ref="G2:H2"/>
    <mergeCell ref="A4:B4"/>
    <mergeCell ref="C4:D4"/>
    <mergeCell ref="E4:F4"/>
    <mergeCell ref="G4:H4"/>
    <mergeCell ref="C6:D6"/>
    <mergeCell ref="E6:F6"/>
    <mergeCell ref="A7:H7"/>
    <mergeCell ref="G6:H6"/>
    <mergeCell ref="A6:B6"/>
  </mergeCells>
  <phoneticPr fontId="15" type="noConversion"/>
  <pageMargins left="0.51181102362204722" right="0.51181102362204722" top="0.98425196850393704" bottom="0.98425196850393704" header="0.51181102362204722" footer="0.51181102362204722"/>
  <pageSetup paperSize="9" scale="60" fitToHeight="0" orientation="portrait" r:id="rId1"/>
  <headerFooter>
    <oddHeader>&amp;L &amp;C &amp;R</oddHeader>
    <oddFooter>&amp;L &amp;C 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5"/>
  <sheetViews>
    <sheetView showGridLines="0" showOutlineSymbols="0" showWhiteSpace="0" workbookViewId="0"/>
  </sheetViews>
  <sheetFormatPr defaultRowHeight="14.25"/>
  <cols>
    <col min="1" max="2" width="10" customWidth="1"/>
    <col min="3" max="3" width="13.25" customWidth="1"/>
    <col min="4" max="4" width="60" bestFit="1" customWidth="1"/>
    <col min="5" max="5" width="8" customWidth="1"/>
    <col min="6" max="8" width="13" customWidth="1"/>
  </cols>
  <sheetData>
    <row r="1" spans="1:8">
      <c r="A1" s="59" t="str">
        <f ca="1">'Orçamento Sintético'!A1</f>
        <v>P. Execução:</v>
      </c>
      <c r="B1" s="66"/>
      <c r="C1" s="59" t="str">
        <f ca="1">'Orçamento Sintético'!C1</f>
        <v>Licitação:</v>
      </c>
      <c r="D1" s="62" t="str">
        <f ca="1">'Orçamento Sintético'!D1</f>
        <v>Objeto: Serviços Remanescentes do Sistema de Aproveitamento de Água Pluvial no Edifício Sede do MPDFT</v>
      </c>
      <c r="E1" s="59" t="str">
        <f ca="1">'Orçamento Sintético'!E1</f>
        <v>Data:</v>
      </c>
      <c r="F1" s="60"/>
      <c r="G1" s="172"/>
      <c r="H1" s="158"/>
    </row>
    <row r="2" spans="1:8">
      <c r="A2" s="152" t="str">
        <f ca="1">'Orçamento Sintético'!A2:B2</f>
        <v>A</v>
      </c>
      <c r="B2" s="154"/>
      <c r="C2" s="64" t="str">
        <f ca="1">'Orçamento Sintético'!C2</f>
        <v>B</v>
      </c>
      <c r="D2" s="65" t="str">
        <f ca="1">'Orçamento Sintético'!D2</f>
        <v>Local: Eixo Monumental, Praça do Buriti, Lote 2, Sede do MPDFT,  Brasília-DF</v>
      </c>
      <c r="E2" s="173">
        <f ca="1">'Orçamento Sintético'!E2:F2</f>
        <v>1</v>
      </c>
      <c r="F2" s="174"/>
      <c r="G2" s="155"/>
      <c r="H2" s="156"/>
    </row>
    <row r="3" spans="1:8">
      <c r="A3" s="94" t="str">
        <f ca="1">'Orçamento Sintético'!A3</f>
        <v>P. Validade:</v>
      </c>
      <c r="B3" s="98"/>
      <c r="C3" s="94" t="str">
        <f ca="1">'Orçamento Sintético'!C3</f>
        <v>Razão Social:</v>
      </c>
      <c r="D3" s="60"/>
      <c r="E3" s="59" t="str">
        <f ca="1">'Orçamento Sintético'!E3</f>
        <v>Telefone:</v>
      </c>
      <c r="F3" s="60"/>
      <c r="G3" s="67"/>
      <c r="H3" s="68"/>
    </row>
    <row r="4" spans="1:8">
      <c r="A4" s="152" t="str">
        <f ca="1">'Orçamento Sintético'!A4:B4</f>
        <v>C</v>
      </c>
      <c r="B4" s="154"/>
      <c r="C4" s="152" t="str">
        <f ca="1">'Orçamento Sintético'!C4:D4</f>
        <v>D</v>
      </c>
      <c r="D4" s="153"/>
      <c r="E4" s="152" t="str">
        <f ca="1">'Orçamento Sintético'!E4:F4</f>
        <v>E</v>
      </c>
      <c r="F4" s="153"/>
      <c r="G4" s="155"/>
      <c r="H4" s="156"/>
    </row>
    <row r="5" spans="1:8">
      <c r="A5" s="59" t="str">
        <f ca="1">'Orçamento Sintético'!A5</f>
        <v>P. Garantia:</v>
      </c>
      <c r="B5" s="66"/>
      <c r="C5" s="59" t="str">
        <f ca="1">'Orçamento Sintético'!C5</f>
        <v>CNPJ:</v>
      </c>
      <c r="D5" s="60"/>
      <c r="E5" s="59" t="str">
        <f ca="1">'Orçamento Sintético'!E5</f>
        <v>E-mail:</v>
      </c>
      <c r="F5" s="60"/>
      <c r="G5" s="67"/>
      <c r="H5" s="68"/>
    </row>
    <row r="6" spans="1:8">
      <c r="A6" s="152" t="str">
        <f ca="1">'Orçamento Sintético'!A6:B6</f>
        <v>F</v>
      </c>
      <c r="B6" s="154"/>
      <c r="C6" s="152" t="str">
        <f ca="1">'Orçamento Sintético'!C6:D6</f>
        <v>G</v>
      </c>
      <c r="D6" s="153"/>
      <c r="E6" s="152" t="str">
        <f ca="1">'Orçamento Sintético'!E6:F6</f>
        <v>H</v>
      </c>
      <c r="F6" s="153"/>
      <c r="G6" s="159"/>
      <c r="H6" s="160"/>
    </row>
    <row r="7" spans="1:8" ht="15">
      <c r="A7" s="175" t="s">
        <v>533</v>
      </c>
      <c r="B7" s="175"/>
      <c r="C7" s="175"/>
      <c r="D7" s="175"/>
      <c r="E7" s="175"/>
      <c r="F7" s="175"/>
      <c r="G7" s="175"/>
      <c r="H7" s="175"/>
    </row>
    <row r="8" spans="1:8">
      <c r="A8" s="99" t="s">
        <v>2</v>
      </c>
      <c r="B8" s="99" t="s">
        <v>3</v>
      </c>
      <c r="C8" s="99" t="s">
        <v>534</v>
      </c>
      <c r="D8" s="99" t="s">
        <v>4</v>
      </c>
      <c r="E8" s="99" t="s">
        <v>5</v>
      </c>
      <c r="F8" s="99" t="s">
        <v>7</v>
      </c>
      <c r="G8" s="99" t="s">
        <v>535</v>
      </c>
      <c r="H8" s="99" t="s">
        <v>536</v>
      </c>
    </row>
    <row r="9" spans="1:8">
      <c r="A9" s="72" t="s">
        <v>263</v>
      </c>
      <c r="B9" s="72" t="s">
        <v>72</v>
      </c>
      <c r="C9" s="72" t="s">
        <v>241</v>
      </c>
      <c r="D9" s="73" t="s">
        <v>262</v>
      </c>
      <c r="E9" s="72" t="s">
        <v>104</v>
      </c>
      <c r="F9" s="75">
        <v>80.39</v>
      </c>
      <c r="G9" s="100" t="s">
        <v>537</v>
      </c>
      <c r="H9" s="100" t="s">
        <v>537</v>
      </c>
    </row>
    <row r="10" spans="1:8">
      <c r="A10" s="72" t="s">
        <v>328</v>
      </c>
      <c r="B10" s="72" t="s">
        <v>72</v>
      </c>
      <c r="C10" s="72" t="s">
        <v>241</v>
      </c>
      <c r="D10" s="73" t="s">
        <v>327</v>
      </c>
      <c r="E10" s="72" t="s">
        <v>104</v>
      </c>
      <c r="F10" s="75">
        <v>12.34</v>
      </c>
      <c r="G10" s="100" t="s">
        <v>537</v>
      </c>
      <c r="H10" s="100" t="s">
        <v>537</v>
      </c>
    </row>
    <row r="11" spans="1:8">
      <c r="A11" s="72" t="s">
        <v>322</v>
      </c>
      <c r="B11" s="72" t="s">
        <v>72</v>
      </c>
      <c r="C11" s="72" t="s">
        <v>241</v>
      </c>
      <c r="D11" s="73" t="s">
        <v>321</v>
      </c>
      <c r="E11" s="72" t="s">
        <v>104</v>
      </c>
      <c r="F11" s="75">
        <v>24.37</v>
      </c>
      <c r="G11" s="100" t="s">
        <v>537</v>
      </c>
      <c r="H11" s="100" t="s">
        <v>537</v>
      </c>
    </row>
    <row r="12" spans="1:8" ht="22.5">
      <c r="A12" s="72" t="s">
        <v>308</v>
      </c>
      <c r="B12" s="72" t="s">
        <v>72</v>
      </c>
      <c r="C12" s="72" t="s">
        <v>241</v>
      </c>
      <c r="D12" s="73" t="s">
        <v>307</v>
      </c>
      <c r="E12" s="72" t="s">
        <v>104</v>
      </c>
      <c r="F12" s="75">
        <v>2.58</v>
      </c>
      <c r="G12" s="100" t="s">
        <v>537</v>
      </c>
      <c r="H12" s="100" t="s">
        <v>537</v>
      </c>
    </row>
    <row r="13" spans="1:8">
      <c r="A13" s="72" t="s">
        <v>318</v>
      </c>
      <c r="B13" s="72" t="s">
        <v>72</v>
      </c>
      <c r="C13" s="72" t="s">
        <v>241</v>
      </c>
      <c r="D13" s="73" t="s">
        <v>317</v>
      </c>
      <c r="E13" s="72" t="s">
        <v>104</v>
      </c>
      <c r="F13" s="75">
        <v>2.34</v>
      </c>
      <c r="G13" s="100"/>
      <c r="H13" s="100"/>
    </row>
    <row r="14" spans="1:8">
      <c r="A14" s="72" t="s">
        <v>314</v>
      </c>
      <c r="B14" s="72" t="s">
        <v>72</v>
      </c>
      <c r="C14" s="72" t="s">
        <v>241</v>
      </c>
      <c r="D14" s="73" t="s">
        <v>313</v>
      </c>
      <c r="E14" s="72" t="s">
        <v>104</v>
      </c>
      <c r="F14" s="75">
        <v>14.38</v>
      </c>
      <c r="G14" s="100" t="s">
        <v>537</v>
      </c>
      <c r="H14" s="100" t="s">
        <v>537</v>
      </c>
    </row>
    <row r="15" spans="1:8">
      <c r="A15" s="72" t="s">
        <v>346</v>
      </c>
      <c r="B15" s="72" t="s">
        <v>72</v>
      </c>
      <c r="C15" s="72" t="s">
        <v>241</v>
      </c>
      <c r="D15" s="73" t="s">
        <v>345</v>
      </c>
      <c r="E15" s="72" t="s">
        <v>104</v>
      </c>
      <c r="F15" s="75">
        <v>2.93</v>
      </c>
      <c r="G15" s="100" t="s">
        <v>537</v>
      </c>
      <c r="H15" s="100" t="s">
        <v>537</v>
      </c>
    </row>
    <row r="16" spans="1:8">
      <c r="A16" s="72" t="s">
        <v>344</v>
      </c>
      <c r="B16" s="72" t="s">
        <v>72</v>
      </c>
      <c r="C16" s="72" t="s">
        <v>241</v>
      </c>
      <c r="D16" s="73" t="s">
        <v>343</v>
      </c>
      <c r="E16" s="72" t="s">
        <v>338</v>
      </c>
      <c r="F16" s="75">
        <v>11.98</v>
      </c>
      <c r="G16" s="100" t="s">
        <v>537</v>
      </c>
      <c r="H16" s="100" t="s">
        <v>537</v>
      </c>
    </row>
    <row r="17" spans="1:8">
      <c r="A17" s="72" t="s">
        <v>350</v>
      </c>
      <c r="B17" s="72" t="s">
        <v>72</v>
      </c>
      <c r="C17" s="72" t="s">
        <v>241</v>
      </c>
      <c r="D17" s="73" t="s">
        <v>349</v>
      </c>
      <c r="E17" s="72" t="s">
        <v>338</v>
      </c>
      <c r="F17" s="75">
        <v>28.71</v>
      </c>
      <c r="G17" s="100"/>
      <c r="H17" s="100"/>
    </row>
    <row r="18" spans="1:8" ht="22.5">
      <c r="A18" s="72" t="s">
        <v>342</v>
      </c>
      <c r="B18" s="72" t="s">
        <v>72</v>
      </c>
      <c r="C18" s="72" t="s">
        <v>241</v>
      </c>
      <c r="D18" s="73" t="s">
        <v>341</v>
      </c>
      <c r="E18" s="72" t="s">
        <v>338</v>
      </c>
      <c r="F18" s="75">
        <v>31.33</v>
      </c>
      <c r="G18" s="100"/>
      <c r="H18" s="100"/>
    </row>
    <row r="19" spans="1:8">
      <c r="A19" s="72" t="s">
        <v>352</v>
      </c>
      <c r="B19" s="72" t="s">
        <v>72</v>
      </c>
      <c r="C19" s="72" t="s">
        <v>241</v>
      </c>
      <c r="D19" s="73" t="s">
        <v>351</v>
      </c>
      <c r="E19" s="72" t="s">
        <v>338</v>
      </c>
      <c r="F19" s="75">
        <v>15.24</v>
      </c>
      <c r="G19" s="100"/>
      <c r="H19" s="100"/>
    </row>
    <row r="20" spans="1:8">
      <c r="A20" s="72" t="s">
        <v>372</v>
      </c>
      <c r="B20" s="72" t="s">
        <v>72</v>
      </c>
      <c r="C20" s="72" t="s">
        <v>241</v>
      </c>
      <c r="D20" s="73" t="s">
        <v>371</v>
      </c>
      <c r="E20" s="72" t="s">
        <v>333</v>
      </c>
      <c r="F20" s="75">
        <v>19.88</v>
      </c>
      <c r="G20" s="100" t="s">
        <v>537</v>
      </c>
      <c r="H20" s="100" t="s">
        <v>537</v>
      </c>
    </row>
    <row r="21" spans="1:8">
      <c r="A21" s="72" t="s">
        <v>368</v>
      </c>
      <c r="B21" s="72" t="s">
        <v>72</v>
      </c>
      <c r="C21" s="72" t="s">
        <v>241</v>
      </c>
      <c r="D21" s="73" t="s">
        <v>367</v>
      </c>
      <c r="E21" s="72" t="s">
        <v>333</v>
      </c>
      <c r="F21" s="75">
        <v>18.34</v>
      </c>
      <c r="G21" s="100" t="s">
        <v>537</v>
      </c>
      <c r="H21" s="100" t="s">
        <v>537</v>
      </c>
    </row>
    <row r="22" spans="1:8">
      <c r="A22" s="72" t="s">
        <v>335</v>
      </c>
      <c r="B22" s="72" t="s">
        <v>72</v>
      </c>
      <c r="C22" s="72" t="s">
        <v>241</v>
      </c>
      <c r="D22" s="73" t="s">
        <v>334</v>
      </c>
      <c r="E22" s="72" t="s">
        <v>333</v>
      </c>
      <c r="F22" s="75">
        <v>19.09</v>
      </c>
      <c r="G22" s="100" t="s">
        <v>537</v>
      </c>
      <c r="H22" s="100" t="s">
        <v>537</v>
      </c>
    </row>
    <row r="23" spans="1:8">
      <c r="A23" s="72" t="s">
        <v>330</v>
      </c>
      <c r="B23" s="72" t="s">
        <v>72</v>
      </c>
      <c r="C23" s="72" t="s">
        <v>241</v>
      </c>
      <c r="D23" s="73" t="s">
        <v>329</v>
      </c>
      <c r="E23" s="72" t="s">
        <v>104</v>
      </c>
      <c r="F23" s="75">
        <v>245.19</v>
      </c>
      <c r="G23" s="100"/>
      <c r="H23" s="100"/>
    </row>
    <row r="24" spans="1:8">
      <c r="A24" s="72" t="s">
        <v>326</v>
      </c>
      <c r="B24" s="72" t="s">
        <v>72</v>
      </c>
      <c r="C24" s="72" t="s">
        <v>241</v>
      </c>
      <c r="D24" s="73" t="s">
        <v>325</v>
      </c>
      <c r="E24" s="72" t="s">
        <v>104</v>
      </c>
      <c r="F24" s="75">
        <v>462.48</v>
      </c>
      <c r="G24" s="100"/>
      <c r="H24" s="100"/>
    </row>
    <row r="25" spans="1:8" ht="22.5">
      <c r="A25" s="72" t="s">
        <v>324</v>
      </c>
      <c r="B25" s="72" t="s">
        <v>72</v>
      </c>
      <c r="C25" s="72" t="s">
        <v>241</v>
      </c>
      <c r="D25" s="73" t="s">
        <v>323</v>
      </c>
      <c r="E25" s="72" t="s">
        <v>104</v>
      </c>
      <c r="F25" s="75">
        <v>29.43</v>
      </c>
      <c r="G25" s="100" t="s">
        <v>537</v>
      </c>
      <c r="H25" s="100" t="s">
        <v>537</v>
      </c>
    </row>
    <row r="26" spans="1:8">
      <c r="A26" s="72" t="s">
        <v>259</v>
      </c>
      <c r="B26" s="72" t="s">
        <v>72</v>
      </c>
      <c r="C26" s="72" t="s">
        <v>241</v>
      </c>
      <c r="D26" s="73" t="s">
        <v>258</v>
      </c>
      <c r="E26" s="72" t="s">
        <v>104</v>
      </c>
      <c r="F26" s="75">
        <v>69.81</v>
      </c>
      <c r="G26" s="100" t="s">
        <v>537</v>
      </c>
      <c r="H26" s="100" t="s">
        <v>537</v>
      </c>
    </row>
    <row r="27" spans="1:8">
      <c r="A27" s="72" t="s">
        <v>253</v>
      </c>
      <c r="B27" s="72" t="s">
        <v>72</v>
      </c>
      <c r="C27" s="72" t="s">
        <v>241</v>
      </c>
      <c r="D27" s="73" t="s">
        <v>252</v>
      </c>
      <c r="E27" s="72" t="s">
        <v>104</v>
      </c>
      <c r="F27" s="75">
        <v>3.78</v>
      </c>
      <c r="G27" s="100" t="s">
        <v>537</v>
      </c>
      <c r="H27" s="100" t="s">
        <v>537</v>
      </c>
    </row>
    <row r="28" spans="1:8">
      <c r="A28" s="72" t="s">
        <v>310</v>
      </c>
      <c r="B28" s="72" t="s">
        <v>72</v>
      </c>
      <c r="C28" s="72" t="s">
        <v>241</v>
      </c>
      <c r="D28" s="73" t="s">
        <v>309</v>
      </c>
      <c r="E28" s="72" t="s">
        <v>104</v>
      </c>
      <c r="F28" s="75">
        <v>2.1</v>
      </c>
      <c r="G28" s="100" t="s">
        <v>537</v>
      </c>
      <c r="H28" s="100" t="s">
        <v>537</v>
      </c>
    </row>
    <row r="29" spans="1:8">
      <c r="A29" s="72" t="s">
        <v>261</v>
      </c>
      <c r="B29" s="72" t="s">
        <v>72</v>
      </c>
      <c r="C29" s="72" t="s">
        <v>241</v>
      </c>
      <c r="D29" s="73" t="s">
        <v>260</v>
      </c>
      <c r="E29" s="72" t="s">
        <v>104</v>
      </c>
      <c r="F29" s="75">
        <v>2.0499999999999998</v>
      </c>
      <c r="G29" s="100" t="s">
        <v>537</v>
      </c>
      <c r="H29" s="100" t="s">
        <v>537</v>
      </c>
    </row>
    <row r="30" spans="1:8" ht="22.5">
      <c r="A30" s="72" t="s">
        <v>298</v>
      </c>
      <c r="B30" s="72" t="s">
        <v>72</v>
      </c>
      <c r="C30" s="72" t="s">
        <v>243</v>
      </c>
      <c r="D30" s="73" t="s">
        <v>297</v>
      </c>
      <c r="E30" s="72" t="s">
        <v>296</v>
      </c>
      <c r="F30" s="75">
        <v>21.82</v>
      </c>
      <c r="G30" s="100" t="s">
        <v>537</v>
      </c>
      <c r="H30" s="100" t="s">
        <v>537</v>
      </c>
    </row>
    <row r="31" spans="1:8">
      <c r="A31" s="72" t="s">
        <v>281</v>
      </c>
      <c r="B31" s="72" t="s">
        <v>72</v>
      </c>
      <c r="C31" s="72" t="s">
        <v>243</v>
      </c>
      <c r="D31" s="73" t="s">
        <v>280</v>
      </c>
      <c r="E31" s="72" t="s">
        <v>234</v>
      </c>
      <c r="F31" s="75">
        <v>20.96</v>
      </c>
      <c r="G31" s="100" t="s">
        <v>537</v>
      </c>
      <c r="H31" s="100" t="s">
        <v>537</v>
      </c>
    </row>
    <row r="32" spans="1:8">
      <c r="A32" s="72" t="s">
        <v>257</v>
      </c>
      <c r="B32" s="72" t="s">
        <v>72</v>
      </c>
      <c r="C32" s="72" t="s">
        <v>243</v>
      </c>
      <c r="D32" s="73" t="s">
        <v>256</v>
      </c>
      <c r="E32" s="72" t="s">
        <v>234</v>
      </c>
      <c r="F32" s="75">
        <v>18.739999999999998</v>
      </c>
      <c r="G32" s="100" t="s">
        <v>537</v>
      </c>
      <c r="H32" s="100" t="s">
        <v>537</v>
      </c>
    </row>
    <row r="33" spans="1:8">
      <c r="A33" s="72" t="s">
        <v>267</v>
      </c>
      <c r="B33" s="72" t="s">
        <v>72</v>
      </c>
      <c r="C33" s="72" t="s">
        <v>243</v>
      </c>
      <c r="D33" s="73" t="s">
        <v>266</v>
      </c>
      <c r="E33" s="72" t="s">
        <v>234</v>
      </c>
      <c r="F33" s="75">
        <v>18.23</v>
      </c>
      <c r="G33" s="100" t="s">
        <v>537</v>
      </c>
      <c r="H33" s="100" t="s">
        <v>537</v>
      </c>
    </row>
    <row r="34" spans="1:8">
      <c r="A34" s="72" t="s">
        <v>377</v>
      </c>
      <c r="B34" s="72" t="s">
        <v>72</v>
      </c>
      <c r="C34" s="72" t="s">
        <v>243</v>
      </c>
      <c r="D34" s="73" t="s">
        <v>376</v>
      </c>
      <c r="E34" s="72" t="s">
        <v>234</v>
      </c>
      <c r="F34" s="75">
        <v>19.309999999999999</v>
      </c>
      <c r="G34" s="100" t="s">
        <v>537</v>
      </c>
      <c r="H34" s="100" t="s">
        <v>537</v>
      </c>
    </row>
    <row r="35" spans="1:8">
      <c r="A35" s="72" t="s">
        <v>255</v>
      </c>
      <c r="B35" s="72" t="s">
        <v>72</v>
      </c>
      <c r="C35" s="72" t="s">
        <v>243</v>
      </c>
      <c r="D35" s="73" t="s">
        <v>254</v>
      </c>
      <c r="E35" s="72" t="s">
        <v>234</v>
      </c>
      <c r="F35" s="75">
        <v>24.1</v>
      </c>
      <c r="G35" s="100" t="s">
        <v>537</v>
      </c>
      <c r="H35" s="100" t="s">
        <v>537</v>
      </c>
    </row>
    <row r="36" spans="1:8">
      <c r="A36" s="72" t="s">
        <v>265</v>
      </c>
      <c r="B36" s="72" t="s">
        <v>72</v>
      </c>
      <c r="C36" s="72" t="s">
        <v>243</v>
      </c>
      <c r="D36" s="73" t="s">
        <v>264</v>
      </c>
      <c r="E36" s="72" t="s">
        <v>234</v>
      </c>
      <c r="F36" s="75">
        <v>23.41</v>
      </c>
      <c r="G36" s="100" t="s">
        <v>537</v>
      </c>
      <c r="H36" s="100" t="s">
        <v>537</v>
      </c>
    </row>
    <row r="37" spans="1:8">
      <c r="A37" s="72" t="s">
        <v>283</v>
      </c>
      <c r="B37" s="72" t="s">
        <v>72</v>
      </c>
      <c r="C37" s="72" t="s">
        <v>243</v>
      </c>
      <c r="D37" s="73" t="s">
        <v>282</v>
      </c>
      <c r="E37" s="72" t="s">
        <v>234</v>
      </c>
      <c r="F37" s="75">
        <v>24.98</v>
      </c>
      <c r="G37" s="100" t="s">
        <v>537</v>
      </c>
      <c r="H37" s="100" t="s">
        <v>537</v>
      </c>
    </row>
    <row r="38" spans="1:8">
      <c r="A38" s="72" t="s">
        <v>300</v>
      </c>
      <c r="B38" s="72" t="s">
        <v>72</v>
      </c>
      <c r="C38" s="72" t="s">
        <v>243</v>
      </c>
      <c r="D38" s="73" t="s">
        <v>299</v>
      </c>
      <c r="E38" s="72" t="s">
        <v>234</v>
      </c>
      <c r="F38" s="75">
        <v>23.9</v>
      </c>
      <c r="G38" s="100" t="s">
        <v>537</v>
      </c>
      <c r="H38" s="100" t="s">
        <v>537</v>
      </c>
    </row>
    <row r="39" spans="1:8">
      <c r="A39" s="72" t="s">
        <v>340</v>
      </c>
      <c r="B39" s="72" t="s">
        <v>72</v>
      </c>
      <c r="C39" s="72" t="s">
        <v>243</v>
      </c>
      <c r="D39" s="73" t="s">
        <v>339</v>
      </c>
      <c r="E39" s="72" t="s">
        <v>234</v>
      </c>
      <c r="F39" s="75">
        <v>24.89</v>
      </c>
      <c r="G39" s="100" t="s">
        <v>537</v>
      </c>
      <c r="H39" s="100" t="s">
        <v>537</v>
      </c>
    </row>
    <row r="40" spans="1:8">
      <c r="A40" s="72" t="s">
        <v>370</v>
      </c>
      <c r="B40" s="72" t="s">
        <v>72</v>
      </c>
      <c r="C40" s="72" t="s">
        <v>243</v>
      </c>
      <c r="D40" s="73" t="s">
        <v>369</v>
      </c>
      <c r="E40" s="72" t="s">
        <v>234</v>
      </c>
      <c r="F40" s="75">
        <v>23.78</v>
      </c>
      <c r="G40" s="100" t="s">
        <v>537</v>
      </c>
      <c r="H40" s="100" t="s">
        <v>537</v>
      </c>
    </row>
    <row r="41" spans="1:8">
      <c r="A41" s="72" t="s">
        <v>246</v>
      </c>
      <c r="B41" s="72" t="s">
        <v>72</v>
      </c>
      <c r="C41" s="72" t="s">
        <v>243</v>
      </c>
      <c r="D41" s="73" t="s">
        <v>245</v>
      </c>
      <c r="E41" s="72" t="s">
        <v>234</v>
      </c>
      <c r="F41" s="75">
        <v>17.61</v>
      </c>
      <c r="G41" s="100" t="s">
        <v>537</v>
      </c>
      <c r="H41" s="100" t="s">
        <v>537</v>
      </c>
    </row>
    <row r="42" spans="1:8">
      <c r="A42" s="72" t="s">
        <v>337</v>
      </c>
      <c r="B42" s="72" t="s">
        <v>72</v>
      </c>
      <c r="C42" s="72" t="s">
        <v>243</v>
      </c>
      <c r="D42" s="73" t="s">
        <v>336</v>
      </c>
      <c r="E42" s="72" t="s">
        <v>234</v>
      </c>
      <c r="F42" s="75">
        <v>24.44</v>
      </c>
      <c r="G42" s="100" t="s">
        <v>537</v>
      </c>
      <c r="H42" s="100" t="s">
        <v>537</v>
      </c>
    </row>
    <row r="43" spans="1:8">
      <c r="A43" s="72" t="s">
        <v>332</v>
      </c>
      <c r="B43" s="72" t="s">
        <v>72</v>
      </c>
      <c r="C43" s="72" t="s">
        <v>243</v>
      </c>
      <c r="D43" s="73" t="s">
        <v>331</v>
      </c>
      <c r="E43" s="72" t="s">
        <v>234</v>
      </c>
      <c r="F43" s="75">
        <v>25.29</v>
      </c>
      <c r="G43" s="100" t="s">
        <v>537</v>
      </c>
      <c r="H43" s="100" t="s">
        <v>537</v>
      </c>
    </row>
    <row r="44" spans="1:8" ht="22.5">
      <c r="A44" s="72" t="s">
        <v>71</v>
      </c>
      <c r="B44" s="72" t="s">
        <v>72</v>
      </c>
      <c r="C44" s="72" t="s">
        <v>243</v>
      </c>
      <c r="D44" s="73" t="s">
        <v>73</v>
      </c>
      <c r="E44" s="72" t="s">
        <v>35</v>
      </c>
      <c r="F44" s="75">
        <v>12.64</v>
      </c>
      <c r="G44" s="100"/>
      <c r="H44" s="100"/>
    </row>
    <row r="45" spans="1:8" ht="22.5">
      <c r="A45" s="72" t="s">
        <v>359</v>
      </c>
      <c r="B45" s="72" t="s">
        <v>72</v>
      </c>
      <c r="C45" s="72" t="s">
        <v>243</v>
      </c>
      <c r="D45" s="73" t="s">
        <v>358</v>
      </c>
      <c r="E45" s="72" t="s">
        <v>164</v>
      </c>
      <c r="F45" s="75">
        <v>494.04</v>
      </c>
      <c r="G45" s="100" t="s">
        <v>537</v>
      </c>
      <c r="H45" s="100" t="s">
        <v>537</v>
      </c>
    </row>
    <row r="46" spans="1:8" ht="22.5">
      <c r="A46" s="72" t="s">
        <v>117</v>
      </c>
      <c r="B46" s="72" t="s">
        <v>72</v>
      </c>
      <c r="C46" s="72" t="s">
        <v>243</v>
      </c>
      <c r="D46" s="73" t="s">
        <v>118</v>
      </c>
      <c r="E46" s="72" t="s">
        <v>31</v>
      </c>
      <c r="F46" s="75">
        <v>10.46</v>
      </c>
      <c r="G46" s="100"/>
      <c r="H46" s="100"/>
    </row>
    <row r="47" spans="1:8" ht="22.5">
      <c r="A47" s="72" t="s">
        <v>193</v>
      </c>
      <c r="B47" s="72" t="s">
        <v>72</v>
      </c>
      <c r="C47" s="72" t="s">
        <v>243</v>
      </c>
      <c r="D47" s="73" t="s">
        <v>194</v>
      </c>
      <c r="E47" s="72" t="s">
        <v>104</v>
      </c>
      <c r="F47" s="75">
        <v>35.94</v>
      </c>
      <c r="G47" s="100"/>
      <c r="H47" s="100"/>
    </row>
    <row r="48" spans="1:8" ht="22.5">
      <c r="A48" s="72" t="s">
        <v>196</v>
      </c>
      <c r="B48" s="72" t="s">
        <v>72</v>
      </c>
      <c r="C48" s="72" t="s">
        <v>243</v>
      </c>
      <c r="D48" s="73" t="s">
        <v>197</v>
      </c>
      <c r="E48" s="72" t="s">
        <v>104</v>
      </c>
      <c r="F48" s="75">
        <v>10.93</v>
      </c>
      <c r="G48" s="100"/>
      <c r="H48" s="100"/>
    </row>
    <row r="49" spans="1:8">
      <c r="A49" s="72" t="s">
        <v>232</v>
      </c>
      <c r="B49" s="72" t="s">
        <v>72</v>
      </c>
      <c r="C49" s="72" t="s">
        <v>243</v>
      </c>
      <c r="D49" s="73" t="s">
        <v>233</v>
      </c>
      <c r="E49" s="72" t="s">
        <v>234</v>
      </c>
      <c r="F49" s="75">
        <v>105.61</v>
      </c>
      <c r="G49" s="100" t="s">
        <v>537</v>
      </c>
      <c r="H49" s="100" t="s">
        <v>537</v>
      </c>
    </row>
    <row r="50" spans="1:8" ht="33.75">
      <c r="A50" s="72" t="s">
        <v>273</v>
      </c>
      <c r="B50" s="72" t="s">
        <v>72</v>
      </c>
      <c r="C50" s="72" t="s">
        <v>243</v>
      </c>
      <c r="D50" s="73" t="s">
        <v>272</v>
      </c>
      <c r="E50" s="72" t="s">
        <v>31</v>
      </c>
      <c r="F50" s="75">
        <v>2.6</v>
      </c>
      <c r="G50" s="100" t="s">
        <v>537</v>
      </c>
      <c r="H50" s="100" t="s">
        <v>537</v>
      </c>
    </row>
    <row r="51" spans="1:8">
      <c r="A51" s="72" t="s">
        <v>289</v>
      </c>
      <c r="B51" s="72" t="s">
        <v>72</v>
      </c>
      <c r="C51" s="72" t="s">
        <v>243</v>
      </c>
      <c r="D51" s="73" t="s">
        <v>288</v>
      </c>
      <c r="E51" s="72" t="s">
        <v>234</v>
      </c>
      <c r="F51" s="75">
        <v>110.31</v>
      </c>
      <c r="G51" s="100" t="s">
        <v>537</v>
      </c>
      <c r="H51" s="100" t="s">
        <v>537</v>
      </c>
    </row>
    <row r="52" spans="1:8" ht="45">
      <c r="A52" s="72" t="s">
        <v>114</v>
      </c>
      <c r="B52" s="72" t="s">
        <v>72</v>
      </c>
      <c r="C52" s="72" t="s">
        <v>243</v>
      </c>
      <c r="D52" s="73" t="s">
        <v>115</v>
      </c>
      <c r="E52" s="72" t="s">
        <v>31</v>
      </c>
      <c r="F52" s="75">
        <v>66.69</v>
      </c>
      <c r="G52" s="100"/>
      <c r="H52" s="100"/>
    </row>
    <row r="53" spans="1:8" ht="22.5">
      <c r="A53" s="72" t="s">
        <v>201</v>
      </c>
      <c r="B53" s="72" t="s">
        <v>72</v>
      </c>
      <c r="C53" s="72" t="s">
        <v>243</v>
      </c>
      <c r="D53" s="73" t="s">
        <v>202</v>
      </c>
      <c r="E53" s="72" t="s">
        <v>31</v>
      </c>
      <c r="F53" s="75">
        <v>5.41</v>
      </c>
      <c r="G53" s="100"/>
      <c r="H53" s="100"/>
    </row>
    <row r="54" spans="1:8" ht="22.5">
      <c r="A54" s="72" t="s">
        <v>287</v>
      </c>
      <c r="B54" s="72" t="s">
        <v>72</v>
      </c>
      <c r="C54" s="72" t="s">
        <v>243</v>
      </c>
      <c r="D54" s="73" t="s">
        <v>286</v>
      </c>
      <c r="E54" s="72" t="s">
        <v>104</v>
      </c>
      <c r="F54" s="75">
        <v>26.86</v>
      </c>
      <c r="G54" s="100"/>
      <c r="H54" s="100"/>
    </row>
    <row r="55" spans="1:8" ht="22.5">
      <c r="A55" s="72" t="s">
        <v>102</v>
      </c>
      <c r="B55" s="72" t="s">
        <v>72</v>
      </c>
      <c r="C55" s="72" t="s">
        <v>243</v>
      </c>
      <c r="D55" s="73" t="s">
        <v>103</v>
      </c>
      <c r="E55" s="72" t="s">
        <v>104</v>
      </c>
      <c r="F55" s="75">
        <v>73.930000000000007</v>
      </c>
      <c r="G55" s="100"/>
      <c r="H55" s="100"/>
    </row>
    <row r="56" spans="1:8" ht="22.5">
      <c r="A56" s="72" t="s">
        <v>106</v>
      </c>
      <c r="B56" s="72" t="s">
        <v>72</v>
      </c>
      <c r="C56" s="72" t="s">
        <v>243</v>
      </c>
      <c r="D56" s="73" t="s">
        <v>107</v>
      </c>
      <c r="E56" s="72" t="s">
        <v>104</v>
      </c>
      <c r="F56" s="75">
        <v>95.05</v>
      </c>
      <c r="G56" s="100"/>
      <c r="H56" s="100"/>
    </row>
    <row r="57" spans="1:8">
      <c r="A57" s="72" t="s">
        <v>228</v>
      </c>
      <c r="B57" s="72" t="s">
        <v>72</v>
      </c>
      <c r="C57" s="72" t="s">
        <v>243</v>
      </c>
      <c r="D57" s="73" t="s">
        <v>229</v>
      </c>
      <c r="E57" s="72" t="s">
        <v>230</v>
      </c>
      <c r="F57" s="75">
        <v>3465.25</v>
      </c>
      <c r="G57" s="100" t="s">
        <v>537</v>
      </c>
      <c r="H57" s="100" t="s">
        <v>537</v>
      </c>
    </row>
    <row r="58" spans="1:8" ht="22.5">
      <c r="A58" s="72" t="s">
        <v>277</v>
      </c>
      <c r="B58" s="72" t="s">
        <v>72</v>
      </c>
      <c r="C58" s="72" t="s">
        <v>243</v>
      </c>
      <c r="D58" s="73" t="s">
        <v>276</v>
      </c>
      <c r="E58" s="72" t="s">
        <v>104</v>
      </c>
      <c r="F58" s="75">
        <v>7.89</v>
      </c>
      <c r="G58" s="100" t="s">
        <v>537</v>
      </c>
      <c r="H58" s="100" t="s">
        <v>537</v>
      </c>
    </row>
    <row r="59" spans="1:8" ht="22.5">
      <c r="A59" s="72" t="s">
        <v>271</v>
      </c>
      <c r="B59" s="72" t="s">
        <v>72</v>
      </c>
      <c r="C59" s="72" t="s">
        <v>243</v>
      </c>
      <c r="D59" s="73" t="s">
        <v>270</v>
      </c>
      <c r="E59" s="72" t="s">
        <v>104</v>
      </c>
      <c r="F59" s="75">
        <v>11.3</v>
      </c>
      <c r="G59" s="100" t="s">
        <v>537</v>
      </c>
      <c r="H59" s="100" t="s">
        <v>537</v>
      </c>
    </row>
    <row r="60" spans="1:8">
      <c r="A60" s="72" t="s">
        <v>188</v>
      </c>
      <c r="B60" s="72" t="s">
        <v>72</v>
      </c>
      <c r="C60" s="72" t="s">
        <v>243</v>
      </c>
      <c r="D60" s="73" t="s">
        <v>189</v>
      </c>
      <c r="E60" s="72" t="s">
        <v>104</v>
      </c>
      <c r="F60" s="75">
        <v>24.67</v>
      </c>
      <c r="G60" s="100" t="s">
        <v>537</v>
      </c>
      <c r="H60" s="100" t="s">
        <v>537</v>
      </c>
    </row>
    <row r="61" spans="1:8" ht="22.5">
      <c r="A61" s="72" t="s">
        <v>93</v>
      </c>
      <c r="B61" s="72" t="s">
        <v>72</v>
      </c>
      <c r="C61" s="72" t="s">
        <v>243</v>
      </c>
      <c r="D61" s="73" t="s">
        <v>94</v>
      </c>
      <c r="E61" s="72" t="s">
        <v>35</v>
      </c>
      <c r="F61" s="75">
        <v>17.829999999999998</v>
      </c>
      <c r="G61" s="100"/>
      <c r="H61" s="100"/>
    </row>
    <row r="62" spans="1:8">
      <c r="A62" s="72" t="s">
        <v>162</v>
      </c>
      <c r="B62" s="72" t="s">
        <v>72</v>
      </c>
      <c r="C62" s="72" t="s">
        <v>243</v>
      </c>
      <c r="D62" s="73" t="s">
        <v>163</v>
      </c>
      <c r="E62" s="72" t="s">
        <v>164</v>
      </c>
      <c r="F62" s="75">
        <v>42.23</v>
      </c>
      <c r="G62" s="100" t="s">
        <v>537</v>
      </c>
      <c r="H62" s="100" t="s">
        <v>537</v>
      </c>
    </row>
    <row r="63" spans="1:8" ht="22.5">
      <c r="A63" s="72" t="s">
        <v>109</v>
      </c>
      <c r="B63" s="72" t="s">
        <v>72</v>
      </c>
      <c r="C63" s="72" t="s">
        <v>243</v>
      </c>
      <c r="D63" s="73" t="s">
        <v>110</v>
      </c>
      <c r="E63" s="72" t="s">
        <v>104</v>
      </c>
      <c r="F63" s="75">
        <v>86.56</v>
      </c>
      <c r="G63" s="100"/>
      <c r="H63" s="100"/>
    </row>
    <row r="64" spans="1:8">
      <c r="A64" s="72" t="s">
        <v>221</v>
      </c>
      <c r="B64" s="72" t="s">
        <v>72</v>
      </c>
      <c r="C64" s="72" t="s">
        <v>243</v>
      </c>
      <c r="D64" s="73" t="s">
        <v>222</v>
      </c>
      <c r="E64" s="72" t="s">
        <v>35</v>
      </c>
      <c r="F64" s="75">
        <v>2.9</v>
      </c>
      <c r="G64" s="100" t="s">
        <v>537</v>
      </c>
      <c r="H64" s="100" t="s">
        <v>537</v>
      </c>
    </row>
    <row r="65" spans="1:8" ht="33.75">
      <c r="A65" s="72" t="s">
        <v>120</v>
      </c>
      <c r="B65" s="72" t="s">
        <v>72</v>
      </c>
      <c r="C65" s="72" t="s">
        <v>243</v>
      </c>
      <c r="D65" s="73" t="s">
        <v>121</v>
      </c>
      <c r="E65" s="72" t="s">
        <v>31</v>
      </c>
      <c r="F65" s="75">
        <v>57</v>
      </c>
      <c r="G65" s="100" t="s">
        <v>537</v>
      </c>
      <c r="H65" s="100" t="s">
        <v>537</v>
      </c>
    </row>
    <row r="66" spans="1:8" ht="22.5">
      <c r="A66" s="72" t="s">
        <v>84</v>
      </c>
      <c r="B66" s="72" t="s">
        <v>72</v>
      </c>
      <c r="C66" s="72" t="s">
        <v>243</v>
      </c>
      <c r="D66" s="73" t="s">
        <v>85</v>
      </c>
      <c r="E66" s="72" t="s">
        <v>35</v>
      </c>
      <c r="F66" s="75">
        <v>10.44</v>
      </c>
      <c r="G66" s="100"/>
      <c r="H66" s="100"/>
    </row>
    <row r="67" spans="1:8" ht="33.75">
      <c r="A67" s="72" t="s">
        <v>348</v>
      </c>
      <c r="B67" s="72" t="s">
        <v>72</v>
      </c>
      <c r="C67" s="72" t="s">
        <v>243</v>
      </c>
      <c r="D67" s="73" t="s">
        <v>347</v>
      </c>
      <c r="E67" s="72" t="s">
        <v>35</v>
      </c>
      <c r="F67" s="75">
        <v>13.47</v>
      </c>
      <c r="G67" s="100"/>
      <c r="H67" s="100"/>
    </row>
    <row r="68" spans="1:8" ht="33.75">
      <c r="A68" s="72" t="s">
        <v>81</v>
      </c>
      <c r="B68" s="72" t="s">
        <v>72</v>
      </c>
      <c r="C68" s="72" t="s">
        <v>243</v>
      </c>
      <c r="D68" s="73" t="s">
        <v>82</v>
      </c>
      <c r="E68" s="72" t="s">
        <v>35</v>
      </c>
      <c r="F68" s="75">
        <v>19.88</v>
      </c>
      <c r="G68" s="100"/>
      <c r="H68" s="100"/>
    </row>
    <row r="69" spans="1:8">
      <c r="A69" s="72" t="s">
        <v>75</v>
      </c>
      <c r="B69" s="72" t="s">
        <v>72</v>
      </c>
      <c r="C69" s="72" t="s">
        <v>243</v>
      </c>
      <c r="D69" s="73" t="s">
        <v>76</v>
      </c>
      <c r="E69" s="72" t="s">
        <v>35</v>
      </c>
      <c r="F69" s="75">
        <v>15.44</v>
      </c>
      <c r="G69" s="100"/>
      <c r="H69" s="100"/>
    </row>
    <row r="70" spans="1:8" ht="22.5">
      <c r="A70" s="72" t="s">
        <v>275</v>
      </c>
      <c r="B70" s="72" t="s">
        <v>15</v>
      </c>
      <c r="C70" s="72" t="s">
        <v>241</v>
      </c>
      <c r="D70" s="73" t="s">
        <v>274</v>
      </c>
      <c r="E70" s="72" t="s">
        <v>27</v>
      </c>
      <c r="F70" s="75">
        <v>19.28</v>
      </c>
      <c r="G70" s="100"/>
      <c r="H70" s="100"/>
    </row>
    <row r="71" spans="1:8">
      <c r="A71" s="72" t="s">
        <v>320</v>
      </c>
      <c r="B71" s="72" t="s">
        <v>15</v>
      </c>
      <c r="C71" s="72" t="s">
        <v>241</v>
      </c>
      <c r="D71" s="73" t="s">
        <v>319</v>
      </c>
      <c r="E71" s="72" t="s">
        <v>56</v>
      </c>
      <c r="F71" s="75">
        <v>579.63</v>
      </c>
      <c r="G71" s="100"/>
      <c r="H71" s="100"/>
    </row>
    <row r="72" spans="1:8" ht="22.5">
      <c r="A72" s="72" t="s">
        <v>295</v>
      </c>
      <c r="B72" s="72" t="s">
        <v>15</v>
      </c>
      <c r="C72" s="72" t="s">
        <v>241</v>
      </c>
      <c r="D72" s="73" t="s">
        <v>294</v>
      </c>
      <c r="E72" s="72" t="s">
        <v>56</v>
      </c>
      <c r="F72" s="75">
        <v>270.83</v>
      </c>
      <c r="G72" s="100"/>
      <c r="H72" s="100"/>
    </row>
    <row r="73" spans="1:8">
      <c r="A73" s="72" t="s">
        <v>381</v>
      </c>
      <c r="B73" s="72" t="s">
        <v>15</v>
      </c>
      <c r="C73" s="72" t="s">
        <v>241</v>
      </c>
      <c r="D73" s="73" t="s">
        <v>380</v>
      </c>
      <c r="E73" s="72" t="s">
        <v>17</v>
      </c>
      <c r="F73" s="75">
        <v>233.94</v>
      </c>
      <c r="G73" s="100" t="s">
        <v>537</v>
      </c>
      <c r="H73" s="100" t="s">
        <v>537</v>
      </c>
    </row>
    <row r="74" spans="1:8" ht="22.5">
      <c r="A74" s="72" t="s">
        <v>269</v>
      </c>
      <c r="B74" s="72" t="s">
        <v>15</v>
      </c>
      <c r="C74" s="72" t="s">
        <v>241</v>
      </c>
      <c r="D74" s="73" t="s">
        <v>268</v>
      </c>
      <c r="E74" s="72" t="s">
        <v>27</v>
      </c>
      <c r="F74" s="75">
        <v>32.33</v>
      </c>
      <c r="G74" s="100"/>
      <c r="H74" s="100"/>
    </row>
    <row r="75" spans="1:8" ht="33.75">
      <c r="A75" s="72" t="s">
        <v>251</v>
      </c>
      <c r="B75" s="72" t="s">
        <v>15</v>
      </c>
      <c r="C75" s="72" t="s">
        <v>241</v>
      </c>
      <c r="D75" s="73" t="s">
        <v>250</v>
      </c>
      <c r="E75" s="72" t="s">
        <v>27</v>
      </c>
      <c r="F75" s="75">
        <v>5.23</v>
      </c>
      <c r="G75" s="100"/>
      <c r="H75" s="100"/>
    </row>
    <row r="76" spans="1:8">
      <c r="A76" s="72" t="s">
        <v>291</v>
      </c>
      <c r="B76" s="72" t="s">
        <v>15</v>
      </c>
      <c r="C76" s="72" t="s">
        <v>241</v>
      </c>
      <c r="D76" s="73" t="s">
        <v>290</v>
      </c>
      <c r="E76" s="72" t="s">
        <v>56</v>
      </c>
      <c r="F76" s="75">
        <v>20662.45</v>
      </c>
      <c r="G76" s="100"/>
      <c r="H76" s="100"/>
    </row>
    <row r="77" spans="1:8" ht="22.5">
      <c r="A77" s="72" t="s">
        <v>279</v>
      </c>
      <c r="B77" s="72" t="s">
        <v>15</v>
      </c>
      <c r="C77" s="72" t="s">
        <v>241</v>
      </c>
      <c r="D77" s="73" t="s">
        <v>278</v>
      </c>
      <c r="E77" s="72" t="s">
        <v>56</v>
      </c>
      <c r="F77" s="75">
        <v>4526.62</v>
      </c>
      <c r="G77" s="100"/>
      <c r="H77" s="100"/>
    </row>
    <row r="78" spans="1:8">
      <c r="A78" s="72" t="s">
        <v>316</v>
      </c>
      <c r="B78" s="72" t="s">
        <v>15</v>
      </c>
      <c r="C78" s="72" t="s">
        <v>241</v>
      </c>
      <c r="D78" s="73" t="s">
        <v>315</v>
      </c>
      <c r="E78" s="72" t="s">
        <v>56</v>
      </c>
      <c r="F78" s="75">
        <v>56.14</v>
      </c>
      <c r="G78" s="100"/>
      <c r="H78" s="100"/>
    </row>
    <row r="79" spans="1:8" ht="22.5">
      <c r="A79" s="72" t="s">
        <v>293</v>
      </c>
      <c r="B79" s="72" t="s">
        <v>15</v>
      </c>
      <c r="C79" s="72" t="s">
        <v>241</v>
      </c>
      <c r="D79" s="73" t="s">
        <v>292</v>
      </c>
      <c r="E79" s="72" t="s">
        <v>56</v>
      </c>
      <c r="F79" s="75">
        <v>79.13</v>
      </c>
      <c r="G79" s="100" t="s">
        <v>537</v>
      </c>
      <c r="H79" s="100" t="s">
        <v>537</v>
      </c>
    </row>
    <row r="80" spans="1:8" ht="22.5">
      <c r="A80" s="72" t="s">
        <v>302</v>
      </c>
      <c r="B80" s="72" t="s">
        <v>15</v>
      </c>
      <c r="C80" s="72" t="s">
        <v>241</v>
      </c>
      <c r="D80" s="73" t="s">
        <v>301</v>
      </c>
      <c r="E80" s="72" t="s">
        <v>56</v>
      </c>
      <c r="F80" s="75">
        <v>86.81</v>
      </c>
      <c r="G80" s="100" t="s">
        <v>537</v>
      </c>
      <c r="H80" s="100" t="s">
        <v>537</v>
      </c>
    </row>
    <row r="81" spans="1:8">
      <c r="A81" s="72" t="s">
        <v>312</v>
      </c>
      <c r="B81" s="72" t="s">
        <v>15</v>
      </c>
      <c r="C81" s="72" t="s">
        <v>241</v>
      </c>
      <c r="D81" s="73" t="s">
        <v>311</v>
      </c>
      <c r="E81" s="72" t="s">
        <v>56</v>
      </c>
      <c r="F81" s="75">
        <v>271.64</v>
      </c>
      <c r="G81" s="100"/>
      <c r="H81" s="100"/>
    </row>
    <row r="82" spans="1:8">
      <c r="A82" s="72" t="s">
        <v>285</v>
      </c>
      <c r="B82" s="72" t="s">
        <v>15</v>
      </c>
      <c r="C82" s="72" t="s">
        <v>241</v>
      </c>
      <c r="D82" s="73" t="s">
        <v>284</v>
      </c>
      <c r="E82" s="72" t="s">
        <v>56</v>
      </c>
      <c r="F82" s="75">
        <v>3.63</v>
      </c>
      <c r="G82" s="100" t="s">
        <v>537</v>
      </c>
      <c r="H82" s="100" t="s">
        <v>537</v>
      </c>
    </row>
    <row r="83" spans="1:8">
      <c r="A83" s="72" t="s">
        <v>379</v>
      </c>
      <c r="B83" s="72" t="s">
        <v>15</v>
      </c>
      <c r="C83" s="72" t="s">
        <v>241</v>
      </c>
      <c r="D83" s="73" t="s">
        <v>378</v>
      </c>
      <c r="E83" s="72" t="s">
        <v>27</v>
      </c>
      <c r="F83" s="75">
        <v>76.59</v>
      </c>
      <c r="G83" s="100" t="s">
        <v>537</v>
      </c>
      <c r="H83" s="100" t="s">
        <v>537</v>
      </c>
    </row>
    <row r="84" spans="1:8" ht="22.5">
      <c r="A84" s="72" t="s">
        <v>362</v>
      </c>
      <c r="B84" s="72" t="s">
        <v>15</v>
      </c>
      <c r="C84" s="72" t="s">
        <v>241</v>
      </c>
      <c r="D84" s="73" t="s">
        <v>361</v>
      </c>
      <c r="E84" s="72" t="s">
        <v>360</v>
      </c>
      <c r="F84" s="75">
        <v>30.32</v>
      </c>
      <c r="G84" s="100"/>
      <c r="H84" s="100"/>
    </row>
    <row r="85" spans="1:8" ht="22.5">
      <c r="A85" s="72" t="s">
        <v>355</v>
      </c>
      <c r="B85" s="72" t="s">
        <v>15</v>
      </c>
      <c r="C85" s="72" t="s">
        <v>241</v>
      </c>
      <c r="D85" s="73" t="s">
        <v>61</v>
      </c>
      <c r="E85" s="72" t="s">
        <v>27</v>
      </c>
      <c r="F85" s="75">
        <v>7.85</v>
      </c>
      <c r="G85" s="100"/>
      <c r="H85" s="100"/>
    </row>
    <row r="86" spans="1:8" ht="22.5">
      <c r="A86" s="72" t="s">
        <v>354</v>
      </c>
      <c r="B86" s="72" t="s">
        <v>15</v>
      </c>
      <c r="C86" s="72" t="s">
        <v>241</v>
      </c>
      <c r="D86" s="73" t="s">
        <v>64</v>
      </c>
      <c r="E86" s="72" t="s">
        <v>27</v>
      </c>
      <c r="F86" s="75">
        <v>5.43</v>
      </c>
      <c r="G86" s="100"/>
      <c r="H86" s="100"/>
    </row>
    <row r="87" spans="1:8" ht="22.5">
      <c r="A87" s="72" t="s">
        <v>353</v>
      </c>
      <c r="B87" s="72" t="s">
        <v>15</v>
      </c>
      <c r="C87" s="72" t="s">
        <v>241</v>
      </c>
      <c r="D87" s="73" t="s">
        <v>67</v>
      </c>
      <c r="E87" s="72" t="s">
        <v>27</v>
      </c>
      <c r="F87" s="75">
        <v>6.1</v>
      </c>
      <c r="G87" s="100"/>
      <c r="H87" s="100"/>
    </row>
    <row r="88" spans="1:8">
      <c r="A88" s="72" t="s">
        <v>306</v>
      </c>
      <c r="B88" s="72" t="s">
        <v>15</v>
      </c>
      <c r="C88" s="72" t="s">
        <v>241</v>
      </c>
      <c r="D88" s="73" t="s">
        <v>305</v>
      </c>
      <c r="E88" s="72" t="s">
        <v>56</v>
      </c>
      <c r="F88" s="75">
        <v>729</v>
      </c>
      <c r="G88" s="100"/>
      <c r="H88" s="100"/>
    </row>
    <row r="89" spans="1:8">
      <c r="A89" s="72" t="s">
        <v>304</v>
      </c>
      <c r="B89" s="72" t="s">
        <v>15</v>
      </c>
      <c r="C89" s="72" t="s">
        <v>241</v>
      </c>
      <c r="D89" s="73" t="s">
        <v>303</v>
      </c>
      <c r="E89" s="72" t="s">
        <v>56</v>
      </c>
      <c r="F89" s="75">
        <v>235.39</v>
      </c>
      <c r="G89" s="100"/>
      <c r="H89" s="100"/>
    </row>
    <row r="90" spans="1:8" ht="22.5">
      <c r="A90" s="72" t="s">
        <v>357</v>
      </c>
      <c r="B90" s="72" t="s">
        <v>15</v>
      </c>
      <c r="C90" s="72" t="s">
        <v>241</v>
      </c>
      <c r="D90" s="73" t="s">
        <v>356</v>
      </c>
      <c r="E90" s="72" t="s">
        <v>35</v>
      </c>
      <c r="F90" s="75">
        <v>2083.33</v>
      </c>
      <c r="G90" s="100" t="s">
        <v>537</v>
      </c>
      <c r="H90" s="100" t="s">
        <v>537</v>
      </c>
    </row>
    <row r="91" spans="1:8">
      <c r="A91" s="72" t="s">
        <v>375</v>
      </c>
      <c r="B91" s="72" t="s">
        <v>15</v>
      </c>
      <c r="C91" s="72" t="s">
        <v>241</v>
      </c>
      <c r="D91" s="73" t="s">
        <v>374</v>
      </c>
      <c r="E91" s="72" t="s">
        <v>373</v>
      </c>
      <c r="F91" s="75">
        <v>8.6</v>
      </c>
      <c r="G91" s="100" t="s">
        <v>537</v>
      </c>
      <c r="H91" s="100" t="s">
        <v>537</v>
      </c>
    </row>
    <row r="92" spans="1:8">
      <c r="A92" s="72" t="s">
        <v>366</v>
      </c>
      <c r="B92" s="72" t="s">
        <v>15</v>
      </c>
      <c r="C92" s="72" t="s">
        <v>241</v>
      </c>
      <c r="D92" s="73" t="s">
        <v>365</v>
      </c>
      <c r="E92" s="72" t="s">
        <v>27</v>
      </c>
      <c r="F92" s="75">
        <v>27.19</v>
      </c>
      <c r="G92" s="100" t="s">
        <v>537</v>
      </c>
      <c r="H92" s="100" t="s">
        <v>537</v>
      </c>
    </row>
    <row r="93" spans="1:8" ht="22.5">
      <c r="A93" s="72" t="s">
        <v>364</v>
      </c>
      <c r="B93" s="72" t="s">
        <v>15</v>
      </c>
      <c r="C93" s="72" t="s">
        <v>241</v>
      </c>
      <c r="D93" s="73" t="s">
        <v>363</v>
      </c>
      <c r="E93" s="72" t="s">
        <v>360</v>
      </c>
      <c r="F93" s="75">
        <v>30.18</v>
      </c>
      <c r="G93" s="100"/>
      <c r="H93" s="100"/>
    </row>
    <row r="94" spans="1:8" ht="33.75">
      <c r="A94" s="72" t="s">
        <v>249</v>
      </c>
      <c r="B94" s="72" t="s">
        <v>15</v>
      </c>
      <c r="C94" s="72" t="s">
        <v>241</v>
      </c>
      <c r="D94" s="73" t="s">
        <v>214</v>
      </c>
      <c r="E94" s="72" t="s">
        <v>247</v>
      </c>
      <c r="F94" s="75">
        <v>18000</v>
      </c>
      <c r="G94" s="100" t="s">
        <v>537</v>
      </c>
      <c r="H94" s="100" t="s">
        <v>537</v>
      </c>
    </row>
    <row r="95" spans="1:8" ht="22.5">
      <c r="A95" s="72" t="s">
        <v>248</v>
      </c>
      <c r="B95" s="72" t="s">
        <v>15</v>
      </c>
      <c r="C95" s="72" t="s">
        <v>241</v>
      </c>
      <c r="D95" s="73" t="s">
        <v>217</v>
      </c>
      <c r="E95" s="72" t="s">
        <v>247</v>
      </c>
      <c r="F95" s="75">
        <v>5600</v>
      </c>
      <c r="G95" s="100" t="s">
        <v>537</v>
      </c>
      <c r="H95" s="100" t="s">
        <v>537</v>
      </c>
    </row>
  </sheetData>
  <mergeCells count="13">
    <mergeCell ref="A7:H7"/>
    <mergeCell ref="A6:B6"/>
    <mergeCell ref="C6:D6"/>
    <mergeCell ref="E6:F6"/>
    <mergeCell ref="G6:H6"/>
    <mergeCell ref="G1:H1"/>
    <mergeCell ref="G2:H2"/>
    <mergeCell ref="E2:F2"/>
    <mergeCell ref="E4:F4"/>
    <mergeCell ref="G4:H4"/>
    <mergeCell ref="A2:B2"/>
    <mergeCell ref="A4:B4"/>
    <mergeCell ref="C4:D4"/>
  </mergeCells>
  <phoneticPr fontId="15" type="noConversion"/>
  <pageMargins left="0.51181102362204722" right="0.51181102362204722" top="0.98425196850393704" bottom="0.98425196850393704" header="0.51181102362204722" footer="0.51181102362204722"/>
  <pageSetup paperSize="9" scale="60" fitToHeight="0" orientation="portrait" r:id="rId1"/>
  <headerFooter>
    <oddHeader>&amp;L &amp;C &amp;R</oddHeader>
    <oddFooter>&amp;L &amp;C 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showGridLines="0" zoomScaleSheetLayoutView="100" workbookViewId="0"/>
  </sheetViews>
  <sheetFormatPr defaultRowHeight="11.25"/>
  <cols>
    <col min="1" max="2" width="10.625" style="3" customWidth="1"/>
    <col min="3" max="3" width="58.625" style="3" customWidth="1"/>
    <col min="4" max="4" width="18.625" style="3" customWidth="1"/>
    <col min="5" max="16384" width="9" style="3"/>
  </cols>
  <sheetData>
    <row r="1" spans="1:4" ht="15" customHeight="1">
      <c r="A1" s="59" t="str">
        <f ca="1">'Orçamento Sintético'!A1</f>
        <v>P. Execução:</v>
      </c>
      <c r="B1" s="60"/>
      <c r="C1" s="62" t="str">
        <f ca="1">'Orçamento Sintético'!D1</f>
        <v>Objeto: Serviços Remanescentes do Sistema de Aproveitamento de Água Pluvial no Edifício Sede do MPDFT</v>
      </c>
      <c r="D1" s="61" t="str">
        <f ca="1">'Orçamento Sintético'!C1</f>
        <v>Licitação:</v>
      </c>
    </row>
    <row r="2" spans="1:4" ht="15" customHeight="1">
      <c r="A2" s="152" t="str">
        <f ca="1">'Orçamento Sintético'!A2:B2</f>
        <v>A</v>
      </c>
      <c r="B2" s="153"/>
      <c r="C2" s="65" t="str">
        <f ca="1">'Orçamento Sintético'!D2</f>
        <v>Local: Eixo Monumental, Praça do Buriti, Lote 2, Sede do MPDFT,  Brasília-DF</v>
      </c>
      <c r="D2" s="64" t="str">
        <f ca="1">'Orçamento Sintético'!C2</f>
        <v>B</v>
      </c>
    </row>
    <row r="3" spans="1:4" ht="15" customHeight="1">
      <c r="A3" s="94" t="str">
        <f ca="1">'Orçamento Sintético'!A3</f>
        <v>P. Validade:</v>
      </c>
      <c r="B3" s="60"/>
      <c r="C3" s="94" t="str">
        <f ca="1">'Orçamento Sintético'!C3</f>
        <v>Razão Social:</v>
      </c>
      <c r="D3" s="61" t="str">
        <f ca="1">'Orçamento Sintético'!E1</f>
        <v>Data:</v>
      </c>
    </row>
    <row r="4" spans="1:4" ht="15" customHeight="1">
      <c r="A4" s="152" t="str">
        <f ca="1">'Orçamento Sintético'!A4:B4</f>
        <v>C</v>
      </c>
      <c r="B4" s="153"/>
      <c r="C4" s="93" t="str">
        <f ca="1">'Orçamento Sintético'!C4</f>
        <v>D</v>
      </c>
      <c r="D4" s="144">
        <f ca="1">'Orçamento Sintético'!E2</f>
        <v>1</v>
      </c>
    </row>
    <row r="5" spans="1:4" ht="15" customHeight="1">
      <c r="A5" s="59" t="str">
        <f ca="1">'Orçamento Sintético'!A5</f>
        <v>P. Garantia:</v>
      </c>
      <c r="B5" s="60"/>
      <c r="C5" s="94" t="str">
        <f ca="1">'Orçamento Sintético'!C5</f>
        <v>CNPJ:</v>
      </c>
      <c r="D5" s="61" t="str">
        <f ca="1">'Orçamento Sintético'!E3</f>
        <v>Telefone:</v>
      </c>
    </row>
    <row r="6" spans="1:4" ht="15" customHeight="1">
      <c r="A6" s="152" t="str">
        <f ca="1">'Orçamento Sintético'!A6:B6</f>
        <v>F</v>
      </c>
      <c r="B6" s="153"/>
      <c r="C6" s="93" t="str">
        <f ca="1">'Orçamento Sintético'!C6</f>
        <v>G</v>
      </c>
      <c r="D6" s="144" t="str">
        <f ca="1">'Orçamento Sintético'!E4</f>
        <v>E</v>
      </c>
    </row>
    <row r="7" spans="1:4" ht="15" customHeight="1">
      <c r="A7" s="179" t="s">
        <v>384</v>
      </c>
      <c r="B7" s="179"/>
      <c r="C7" s="179"/>
      <c r="D7" s="179"/>
    </row>
    <row r="8" spans="1:4" ht="14.25" customHeight="1">
      <c r="A8" s="5" t="s">
        <v>1</v>
      </c>
      <c r="B8" s="176" t="s">
        <v>409</v>
      </c>
      <c r="C8" s="177"/>
      <c r="D8" s="5" t="s">
        <v>385</v>
      </c>
    </row>
    <row r="9" spans="1:4" ht="14.25" customHeight="1">
      <c r="A9" s="6" t="s">
        <v>386</v>
      </c>
      <c r="B9" s="178" t="s">
        <v>387</v>
      </c>
      <c r="C9" s="178"/>
      <c r="D9" s="7"/>
    </row>
    <row r="10" spans="1:4" ht="14.25" customHeight="1">
      <c r="A10" s="8" t="s">
        <v>388</v>
      </c>
      <c r="B10" s="180" t="s">
        <v>389</v>
      </c>
      <c r="C10" s="180"/>
      <c r="D10" s="9">
        <f>ROUND(SUM(D11:D15),4)</f>
        <v>0.15740000000000001</v>
      </c>
    </row>
    <row r="11" spans="1:4" ht="14.25" customHeight="1">
      <c r="A11" s="10" t="s">
        <v>390</v>
      </c>
      <c r="B11" s="11" t="s">
        <v>391</v>
      </c>
      <c r="C11" s="12"/>
      <c r="D11" s="13">
        <v>0.04</v>
      </c>
    </row>
    <row r="12" spans="1:4" ht="14.25" customHeight="1">
      <c r="A12" s="10" t="s">
        <v>392</v>
      </c>
      <c r="B12" s="11" t="s">
        <v>393</v>
      </c>
      <c r="C12" s="12"/>
      <c r="D12" s="13">
        <v>8.0000000000000002E-3</v>
      </c>
    </row>
    <row r="13" spans="1:4" ht="14.25" customHeight="1">
      <c r="A13" s="10" t="s">
        <v>394</v>
      </c>
      <c r="B13" s="11" t="s">
        <v>395</v>
      </c>
      <c r="C13" s="12"/>
      <c r="D13" s="13">
        <v>1.2699999999999999E-2</v>
      </c>
    </row>
    <row r="14" spans="1:4" ht="14.25" customHeight="1">
      <c r="A14" s="10" t="s">
        <v>396</v>
      </c>
      <c r="B14" s="11" t="s">
        <v>397</v>
      </c>
      <c r="C14" s="12"/>
      <c r="D14" s="13">
        <v>1.23E-2</v>
      </c>
    </row>
    <row r="15" spans="1:4" ht="14.25" customHeight="1">
      <c r="A15" s="10" t="s">
        <v>398</v>
      </c>
      <c r="B15" s="11" t="s">
        <v>399</v>
      </c>
      <c r="C15" s="12"/>
      <c r="D15" s="13">
        <v>8.4400000000000003E-2</v>
      </c>
    </row>
    <row r="16" spans="1:4" ht="14.25" customHeight="1">
      <c r="A16" s="14"/>
      <c r="B16" s="11"/>
      <c r="C16" s="12"/>
      <c r="D16" s="13"/>
    </row>
    <row r="17" spans="1:4" ht="14.25" customHeight="1">
      <c r="A17" s="6" t="s">
        <v>400</v>
      </c>
      <c r="B17" s="178" t="s">
        <v>401</v>
      </c>
      <c r="C17" s="178"/>
      <c r="D17" s="7"/>
    </row>
    <row r="18" spans="1:4" ht="14.25" customHeight="1">
      <c r="A18" s="8" t="s">
        <v>402</v>
      </c>
      <c r="B18" s="180" t="s">
        <v>403</v>
      </c>
      <c r="C18" s="180"/>
      <c r="D18" s="9">
        <f>D19+D20+D21</f>
        <v>4.65E-2</v>
      </c>
    </row>
    <row r="19" spans="1:4" ht="14.25" customHeight="1">
      <c r="A19" s="10"/>
      <c r="B19" s="11" t="s">
        <v>404</v>
      </c>
      <c r="C19" s="12"/>
      <c r="D19" s="13">
        <v>6.5000000000000006E-3</v>
      </c>
    </row>
    <row r="20" spans="1:4" ht="14.25" customHeight="1">
      <c r="A20" s="10"/>
      <c r="B20" s="11" t="s">
        <v>405</v>
      </c>
      <c r="C20" s="12"/>
      <c r="D20" s="13">
        <v>0.03</v>
      </c>
    </row>
    <row r="21" spans="1:4" ht="14.25" customHeight="1">
      <c r="A21" s="10"/>
      <c r="B21" s="11" t="s">
        <v>472</v>
      </c>
      <c r="C21" s="12"/>
      <c r="D21" s="13">
        <f>2%*0.5</f>
        <v>0.01</v>
      </c>
    </row>
    <row r="22" spans="1:4" ht="14.25" customHeight="1">
      <c r="A22" s="10"/>
      <c r="B22" s="11"/>
      <c r="C22" s="12"/>
      <c r="D22" s="13"/>
    </row>
    <row r="23" spans="1:4" ht="14.25" customHeight="1">
      <c r="A23" s="15" t="s">
        <v>406</v>
      </c>
      <c r="B23" s="181" t="s">
        <v>407</v>
      </c>
      <c r="C23" s="181"/>
      <c r="D23" s="16">
        <f>ROUND((((1+(D11+D12+D13))*(1+D14)*(1+D15))/(1-D18)-1),4)</f>
        <v>0.22120000000000001</v>
      </c>
    </row>
  </sheetData>
  <mergeCells count="10">
    <mergeCell ref="B10:C10"/>
    <mergeCell ref="B17:C17"/>
    <mergeCell ref="B18:C18"/>
    <mergeCell ref="B23:C23"/>
    <mergeCell ref="B8:C8"/>
    <mergeCell ref="B9:C9"/>
    <mergeCell ref="A2:B2"/>
    <mergeCell ref="A4:B4"/>
    <mergeCell ref="A6:B6"/>
    <mergeCell ref="A7:D7"/>
  </mergeCells>
  <phoneticPr fontId="15" type="noConversion"/>
  <pageMargins left="0.51181102362204722" right="0.51181102362204722" top="0.98425196850393704" bottom="0.98425196850393704" header="0.51181102362204722" footer="0.51181102362204722"/>
  <pageSetup paperSize="9" scale="86" fitToHeight="0" orientation="portrait" r:id="rId1"/>
  <headerFooter>
    <oddHeader>&amp;L &amp;C &amp;R</oddHeader>
    <oddFooter>&amp;L &amp;C 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D44"/>
  <sheetViews>
    <sheetView showGridLines="0" zoomScaleSheetLayoutView="100" workbookViewId="0"/>
  </sheetViews>
  <sheetFormatPr defaultRowHeight="14.25"/>
  <cols>
    <col min="1" max="1" width="10.625" style="36" customWidth="1"/>
    <col min="2" max="2" width="10.625" style="37" customWidth="1"/>
    <col min="3" max="3" width="58.625" style="37" customWidth="1"/>
    <col min="4" max="4" width="18.625" style="38" customWidth="1"/>
    <col min="5" max="16384" width="9" style="39"/>
  </cols>
  <sheetData>
    <row r="1" spans="1:4" s="17" customFormat="1" ht="15" customHeight="1">
      <c r="A1" s="59" t="str">
        <f ca="1">'Orçamento Sintético'!A1</f>
        <v>P. Execução:</v>
      </c>
      <c r="B1" s="60"/>
      <c r="C1" s="62" t="str">
        <f ca="1">'Orçamento Sintético'!D1</f>
        <v>Objeto: Serviços Remanescentes do Sistema de Aproveitamento de Água Pluvial no Edifício Sede do MPDFT</v>
      </c>
      <c r="D1" s="61" t="str">
        <f ca="1">'Orçamento Sintético'!C1</f>
        <v>Licitação:</v>
      </c>
    </row>
    <row r="2" spans="1:4" s="17" customFormat="1" ht="15" customHeight="1">
      <c r="A2" s="152" t="str">
        <f ca="1">'Orçamento Sintético'!A2:B2</f>
        <v>A</v>
      </c>
      <c r="B2" s="153"/>
      <c r="C2" s="65" t="str">
        <f ca="1">'Orçamento Sintético'!D2</f>
        <v>Local: Eixo Monumental, Praça do Buriti, Lote 2, Sede do MPDFT,  Brasília-DF</v>
      </c>
      <c r="D2" s="64" t="str">
        <f ca="1">'Orçamento Sintético'!C2</f>
        <v>B</v>
      </c>
    </row>
    <row r="3" spans="1:4" s="17" customFormat="1" ht="15" customHeight="1">
      <c r="A3" s="94" t="str">
        <f ca="1">'Orçamento Sintético'!A3</f>
        <v>P. Validade:</v>
      </c>
      <c r="B3" s="60"/>
      <c r="C3" s="94" t="str">
        <f ca="1">'Orçamento Sintético'!C3</f>
        <v>Razão Social:</v>
      </c>
      <c r="D3" s="61" t="str">
        <f ca="1">'Orçamento Sintético'!E1</f>
        <v>Data:</v>
      </c>
    </row>
    <row r="4" spans="1:4" s="17" customFormat="1" ht="15" customHeight="1">
      <c r="A4" s="152" t="str">
        <f ca="1">'Orçamento Sintético'!A4:B4</f>
        <v>C</v>
      </c>
      <c r="B4" s="153"/>
      <c r="C4" s="93" t="str">
        <f ca="1">'Orçamento Sintético'!C4</f>
        <v>D</v>
      </c>
      <c r="D4" s="144">
        <f ca="1">'Orçamento Sintético'!E2</f>
        <v>1</v>
      </c>
    </row>
    <row r="5" spans="1:4" s="17" customFormat="1" ht="15" customHeight="1">
      <c r="A5" s="59" t="str">
        <f ca="1">'Orçamento Sintético'!A5</f>
        <v>P. Garantia:</v>
      </c>
      <c r="B5" s="60"/>
      <c r="C5" s="94" t="str">
        <f ca="1">'Orçamento Sintético'!C5</f>
        <v>CNPJ:</v>
      </c>
      <c r="D5" s="61" t="str">
        <f ca="1">'Orçamento Sintético'!E3</f>
        <v>Telefone:</v>
      </c>
    </row>
    <row r="6" spans="1:4" s="18" customFormat="1" ht="15" customHeight="1">
      <c r="A6" s="152" t="str">
        <f ca="1">'Orçamento Sintético'!A6:B6</f>
        <v>F</v>
      </c>
      <c r="B6" s="153"/>
      <c r="C6" s="93" t="str">
        <f ca="1">'Orçamento Sintético'!C6</f>
        <v>G</v>
      </c>
      <c r="D6" s="144" t="str">
        <f ca="1">'Orçamento Sintético'!E4</f>
        <v>E</v>
      </c>
    </row>
    <row r="7" spans="1:4" customFormat="1" ht="15" customHeight="1">
      <c r="A7" s="185" t="s">
        <v>408</v>
      </c>
      <c r="B7" s="185"/>
      <c r="C7" s="185"/>
      <c r="D7" s="185"/>
    </row>
    <row r="8" spans="1:4" s="19" customFormat="1" ht="12.75">
      <c r="A8" s="5" t="s">
        <v>1</v>
      </c>
      <c r="B8" s="176" t="s">
        <v>409</v>
      </c>
      <c r="C8" s="177"/>
      <c r="D8" s="5" t="s">
        <v>385</v>
      </c>
    </row>
    <row r="9" spans="1:4" s="19" customFormat="1" ht="13.15" customHeight="1">
      <c r="A9" s="182" t="s">
        <v>410</v>
      </c>
      <c r="B9" s="183"/>
      <c r="C9" s="183"/>
      <c r="D9" s="184"/>
    </row>
    <row r="10" spans="1:4" s="19" customFormat="1" ht="12.75">
      <c r="A10" s="20" t="s">
        <v>388</v>
      </c>
      <c r="B10" s="21" t="s">
        <v>411</v>
      </c>
      <c r="C10" s="22"/>
      <c r="D10" s="23">
        <v>0.2</v>
      </c>
    </row>
    <row r="11" spans="1:4" s="19" customFormat="1" ht="12.75">
      <c r="A11" s="20" t="s">
        <v>412</v>
      </c>
      <c r="B11" s="21" t="s">
        <v>413</v>
      </c>
      <c r="C11" s="22"/>
      <c r="D11" s="23">
        <v>1.4999999999999999E-2</v>
      </c>
    </row>
    <row r="12" spans="1:4" s="19" customFormat="1" ht="12.75">
      <c r="A12" s="20" t="s">
        <v>414</v>
      </c>
      <c r="B12" s="21" t="s">
        <v>415</v>
      </c>
      <c r="C12" s="22"/>
      <c r="D12" s="23">
        <v>0.01</v>
      </c>
    </row>
    <row r="13" spans="1:4" s="19" customFormat="1" ht="12.75">
      <c r="A13" s="20" t="s">
        <v>416</v>
      </c>
      <c r="B13" s="21" t="s">
        <v>417</v>
      </c>
      <c r="C13" s="22"/>
      <c r="D13" s="23">
        <v>2E-3</v>
      </c>
    </row>
    <row r="14" spans="1:4" s="19" customFormat="1" ht="12.75">
      <c r="A14" s="20" t="s">
        <v>418</v>
      </c>
      <c r="B14" s="21" t="s">
        <v>419</v>
      </c>
      <c r="C14" s="22"/>
      <c r="D14" s="23">
        <v>6.0000000000000001E-3</v>
      </c>
    </row>
    <row r="15" spans="1:4" s="19" customFormat="1" ht="12.75">
      <c r="A15" s="20" t="s">
        <v>420</v>
      </c>
      <c r="B15" s="21" t="s">
        <v>421</v>
      </c>
      <c r="C15" s="22"/>
      <c r="D15" s="23">
        <v>2.5000000000000001E-2</v>
      </c>
    </row>
    <row r="16" spans="1:4" s="19" customFormat="1" ht="12.75">
      <c r="A16" s="20" t="s">
        <v>422</v>
      </c>
      <c r="B16" s="21" t="s">
        <v>423</v>
      </c>
      <c r="C16" s="22"/>
      <c r="D16" s="23">
        <v>0.03</v>
      </c>
    </row>
    <row r="17" spans="1:4" s="19" customFormat="1" ht="12.75">
      <c r="A17" s="20" t="s">
        <v>424</v>
      </c>
      <c r="B17" s="21" t="s">
        <v>425</v>
      </c>
      <c r="C17" s="22"/>
      <c r="D17" s="23">
        <v>0.08</v>
      </c>
    </row>
    <row r="18" spans="1:4" s="19" customFormat="1" ht="12.75">
      <c r="A18" s="20" t="s">
        <v>426</v>
      </c>
      <c r="B18" s="21" t="s">
        <v>427</v>
      </c>
      <c r="C18" s="22"/>
      <c r="D18" s="23">
        <v>0.01</v>
      </c>
    </row>
    <row r="19" spans="1:4" s="19" customFormat="1" ht="12.75">
      <c r="A19" s="24" t="s">
        <v>428</v>
      </c>
      <c r="B19" s="25" t="s">
        <v>429</v>
      </c>
      <c r="C19" s="26"/>
      <c r="D19" s="27">
        <f>SUM(D10:D18)</f>
        <v>0.37800000000000006</v>
      </c>
    </row>
    <row r="20" spans="1:4" s="19" customFormat="1" ht="13.15" customHeight="1">
      <c r="A20" s="182" t="s">
        <v>430</v>
      </c>
      <c r="B20" s="183"/>
      <c r="C20" s="183"/>
      <c r="D20" s="184"/>
    </row>
    <row r="21" spans="1:4" s="19" customFormat="1" ht="12.75">
      <c r="A21" s="20" t="s">
        <v>402</v>
      </c>
      <c r="B21" s="21" t="s">
        <v>431</v>
      </c>
      <c r="C21" s="22"/>
      <c r="D21" s="23">
        <v>0.17749999999999999</v>
      </c>
    </row>
    <row r="22" spans="1:4" s="19" customFormat="1" ht="12.75">
      <c r="A22" s="20" t="s">
        <v>432</v>
      </c>
      <c r="B22" s="21" t="s">
        <v>433</v>
      </c>
      <c r="C22" s="22"/>
      <c r="D22" s="23">
        <v>3.4099999999999998E-2</v>
      </c>
    </row>
    <row r="23" spans="1:4" s="19" customFormat="1" ht="12.75">
      <c r="A23" s="20" t="s">
        <v>434</v>
      </c>
      <c r="B23" s="21" t="s">
        <v>435</v>
      </c>
      <c r="C23" s="22"/>
      <c r="D23" s="23">
        <v>8.6E-3</v>
      </c>
    </row>
    <row r="24" spans="1:4" s="19" customFormat="1" ht="12.75">
      <c r="A24" s="20" t="s">
        <v>436</v>
      </c>
      <c r="B24" s="21" t="s">
        <v>437</v>
      </c>
      <c r="C24" s="22"/>
      <c r="D24" s="23">
        <v>0.1062</v>
      </c>
    </row>
    <row r="25" spans="1:4" s="19" customFormat="1" ht="12.75">
      <c r="A25" s="20" t="s">
        <v>438</v>
      </c>
      <c r="B25" s="21" t="s">
        <v>439</v>
      </c>
      <c r="C25" s="22"/>
      <c r="D25" s="23">
        <v>6.9999999999999999E-4</v>
      </c>
    </row>
    <row r="26" spans="1:4" s="19" customFormat="1" ht="12.75">
      <c r="A26" s="20" t="s">
        <v>440</v>
      </c>
      <c r="B26" s="21" t="s">
        <v>441</v>
      </c>
      <c r="C26" s="22"/>
      <c r="D26" s="23">
        <v>7.1000000000000004E-3</v>
      </c>
    </row>
    <row r="27" spans="1:4" s="19" customFormat="1" ht="12.75">
      <c r="A27" s="20" t="s">
        <v>442</v>
      </c>
      <c r="B27" s="21" t="s">
        <v>443</v>
      </c>
      <c r="C27" s="22"/>
      <c r="D27" s="23">
        <v>1.3100000000000001E-2</v>
      </c>
    </row>
    <row r="28" spans="1:4" s="19" customFormat="1" ht="12.75">
      <c r="A28" s="20" t="s">
        <v>444</v>
      </c>
      <c r="B28" s="21" t="s">
        <v>445</v>
      </c>
      <c r="C28" s="22"/>
      <c r="D28" s="23">
        <v>1.1000000000000001E-3</v>
      </c>
    </row>
    <row r="29" spans="1:4" s="19" customFormat="1" ht="12.75">
      <c r="A29" s="20" t="s">
        <v>446</v>
      </c>
      <c r="B29" s="21" t="s">
        <v>447</v>
      </c>
      <c r="C29" s="22"/>
      <c r="D29" s="23">
        <v>0.13550000000000001</v>
      </c>
    </row>
    <row r="30" spans="1:4" s="19" customFormat="1" ht="12.75">
      <c r="A30" s="20" t="s">
        <v>448</v>
      </c>
      <c r="B30" s="21" t="s">
        <v>449</v>
      </c>
      <c r="C30" s="22"/>
      <c r="D30" s="23">
        <v>2.9999999999999997E-4</v>
      </c>
    </row>
    <row r="31" spans="1:4" s="19" customFormat="1" ht="12.75">
      <c r="A31" s="24" t="s">
        <v>450</v>
      </c>
      <c r="B31" s="25" t="s">
        <v>451</v>
      </c>
      <c r="C31" s="26"/>
      <c r="D31" s="27">
        <f>SUM(D21:D30)</f>
        <v>0.48419999999999996</v>
      </c>
    </row>
    <row r="32" spans="1:4" s="19" customFormat="1" ht="13.15" customHeight="1">
      <c r="A32" s="182" t="s">
        <v>452</v>
      </c>
      <c r="B32" s="183"/>
      <c r="C32" s="183"/>
      <c r="D32" s="184"/>
    </row>
    <row r="33" spans="1:4" s="19" customFormat="1" ht="12.75">
      <c r="A33" s="28" t="s">
        <v>453</v>
      </c>
      <c r="B33" s="29" t="s">
        <v>454</v>
      </c>
      <c r="C33" s="30"/>
      <c r="D33" s="23">
        <v>4.1200000000000001E-2</v>
      </c>
    </row>
    <row r="34" spans="1:4" s="19" customFormat="1" ht="12.75">
      <c r="A34" s="28" t="s">
        <v>455</v>
      </c>
      <c r="B34" s="29" t="s">
        <v>456</v>
      </c>
      <c r="C34" s="30"/>
      <c r="D34" s="23">
        <v>1E-3</v>
      </c>
    </row>
    <row r="35" spans="1:4" s="19" customFormat="1" ht="12.75">
      <c r="A35" s="28" t="s">
        <v>457</v>
      </c>
      <c r="B35" s="29" t="s">
        <v>458</v>
      </c>
      <c r="C35" s="30"/>
      <c r="D35" s="23">
        <v>4.5999999999999999E-3</v>
      </c>
    </row>
    <row r="36" spans="1:4" s="19" customFormat="1" ht="12.75">
      <c r="A36" s="28" t="s">
        <v>459</v>
      </c>
      <c r="B36" s="29" t="s">
        <v>460</v>
      </c>
      <c r="C36" s="30"/>
      <c r="D36" s="23">
        <v>3.7699999999999997E-2</v>
      </c>
    </row>
    <row r="37" spans="1:4" s="19" customFormat="1" ht="12.75">
      <c r="A37" s="28" t="s">
        <v>461</v>
      </c>
      <c r="B37" s="29" t="s">
        <v>462</v>
      </c>
      <c r="C37" s="30"/>
      <c r="D37" s="23">
        <v>3.5000000000000001E-3</v>
      </c>
    </row>
    <row r="38" spans="1:4" s="19" customFormat="1" ht="12.75">
      <c r="A38" s="31" t="s">
        <v>463</v>
      </c>
      <c r="B38" s="32" t="s">
        <v>451</v>
      </c>
      <c r="C38" s="33"/>
      <c r="D38" s="27">
        <f>SUM(D33:D37)</f>
        <v>8.7999999999999995E-2</v>
      </c>
    </row>
    <row r="39" spans="1:4" s="19" customFormat="1" ht="13.15" customHeight="1">
      <c r="A39" s="182" t="s">
        <v>464</v>
      </c>
      <c r="B39" s="183"/>
      <c r="C39" s="183"/>
      <c r="D39" s="184"/>
    </row>
    <row r="40" spans="1:4" s="19" customFormat="1" ht="12.75">
      <c r="A40" s="28" t="s">
        <v>465</v>
      </c>
      <c r="B40" s="29" t="s">
        <v>466</v>
      </c>
      <c r="C40" s="30"/>
      <c r="D40" s="34">
        <f>ROUND(D19*D31,4)</f>
        <v>0.183</v>
      </c>
    </row>
    <row r="41" spans="1:4" s="19" customFormat="1" ht="12.75">
      <c r="A41" s="28" t="s">
        <v>467</v>
      </c>
      <c r="B41" s="29" t="s">
        <v>468</v>
      </c>
      <c r="C41" s="30"/>
      <c r="D41" s="34">
        <f>ROUND(D17*D33+D19*D34,4)</f>
        <v>3.7000000000000002E-3</v>
      </c>
    </row>
    <row r="42" spans="1:4" s="19" customFormat="1" ht="12.75">
      <c r="A42" s="31" t="s">
        <v>469</v>
      </c>
      <c r="B42" s="32" t="s">
        <v>470</v>
      </c>
      <c r="C42" s="33"/>
      <c r="D42" s="35">
        <f>SUM(D40:D41)</f>
        <v>0.1867</v>
      </c>
    </row>
    <row r="43" spans="1:4" s="19" customFormat="1" ht="12.75">
      <c r="A43" s="28"/>
      <c r="B43" s="29"/>
      <c r="C43" s="30"/>
      <c r="D43" s="34"/>
    </row>
    <row r="44" spans="1:4" s="19" customFormat="1" ht="13.15" customHeight="1">
      <c r="A44" s="186" t="s">
        <v>471</v>
      </c>
      <c r="B44" s="187"/>
      <c r="C44" s="187"/>
      <c r="D44" s="16">
        <f>D19+D31+D38+D42</f>
        <v>1.1369</v>
      </c>
    </row>
  </sheetData>
  <sheetProtection selectLockedCells="1" selectUnlockedCells="1"/>
  <mergeCells count="10">
    <mergeCell ref="A20:D20"/>
    <mergeCell ref="A32:D32"/>
    <mergeCell ref="A39:D39"/>
    <mergeCell ref="A44:C44"/>
    <mergeCell ref="B8:C8"/>
    <mergeCell ref="A9:D9"/>
    <mergeCell ref="A2:B2"/>
    <mergeCell ref="A4:B4"/>
    <mergeCell ref="A6:B6"/>
    <mergeCell ref="A7:D7"/>
  </mergeCells>
  <phoneticPr fontId="15" type="noConversion"/>
  <pageMargins left="0.51181102362204722" right="0.51181102362204722" top="0.98425196850393704" bottom="0.98425196850393704" header="0.51181102362204722" footer="0.51181102362204722"/>
  <pageSetup paperSize="9" scale="86" firstPageNumber="0" fitToHeight="0" orientation="portrait" r:id="rId1"/>
  <headerFooter>
    <oddHeader>&amp;L &amp;C &amp;R</oddHeader>
    <oddFooter>&amp;L &amp;C 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9"/>
  <sheetViews>
    <sheetView showGridLines="0" showOutlineSymbols="0" showWhiteSpace="0" workbookViewId="0"/>
  </sheetViews>
  <sheetFormatPr defaultRowHeight="14.25"/>
  <cols>
    <col min="1" max="1" width="20" bestFit="1" customWidth="1"/>
    <col min="2" max="2" width="60" bestFit="1" customWidth="1"/>
    <col min="3" max="3" width="20" bestFit="1" customWidth="1"/>
    <col min="4" max="5" width="16.625" customWidth="1"/>
  </cols>
  <sheetData>
    <row r="1" spans="1:5">
      <c r="A1" s="59" t="str">
        <f ca="1">'Orçamento Sintético'!A1</f>
        <v>P. Execução:</v>
      </c>
      <c r="B1" s="62" t="str">
        <f ca="1">'Orçamento Sintético'!D1</f>
        <v>Objeto: Serviços Remanescentes do Sistema de Aproveitamento de Água Pluvial no Edifício Sede do MPDFT</v>
      </c>
      <c r="C1" s="59" t="str">
        <f ca="1">'Orçamento Sintético'!C1</f>
        <v>Licitação:</v>
      </c>
      <c r="D1" s="119"/>
      <c r="E1" s="123"/>
    </row>
    <row r="2" spans="1:5">
      <c r="A2" s="93" t="str">
        <f ca="1">'Orçamento Sintético'!A2</f>
        <v>A</v>
      </c>
      <c r="B2" s="65" t="str">
        <f ca="1">'Orçamento Sintético'!D2</f>
        <v>Local: Eixo Monumental, Praça do Buriti, Lote 2, Sede do MPDFT,  Brasília-DF</v>
      </c>
      <c r="C2" s="120" t="str">
        <f ca="1">'Orçamento Sintético'!C2</f>
        <v>B</v>
      </c>
      <c r="D2" s="121"/>
      <c r="E2" s="124"/>
    </row>
    <row r="3" spans="1:5">
      <c r="A3" s="94" t="str">
        <f ca="1">'Orçamento Sintético'!A3</f>
        <v>P. Validade:</v>
      </c>
      <c r="B3" s="94" t="str">
        <f ca="1">'Orçamento Sintético'!C3</f>
        <v>Razão Social:</v>
      </c>
      <c r="C3" s="59" t="str">
        <f ca="1">'Orçamento Sintético'!E1</f>
        <v>Data:</v>
      </c>
      <c r="D3" s="121"/>
      <c r="E3" s="124"/>
    </row>
    <row r="4" spans="1:5">
      <c r="A4" s="93" t="str">
        <f ca="1">'Orçamento Sintético'!A4</f>
        <v>C</v>
      </c>
      <c r="B4" s="95" t="str">
        <f ca="1">'Orçamento Sintético'!C4</f>
        <v>D</v>
      </c>
      <c r="C4" s="95">
        <f ca="1">'Orçamento Sintético'!E2</f>
        <v>1</v>
      </c>
      <c r="D4" s="121"/>
      <c r="E4" s="124"/>
    </row>
    <row r="5" spans="1:5">
      <c r="A5" s="59" t="str">
        <f ca="1">'Orçamento Sintético'!A5</f>
        <v>P. Garantia:</v>
      </c>
      <c r="B5" s="94" t="str">
        <f ca="1">'Orçamento Sintético'!C5</f>
        <v>CNPJ:</v>
      </c>
      <c r="C5" s="59" t="str">
        <f ca="1">'Orçamento Sintético'!E3</f>
        <v>Telefone:</v>
      </c>
      <c r="D5" s="121"/>
      <c r="E5" s="124"/>
    </row>
    <row r="6" spans="1:5">
      <c r="A6" s="93" t="str">
        <f ca="1">'Orçamento Sintético'!A6</f>
        <v>F</v>
      </c>
      <c r="B6" s="95" t="str">
        <f ca="1">'Orçamento Sintético'!C6</f>
        <v>G</v>
      </c>
      <c r="C6" s="95" t="str">
        <f ca="1">'Orçamento Sintético'!E4</f>
        <v>E</v>
      </c>
      <c r="D6" s="122"/>
      <c r="E6" s="125"/>
    </row>
    <row r="7" spans="1:5" ht="15">
      <c r="A7" s="150" t="s">
        <v>478</v>
      </c>
      <c r="B7" s="151"/>
      <c r="C7" s="151"/>
      <c r="D7" s="151"/>
      <c r="E7" s="151"/>
    </row>
    <row r="8" spans="1:5">
      <c r="A8" s="5" t="s">
        <v>1</v>
      </c>
      <c r="B8" s="5" t="s">
        <v>4</v>
      </c>
      <c r="C8" s="5" t="s">
        <v>477</v>
      </c>
      <c r="D8" s="5" t="s">
        <v>540</v>
      </c>
      <c r="E8" s="5" t="s">
        <v>541</v>
      </c>
    </row>
    <row r="9" spans="1:5">
      <c r="A9" s="188" t="s">
        <v>9</v>
      </c>
      <c r="B9" s="195" t="str">
        <f ca="1">VLOOKUP($A9,'Orçamento Sintético'!$A:$H,4,0)</f>
        <v>SERVIÇOS TÉCNICOS-PROFISSIONAIS</v>
      </c>
      <c r="C9" s="126">
        <f ca="1">ROUND(C10/$E$178,4)</f>
        <v>2E-3</v>
      </c>
      <c r="D9" s="127">
        <f>ROUND(D10/$C10,4)</f>
        <v>1</v>
      </c>
      <c r="E9" s="127">
        <f>ROUND(E10/$C10,4)</f>
        <v>0</v>
      </c>
    </row>
    <row r="10" spans="1:5">
      <c r="A10" s="188"/>
      <c r="B10" s="195"/>
      <c r="C10" s="128">
        <f ca="1">VLOOKUP($A9,'Orçamento Sintético'!$A:$H,8,0)</f>
        <v>233.94</v>
      </c>
      <c r="D10" s="129">
        <f>D12</f>
        <v>233.94</v>
      </c>
      <c r="E10" s="129">
        <f>E12</f>
        <v>0</v>
      </c>
    </row>
    <row r="11" spans="1:5">
      <c r="A11" s="189" t="s">
        <v>11</v>
      </c>
      <c r="B11" s="194" t="str">
        <f ca="1">VLOOKUP($A11,'Orçamento Sintético'!$A:$H,4,0)</f>
        <v>TAXAS E EMOLUMENTOS</v>
      </c>
      <c r="C11" s="130">
        <f ca="1">ROUND(C12/$E$178,4)</f>
        <v>2E-3</v>
      </c>
      <c r="D11" s="130">
        <f>ROUND(D12/$C12,4)</f>
        <v>1</v>
      </c>
      <c r="E11" s="130">
        <f>ROUND(E12/$C12,4)</f>
        <v>0</v>
      </c>
    </row>
    <row r="12" spans="1:5">
      <c r="A12" s="189"/>
      <c r="B12" s="194"/>
      <c r="C12" s="131">
        <f ca="1">VLOOKUP($A11,'Orçamento Sintético'!$A:$H,8,0)</f>
        <v>233.94</v>
      </c>
      <c r="D12" s="131">
        <f>D14</f>
        <v>233.94</v>
      </c>
      <c r="E12" s="131">
        <f>E14</f>
        <v>0</v>
      </c>
    </row>
    <row r="13" spans="1:5">
      <c r="A13" s="191" t="s">
        <v>13</v>
      </c>
      <c r="B13" s="192" t="str">
        <f ca="1">VLOOKUP($A13,'Orçamento Sintético'!$A:$H,4,0)</f>
        <v>Registro do contrato junto ao conselho de classe (ART)</v>
      </c>
      <c r="C13" s="132">
        <f ca="1">ROUND(C14/$E$178,4)</f>
        <v>2E-3</v>
      </c>
      <c r="D13" s="132">
        <v>1</v>
      </c>
      <c r="E13" s="132">
        <f>ROUND(E14/$C14,4)</f>
        <v>0</v>
      </c>
    </row>
    <row r="14" spans="1:5">
      <c r="A14" s="191"/>
      <c r="B14" s="193"/>
      <c r="C14" s="133">
        <f ca="1">VLOOKUP($A13,'Orçamento Sintético'!$A:$H,8,0)</f>
        <v>233.94</v>
      </c>
      <c r="D14" s="133">
        <f>ROUND($C14*D13,2)</f>
        <v>233.94</v>
      </c>
      <c r="E14" s="133">
        <f>$C14-SUM(D14:D14)</f>
        <v>0</v>
      </c>
    </row>
    <row r="15" spans="1:5">
      <c r="A15" s="188" t="s">
        <v>18</v>
      </c>
      <c r="B15" s="195" t="str">
        <f ca="1">VLOOKUP($A15,'Orçamento Sintético'!$A:$H,4,0)</f>
        <v>FUNDAÇÕES E ESTRUTURAS</v>
      </c>
      <c r="C15" s="126">
        <f ca="1">ROUND(C16/$E$178,4)</f>
        <v>0.1024</v>
      </c>
      <c r="D15" s="127">
        <f>ROUND(D16/$C16,4)</f>
        <v>0.82569999999999999</v>
      </c>
      <c r="E15" s="127">
        <f>ROUND(E16/$C16,4)</f>
        <v>0.17430000000000001</v>
      </c>
    </row>
    <row r="16" spans="1:5">
      <c r="A16" s="188"/>
      <c r="B16" s="195"/>
      <c r="C16" s="128">
        <f ca="1">VLOOKUP($A15,'Orçamento Sintético'!$A:$H,8,0)</f>
        <v>12102.62</v>
      </c>
      <c r="D16" s="129">
        <f>D18</f>
        <v>9993.52</v>
      </c>
      <c r="E16" s="129">
        <f>E18</f>
        <v>2109.1</v>
      </c>
    </row>
    <row r="17" spans="1:5">
      <c r="A17" s="189" t="s">
        <v>20</v>
      </c>
      <c r="B17" s="194" t="str">
        <f ca="1">VLOOKUP($A17,'Orçamento Sintético'!$A:$H,4,0)</f>
        <v>ESTRUTURAS METÁLICAS</v>
      </c>
      <c r="C17" s="130">
        <f ca="1">ROUND(C18/$E$178,4)</f>
        <v>0.1024</v>
      </c>
      <c r="D17" s="130">
        <f>ROUND(D18/$C18,4)</f>
        <v>0.82569999999999999</v>
      </c>
      <c r="E17" s="130">
        <f>ROUND(E18/$C18,4)</f>
        <v>0.17430000000000001</v>
      </c>
    </row>
    <row r="18" spans="1:5">
      <c r="A18" s="189"/>
      <c r="B18" s="194"/>
      <c r="C18" s="131">
        <f ca="1">VLOOKUP($A17,'Orçamento Sintético'!$A:$H,8,0)</f>
        <v>12102.62</v>
      </c>
      <c r="D18" s="131">
        <f>D20+D30</f>
        <v>9993.52</v>
      </c>
      <c r="E18" s="131">
        <f>E20+E30</f>
        <v>2109.1</v>
      </c>
    </row>
    <row r="19" spans="1:5">
      <c r="A19" s="190" t="s">
        <v>22</v>
      </c>
      <c r="B19" s="196" t="str">
        <f ca="1">VLOOKUP($A19,'Orçamento Sintético'!$A:$H,4,0)</f>
        <v>Peças Principais</v>
      </c>
      <c r="C19" s="140">
        <f ca="1">ROUND(C20/$E$178,4)</f>
        <v>8.4599999999999995E-2</v>
      </c>
      <c r="D19" s="141">
        <f>ROUND(D20/$C20,4)</f>
        <v>1</v>
      </c>
      <c r="E19" s="141">
        <f>ROUND(E20/$C20,4)</f>
        <v>0</v>
      </c>
    </row>
    <row r="20" spans="1:5">
      <c r="A20" s="190"/>
      <c r="B20" s="196"/>
      <c r="C20" s="142">
        <f ca="1">VLOOKUP($A19,'Orçamento Sintético'!$A:$H,8,0)</f>
        <v>9993.52</v>
      </c>
      <c r="D20" s="143">
        <f>D22+D24+D26+D28</f>
        <v>9993.52</v>
      </c>
      <c r="E20" s="143">
        <f>E22+E24+E26+E28</f>
        <v>0</v>
      </c>
    </row>
    <row r="21" spans="1:5">
      <c r="A21" s="191" t="s">
        <v>24</v>
      </c>
      <c r="B21" s="192" t="str">
        <f ca="1">VLOOKUP($A21,'Orçamento Sintético'!$A:$H,4,0)</f>
        <v>Copia da ORSE (10856) - Perfil metálico "C" enrijecido duplo soldado, em aço ASTM A36, 100x50x17mm, chapa 3,0mm. Ref. Gravia</v>
      </c>
      <c r="C21" s="132">
        <f ca="1">ROUND(C22/$E$178,4)</f>
        <v>5.0799999999999998E-2</v>
      </c>
      <c r="D21" s="132">
        <v>1</v>
      </c>
      <c r="E21" s="132">
        <f>ROUND(E22/$C22,4)</f>
        <v>0</v>
      </c>
    </row>
    <row r="22" spans="1:5">
      <c r="A22" s="191"/>
      <c r="B22" s="193"/>
      <c r="C22" s="133">
        <f ca="1">VLOOKUP($A21,'Orçamento Sintético'!$A:$H,8,0)</f>
        <v>6008.6</v>
      </c>
      <c r="D22" s="133">
        <f>ROUND($C22*D21,2)</f>
        <v>6008.6</v>
      </c>
      <c r="E22" s="133">
        <f>$C22-SUM(D22:D22)</f>
        <v>0</v>
      </c>
    </row>
    <row r="23" spans="1:5">
      <c r="A23" s="191" t="s">
        <v>28</v>
      </c>
      <c r="B23" s="192" t="str">
        <f ca="1">VLOOKUP($A23,'Orçamento Sintético'!$A:$H,4,0)</f>
        <v>Copia da SINAPI (99839) - Corte e solda do Guarda corpo à estrutura metálica</v>
      </c>
      <c r="C23" s="132">
        <f ca="1">ROUND(C24/$E$178,4)</f>
        <v>1.5599999999999999E-2</v>
      </c>
      <c r="D23" s="132">
        <v>1</v>
      </c>
      <c r="E23" s="132">
        <f>ROUND(E24/$C24,4)</f>
        <v>0</v>
      </c>
    </row>
    <row r="24" spans="1:5">
      <c r="A24" s="191"/>
      <c r="B24" s="193"/>
      <c r="C24" s="133">
        <f ca="1">VLOOKUP($A23,'Orçamento Sintético'!$A:$H,8,0)</f>
        <v>1843.76</v>
      </c>
      <c r="D24" s="133">
        <f>ROUND($C24*D23,2)</f>
        <v>1843.76</v>
      </c>
      <c r="E24" s="133">
        <f>$C24-SUM(D24:D24)</f>
        <v>0</v>
      </c>
    </row>
    <row r="25" spans="1:5">
      <c r="A25" s="191" t="s">
        <v>32</v>
      </c>
      <c r="B25" s="192" t="str">
        <f ca="1">VLOOKUP($A25,'Orçamento Sintético'!$A:$H,4,0)</f>
        <v>Copia da ORSE (9309) - Piso em chapa xadrez 3/16" - 4,75m, em estrutura metálica</v>
      </c>
      <c r="C25" s="132">
        <f ca="1">ROUND(C26/$E$178,4)</f>
        <v>1.3899999999999999E-2</v>
      </c>
      <c r="D25" s="132">
        <v>1</v>
      </c>
      <c r="E25" s="132">
        <f>ROUND(E26/$C26,4)</f>
        <v>0</v>
      </c>
    </row>
    <row r="26" spans="1:5">
      <c r="A26" s="191"/>
      <c r="B26" s="193"/>
      <c r="C26" s="133">
        <f ca="1">VLOOKUP($A25,'Orçamento Sintético'!$A:$H,8,0)</f>
        <v>1638.36</v>
      </c>
      <c r="D26" s="133">
        <f>ROUND($C26*D25,2)</f>
        <v>1638.36</v>
      </c>
      <c r="E26" s="133">
        <f>$C26-SUM(D26:D26)</f>
        <v>0</v>
      </c>
    </row>
    <row r="27" spans="1:5">
      <c r="A27" s="191" t="s">
        <v>36</v>
      </c>
      <c r="B27" s="192" t="str">
        <f ca="1">VLOOKUP($A27,'Orçamento Sintético'!$A:$H,4,0)</f>
        <v>Copia da ORSE (10856) - Perfil metalon 30 x 40mm, espessura 1,5mm. Em estrutura metálica.</v>
      </c>
      <c r="C27" s="132">
        <f ca="1">ROUND(C28/$E$178,4)</f>
        <v>4.3E-3</v>
      </c>
      <c r="D27" s="132">
        <v>1</v>
      </c>
      <c r="E27" s="132">
        <f>ROUND(E28/$C28,4)</f>
        <v>0</v>
      </c>
    </row>
    <row r="28" spans="1:5">
      <c r="A28" s="191"/>
      <c r="B28" s="193"/>
      <c r="C28" s="133">
        <f ca="1">VLOOKUP($A27,'Orçamento Sintético'!$A:$H,8,0)</f>
        <v>502.8</v>
      </c>
      <c r="D28" s="133">
        <f>ROUND($C28*D27,2)</f>
        <v>502.8</v>
      </c>
      <c r="E28" s="133">
        <f>$C28-SUM(D28:D28)</f>
        <v>0</v>
      </c>
    </row>
    <row r="29" spans="1:5">
      <c r="A29" s="190" t="s">
        <v>39</v>
      </c>
      <c r="B29" s="196" t="str">
        <f ca="1">VLOOKUP($A29,'Orçamento Sintético'!$A:$H,4,0)</f>
        <v>Pintura e Acabamento</v>
      </c>
      <c r="C29" s="140">
        <f ca="1">ROUND(C30/$E$178,4)</f>
        <v>1.78E-2</v>
      </c>
      <c r="D29" s="141">
        <f>ROUND(D30/$C30,4)</f>
        <v>0</v>
      </c>
      <c r="E29" s="141">
        <f>ROUND(E30/$C30,4)</f>
        <v>1</v>
      </c>
    </row>
    <row r="30" spans="1:5">
      <c r="A30" s="190"/>
      <c r="B30" s="196"/>
      <c r="C30" s="142">
        <f ca="1">VLOOKUP($A29,'Orçamento Sintético'!$A:$H,8,0)</f>
        <v>2109.1</v>
      </c>
      <c r="D30" s="143">
        <f>D32+D34</f>
        <v>0</v>
      </c>
      <c r="E30" s="143">
        <f>E32+E34</f>
        <v>2109.1</v>
      </c>
    </row>
    <row r="31" spans="1:5">
      <c r="A31" s="191" t="s">
        <v>41</v>
      </c>
      <c r="B31" s="192" t="str">
        <f ca="1">VLOOKUP($A31,'Orçamento Sintético'!$A:$H,4,0)</f>
        <v>Copia da SINAPI (100761) - PINTURA COM TINTA ALQUÍDICA DE ACABAMENTO (ESMALTE SINTÉTICO FOSCO) PULVERIZADA SOBRE SUPERFÍCIES METÁLICAS EXECUTADO EM OBRA (02 DEMÃOS).</v>
      </c>
      <c r="C31" s="132">
        <f ca="1">ROUND(C32/$E$178,4)</f>
        <v>1.1900000000000001E-2</v>
      </c>
      <c r="D31" s="132"/>
      <c r="E31" s="132">
        <f>ROUND(E32/$C32,4)</f>
        <v>1</v>
      </c>
    </row>
    <row r="32" spans="1:5">
      <c r="A32" s="191"/>
      <c r="B32" s="193"/>
      <c r="C32" s="133">
        <f ca="1">VLOOKUP($A31,'Orçamento Sintético'!$A:$H,8,0)</f>
        <v>1405.6</v>
      </c>
      <c r="D32" s="133">
        <f>ROUND($C32*D31,2)</f>
        <v>0</v>
      </c>
      <c r="E32" s="133">
        <f>$C32-SUM(D32:D32)</f>
        <v>1405.6</v>
      </c>
    </row>
    <row r="33" spans="1:5">
      <c r="A33" s="191" t="s">
        <v>44</v>
      </c>
      <c r="B33" s="192" t="str">
        <f ca="1">VLOOKUP($A33,'Orçamento Sintético'!$A:$H,4,0)</f>
        <v>Copia da SINAPI (100749) - Fundo preparador de superfícies de madeira e metais para aplicação de esmalte sintético, Ref. Fundo preparador Coralit, Coral</v>
      </c>
      <c r="C33" s="132">
        <f ca="1">ROUND(C34/$E$178,4)</f>
        <v>6.0000000000000001E-3</v>
      </c>
      <c r="D33" s="132"/>
      <c r="E33" s="132">
        <f>ROUND(E34/$C34,4)</f>
        <v>1</v>
      </c>
    </row>
    <row r="34" spans="1:5">
      <c r="A34" s="191"/>
      <c r="B34" s="193"/>
      <c r="C34" s="133">
        <f ca="1">VLOOKUP($A33,'Orçamento Sintético'!$A:$H,8,0)</f>
        <v>703.5</v>
      </c>
      <c r="D34" s="133">
        <f>ROUND($C34*D33,2)</f>
        <v>0</v>
      </c>
      <c r="E34" s="133">
        <f>$C34-SUM(D34:D34)</f>
        <v>703.5</v>
      </c>
    </row>
    <row r="35" spans="1:5">
      <c r="A35" s="188" t="s">
        <v>47</v>
      </c>
      <c r="B35" s="195" t="str">
        <f ca="1">VLOOKUP($A35,'Orçamento Sintético'!$A:$H,4,0)</f>
        <v>ARQUITETURA E ELEMENTOS DE URBANISMO</v>
      </c>
      <c r="C35" s="126">
        <f ca="1">ROUND(C36/$E$178,4)</f>
        <v>0.2233</v>
      </c>
      <c r="D35" s="127">
        <f>ROUND(D36/$C36,4)</f>
        <v>9.2499999999999999E-2</v>
      </c>
      <c r="E35" s="127">
        <f>ROUND(E36/$C36,4)</f>
        <v>0.90749999999999997</v>
      </c>
    </row>
    <row r="36" spans="1:5">
      <c r="A36" s="188"/>
      <c r="B36" s="195"/>
      <c r="C36" s="128">
        <f ca="1">VLOOKUP($A35,'Orçamento Sintético'!$A:$H,8,0)</f>
        <v>26390.45</v>
      </c>
      <c r="D36" s="129">
        <f>D38</f>
        <v>2441.5499999999997</v>
      </c>
      <c r="E36" s="129">
        <f>E38</f>
        <v>23948.9</v>
      </c>
    </row>
    <row r="37" spans="1:5">
      <c r="A37" s="189" t="s">
        <v>49</v>
      </c>
      <c r="B37" s="194" t="str">
        <f ca="1">VLOOKUP($A37,'Orçamento Sintético'!$A:$H,4,0)</f>
        <v>ARQUITETURA</v>
      </c>
      <c r="C37" s="130">
        <f ca="1">ROUND(C38/$E$178,4)</f>
        <v>0.2233</v>
      </c>
      <c r="D37" s="130">
        <f>ROUND(D38/$C38,4)</f>
        <v>9.2499999999999999E-2</v>
      </c>
      <c r="E37" s="130">
        <f>ROUND(E38/$C38,4)</f>
        <v>0.90749999999999997</v>
      </c>
    </row>
    <row r="38" spans="1:5">
      <c r="A38" s="189"/>
      <c r="B38" s="194"/>
      <c r="C38" s="131">
        <f ca="1">VLOOKUP($A37,'Orçamento Sintético'!$A:$H,8,0)</f>
        <v>26390.45</v>
      </c>
      <c r="D38" s="131">
        <f>D40+D44+D52</f>
        <v>2441.5499999999997</v>
      </c>
      <c r="E38" s="131">
        <f>E40+E44+E52</f>
        <v>23948.9</v>
      </c>
    </row>
    <row r="39" spans="1:5">
      <c r="A39" s="190" t="s">
        <v>51</v>
      </c>
      <c r="B39" s="196" t="str">
        <f ca="1">VLOOKUP($A39,'Orçamento Sintético'!$A:$H,4,0)</f>
        <v>Esquadria de alumínio</v>
      </c>
      <c r="C39" s="140">
        <f ca="1">ROUND(C40/$E$178,4)</f>
        <v>4.7000000000000002E-3</v>
      </c>
      <c r="D39" s="141">
        <f>ROUND(D40/$C40,4)</f>
        <v>0</v>
      </c>
      <c r="E39" s="141">
        <f>ROUND(E40/$C40,4)</f>
        <v>1</v>
      </c>
    </row>
    <row r="40" spans="1:5">
      <c r="A40" s="190"/>
      <c r="B40" s="196"/>
      <c r="C40" s="142">
        <f ca="1">VLOOKUP($A39,'Orçamento Sintético'!$A:$H,8,0)</f>
        <v>551.78</v>
      </c>
      <c r="D40" s="143">
        <f>D42</f>
        <v>0</v>
      </c>
      <c r="E40" s="143">
        <f>E42</f>
        <v>551.78</v>
      </c>
    </row>
    <row r="41" spans="1:5">
      <c r="A41" s="191" t="s">
        <v>53</v>
      </c>
      <c r="B41" s="192" t="str">
        <f ca="1">VLOOKUP($A41,'Orçamento Sintético'!$A:$H,4,0)</f>
        <v>Esquadria fixa 80x30cm em veneziana de alumínio, acabamento anodizado, incluindo ferragens</v>
      </c>
      <c r="C41" s="132">
        <f ca="1">ROUND(C42/$E$178,4)</f>
        <v>4.7000000000000002E-3</v>
      </c>
      <c r="D41" s="132"/>
      <c r="E41" s="132">
        <f>ROUND(E42/$C42,4)</f>
        <v>1</v>
      </c>
    </row>
    <row r="42" spans="1:5">
      <c r="A42" s="191"/>
      <c r="B42" s="193"/>
      <c r="C42" s="133">
        <f ca="1">VLOOKUP($A41,'Orçamento Sintético'!$A:$H,8,0)</f>
        <v>551.78</v>
      </c>
      <c r="D42" s="133">
        <f>ROUND($C42*D41,2)</f>
        <v>0</v>
      </c>
      <c r="E42" s="133">
        <f>$C42-SUM(D42:D42)</f>
        <v>551.78</v>
      </c>
    </row>
    <row r="43" spans="1:5">
      <c r="A43" s="190" t="s">
        <v>57</v>
      </c>
      <c r="B43" s="196" t="str">
        <f ca="1">VLOOKUP($A43,'Orçamento Sintético'!$A:$H,4,0)</f>
        <v>Cobertura e fechamento lateral</v>
      </c>
      <c r="C43" s="140">
        <f ca="1">ROUND(C44/$E$178,4)</f>
        <v>1.4E-3</v>
      </c>
      <c r="D43" s="141">
        <f>ROUND(D44/$C44,4)</f>
        <v>0</v>
      </c>
      <c r="E43" s="141">
        <f>ROUND(E44/$C44,4)</f>
        <v>1</v>
      </c>
    </row>
    <row r="44" spans="1:5">
      <c r="A44" s="190"/>
      <c r="B44" s="196"/>
      <c r="C44" s="142">
        <f ca="1">VLOOKUP($A43,'Orçamento Sintético'!$A:$H,8,0)</f>
        <v>163.44</v>
      </c>
      <c r="D44" s="143">
        <f>D46+D48+D50</f>
        <v>0</v>
      </c>
      <c r="E44" s="143">
        <f>E46+E48+E50</f>
        <v>163.44</v>
      </c>
    </row>
    <row r="45" spans="1:5">
      <c r="A45" s="191" t="s">
        <v>59</v>
      </c>
      <c r="B45" s="192" t="str">
        <f ca="1">VLOOKUP($A45,'Orçamento Sintético'!$A:$H,4,0)</f>
        <v>Acabamento trapezoidal frontal para telha termoacústica, pré-pintado na cor cinza RAL7035, compatível com Isotelha Termoacústica PIR 30, ref. Isoeste</v>
      </c>
      <c r="C45" s="132">
        <f ca="1">ROUND(C46/$E$178,4)</f>
        <v>1E-3</v>
      </c>
      <c r="D45" s="132"/>
      <c r="E45" s="132">
        <f>ROUND(E46/$C46,4)</f>
        <v>1</v>
      </c>
    </row>
    <row r="46" spans="1:5">
      <c r="A46" s="191"/>
      <c r="B46" s="193"/>
      <c r="C46" s="133">
        <f ca="1">VLOOKUP($A45,'Orçamento Sintético'!$A:$H,8,0)</f>
        <v>113.85</v>
      </c>
      <c r="D46" s="133">
        <f>ROUND($C46*D45,2)</f>
        <v>0</v>
      </c>
      <c r="E46" s="133">
        <f>$C46-SUM(D46:D46)</f>
        <v>113.85</v>
      </c>
    </row>
    <row r="47" spans="1:5">
      <c r="A47" s="191" t="s">
        <v>62</v>
      </c>
      <c r="B47" s="192" t="str">
        <f ca="1">VLOOKUP($A47,'Orçamento Sintético'!$A:$H,4,0)</f>
        <v>Acabamento lateral tipo A para telha termoacústica, pré-pintado na cor cinza RAL7035, compatível com Isotelha Termoacústica PIR 30, ref. Isoeste</v>
      </c>
      <c r="C47" s="132">
        <f ca="1">ROUND(C48/$E$178,4)</f>
        <v>2.0000000000000001E-4</v>
      </c>
      <c r="D47" s="132"/>
      <c r="E47" s="132">
        <f>ROUND(E48/$C48,4)</f>
        <v>1</v>
      </c>
    </row>
    <row r="48" spans="1:5">
      <c r="A48" s="191"/>
      <c r="B48" s="193"/>
      <c r="C48" s="133">
        <f ca="1">VLOOKUP($A47,'Orçamento Sintético'!$A:$H,8,0)</f>
        <v>23.79</v>
      </c>
      <c r="D48" s="133">
        <f>ROUND($C48*D47,2)</f>
        <v>0</v>
      </c>
      <c r="E48" s="133">
        <f>$C48-SUM(D48:D48)</f>
        <v>23.79</v>
      </c>
    </row>
    <row r="49" spans="1:5">
      <c r="A49" s="191" t="s">
        <v>65</v>
      </c>
      <c r="B49" s="192" t="str">
        <f ca="1">VLOOKUP($A49,'Orçamento Sintético'!$A:$H,4,0)</f>
        <v>Acabamento lateral tipo B para telha termoacústica, pré-pintado na cor cinza RAL7035, compatível com Isotelha Termoacústica PIR 30, ref. Isoeste</v>
      </c>
      <c r="C49" s="132">
        <f ca="1">ROUND(C50/$E$178,4)</f>
        <v>2.0000000000000001E-4</v>
      </c>
      <c r="D49" s="132"/>
      <c r="E49" s="132">
        <f>ROUND(E50/$C50,4)</f>
        <v>1</v>
      </c>
    </row>
    <row r="50" spans="1:5">
      <c r="A50" s="191"/>
      <c r="B50" s="193"/>
      <c r="C50" s="133">
        <f ca="1">VLOOKUP($A49,'Orçamento Sintético'!$A:$H,8,0)</f>
        <v>25.8</v>
      </c>
      <c r="D50" s="133">
        <f>ROUND($C50*D49,2)</f>
        <v>0</v>
      </c>
      <c r="E50" s="133">
        <f>$C50-SUM(D50:D50)</f>
        <v>25.8</v>
      </c>
    </row>
    <row r="51" spans="1:5">
      <c r="A51" s="190" t="s">
        <v>68</v>
      </c>
      <c r="B51" s="196" t="str">
        <f ca="1">VLOOKUP($A51,'Orçamento Sintético'!$A:$H,4,0)</f>
        <v>Pinturas</v>
      </c>
      <c r="C51" s="140">
        <f ca="1">ROUND(C52/$E$178,4)</f>
        <v>0.2172</v>
      </c>
      <c r="D51" s="141">
        <f>ROUND(D52/$C52,4)</f>
        <v>9.5100000000000004E-2</v>
      </c>
      <c r="E51" s="141">
        <f>ROUND(E52/$C52,4)</f>
        <v>0.90490000000000004</v>
      </c>
    </row>
    <row r="52" spans="1:5">
      <c r="A52" s="190"/>
      <c r="B52" s="196"/>
      <c r="C52" s="142">
        <f ca="1">VLOOKUP($A51,'Orçamento Sintético'!$A:$H,8,0)</f>
        <v>25675.23</v>
      </c>
      <c r="D52" s="143">
        <f>D54+D56+D58+D60+D62+D64+D66+D68</f>
        <v>2441.5499999999997</v>
      </c>
      <c r="E52" s="143">
        <f>E54+E56+E58+E60+E62+E64+E66+E68</f>
        <v>23233.68</v>
      </c>
    </row>
    <row r="53" spans="1:5">
      <c r="A53" s="191" t="s">
        <v>70</v>
      </c>
      <c r="B53" s="192" t="str">
        <f ca="1">VLOOKUP($A53,'Orçamento Sintético'!$A:$H,4,0)</f>
        <v>APLICAÇÃO MANUAL DE PINTURA COM TINTA LÁTEX ACRÍLICA EM PAREDES, DUAS DEMÃOS. AF_06/2014</v>
      </c>
      <c r="C53" s="132">
        <f ca="1">ROUND(C54/$E$178,4)</f>
        <v>8.6900000000000005E-2</v>
      </c>
      <c r="D53" s="132"/>
      <c r="E53" s="132">
        <f>ROUND(E54/$C54,4)</f>
        <v>1</v>
      </c>
    </row>
    <row r="54" spans="1:5">
      <c r="A54" s="191"/>
      <c r="B54" s="193"/>
      <c r="C54" s="133">
        <f ca="1">VLOOKUP($A53,'Orçamento Sintético'!$A:$H,8,0)</f>
        <v>10276.32</v>
      </c>
      <c r="D54" s="133">
        <f>ROUND($C54*D53,2)</f>
        <v>0</v>
      </c>
      <c r="E54" s="133">
        <f>$C54-SUM(D54:D54)</f>
        <v>10276.32</v>
      </c>
    </row>
    <row r="55" spans="1:5">
      <c r="A55" s="191" t="s">
        <v>74</v>
      </c>
      <c r="B55" s="192" t="str">
        <f ca="1">VLOOKUP($A55,'Orçamento Sintético'!$A:$H,4,0)</f>
        <v>PINTURA ACRILICA EM PISO CIMENTADO DUAS DEMAOS</v>
      </c>
      <c r="C55" s="132">
        <f ca="1">ROUND(C56/$E$178,4)</f>
        <v>5.9200000000000003E-2</v>
      </c>
      <c r="D55" s="132"/>
      <c r="E55" s="132">
        <f>ROUND(E56/$C56,4)</f>
        <v>1</v>
      </c>
    </row>
    <row r="56" spans="1:5">
      <c r="A56" s="191"/>
      <c r="B56" s="193"/>
      <c r="C56" s="133">
        <f ca="1">VLOOKUP($A55,'Orçamento Sintético'!$A:$H,8,0)</f>
        <v>6994.32</v>
      </c>
      <c r="D56" s="133">
        <f>ROUND($C56*D55,2)</f>
        <v>0</v>
      </c>
      <c r="E56" s="133">
        <f>$C56-SUM(D56:D56)</f>
        <v>6994.32</v>
      </c>
    </row>
    <row r="57" spans="1:5">
      <c r="A57" s="191" t="s">
        <v>77</v>
      </c>
      <c r="B57" s="192" t="str">
        <f ca="1">VLOOKUP($A57,'Orçamento Sintético'!$A:$H,4,0)</f>
        <v>Copia da SINAPI (84665) - Pintura de sinalização vertical em faixas amarelo e preto</v>
      </c>
      <c r="C57" s="132">
        <f ca="1">ROUND(C58/$E$178,4)</f>
        <v>2.6100000000000002E-2</v>
      </c>
      <c r="D57" s="132">
        <v>0.75</v>
      </c>
      <c r="E57" s="132">
        <f>ROUND(E58/$C58,4)</f>
        <v>0.25</v>
      </c>
    </row>
    <row r="58" spans="1:5">
      <c r="A58" s="191"/>
      <c r="B58" s="193"/>
      <c r="C58" s="133">
        <f ca="1">VLOOKUP($A57,'Orçamento Sintético'!$A:$H,8,0)</f>
        <v>3088.98</v>
      </c>
      <c r="D58" s="133">
        <f>ROUND($C58*D57,2)</f>
        <v>2316.7399999999998</v>
      </c>
      <c r="E58" s="133">
        <f>$C58-SUM(D58:D58)</f>
        <v>772.24000000000024</v>
      </c>
    </row>
    <row r="59" spans="1:5">
      <c r="A59" s="191" t="s">
        <v>80</v>
      </c>
      <c r="B59" s="192" t="str">
        <f ca="1">VLOOKUP($A59,'Orçamento Sintético'!$A:$H,4,0)</f>
        <v>PINTURA COM TINTA ALQUÍDICA DE ACABAMENTO (ESMALTE SINTÉTICO ACETINADO) PULVERIZADA SOBRE SUPERFÍCIES METÁLICAS (EXCETO PERFIL) EXECUTADO EM OBRA (POR DEMÃO). AF_01/2020</v>
      </c>
      <c r="C59" s="132">
        <f ca="1">ROUND(C60/$E$178,4)</f>
        <v>2.64E-2</v>
      </c>
      <c r="D59" s="132"/>
      <c r="E59" s="132">
        <f>ROUND(E60/$C60,4)</f>
        <v>1</v>
      </c>
    </row>
    <row r="60" spans="1:5">
      <c r="A60" s="191"/>
      <c r="B60" s="193"/>
      <c r="C60" s="133">
        <f ca="1">VLOOKUP($A59,'Orçamento Sintético'!$A:$H,8,0)</f>
        <v>3121.16</v>
      </c>
      <c r="D60" s="133">
        <f>ROUND($C60*D59,2)</f>
        <v>0</v>
      </c>
      <c r="E60" s="133">
        <f>$C60-SUM(D60:D60)</f>
        <v>3121.16</v>
      </c>
    </row>
    <row r="61" spans="1:5">
      <c r="A61" s="191" t="s">
        <v>83</v>
      </c>
      <c r="B61" s="192" t="str">
        <f ca="1">VLOOKUP($A61,'Orçamento Sintético'!$A:$H,4,0)</f>
        <v>PINTURA COM TINTA ACRÍLICA DE FUNDO PULVERIZADA SOBRE SUPERFÍCIES METÁLICAS (EXCETO PERFIL) EXECUTADO EM OBRA (POR DEMÃO). AF_01/2020</v>
      </c>
      <c r="C61" s="132">
        <f ca="1">ROUND(C62/$E$178,4)</f>
        <v>1.3899999999999999E-2</v>
      </c>
      <c r="D61" s="132"/>
      <c r="E61" s="132">
        <f>ROUND(E62/$C62,4)</f>
        <v>1</v>
      </c>
    </row>
    <row r="62" spans="1:5">
      <c r="A62" s="191"/>
      <c r="B62" s="193"/>
      <c r="C62" s="133">
        <f ca="1">VLOOKUP($A61,'Orçamento Sintético'!$A:$H,8,0)</f>
        <v>1639.08</v>
      </c>
      <c r="D62" s="133">
        <f>ROUND($C62*D61,2)</f>
        <v>0</v>
      </c>
      <c r="E62" s="133">
        <f>$C62-SUM(D62:D62)</f>
        <v>1639.08</v>
      </c>
    </row>
    <row r="63" spans="1:5">
      <c r="A63" s="191" t="s">
        <v>86</v>
      </c>
      <c r="B63" s="192" t="str">
        <f ca="1">VLOOKUP($A63,'Orçamento Sintético'!$A:$H,4,0)</f>
        <v>Cópia da Sinapi (100762) - Pintura esmalte sobre tubulação de PVC, intervalo de Ø 25mm - 100mm, 2 demãos</v>
      </c>
      <c r="C63" s="132">
        <f ca="1">ROUND(C64/$E$178,4)</f>
        <v>8.0000000000000004E-4</v>
      </c>
      <c r="D63" s="132"/>
      <c r="E63" s="132">
        <f>ROUND(E64/$C64,4)</f>
        <v>1</v>
      </c>
    </row>
    <row r="64" spans="1:5">
      <c r="A64" s="191"/>
      <c r="B64" s="193"/>
      <c r="C64" s="133">
        <f ca="1">VLOOKUP($A63,'Orçamento Sintético'!$A:$H,8,0)</f>
        <v>96.12</v>
      </c>
      <c r="D64" s="133">
        <f>ROUND($C64*D63,2)</f>
        <v>0</v>
      </c>
      <c r="E64" s="133">
        <f>$C64-SUM(D64:D64)</f>
        <v>96.12</v>
      </c>
    </row>
    <row r="65" spans="1:5">
      <c r="A65" s="191" t="s">
        <v>89</v>
      </c>
      <c r="B65" s="192" t="str">
        <f ca="1">VLOOKUP($A65,'Orçamento Sintético'!$A:$H,4,0)</f>
        <v>Pintura esmalte sobre tubulação de ferro, intervalo de Ø 25mm - 100mm, 2 demãos, inclusive fundo anticorrosivo</v>
      </c>
      <c r="C65" s="132">
        <f ca="1">ROUND(C66/$E$178,4)</f>
        <v>2.8E-3</v>
      </c>
      <c r="D65" s="132"/>
      <c r="E65" s="132">
        <f>ROUND(E66/$C66,4)</f>
        <v>1</v>
      </c>
    </row>
    <row r="66" spans="1:5">
      <c r="A66" s="191"/>
      <c r="B66" s="193"/>
      <c r="C66" s="133">
        <f ca="1">VLOOKUP($A65,'Orçamento Sintético'!$A:$H,8,0)</f>
        <v>334.44</v>
      </c>
      <c r="D66" s="133">
        <f>ROUND($C66*D65,2)</f>
        <v>0</v>
      </c>
      <c r="E66" s="133">
        <f>$C66-SUM(D66:D66)</f>
        <v>334.44</v>
      </c>
    </row>
    <row r="67" spans="1:5">
      <c r="A67" s="191" t="s">
        <v>92</v>
      </c>
      <c r="B67" s="192" t="str">
        <f ca="1">VLOOKUP($A67,'Orçamento Sintético'!$A:$H,4,0)</f>
        <v>APLICAÇÃO MANUAL DE MASSA ACRÍLICA EM PAREDES EXTERNAS DE CASAS, UMA DEMÃO. AF_05/2017</v>
      </c>
      <c r="C67" s="132">
        <f ca="1">ROUND(C68/$E$178,4)</f>
        <v>1.1000000000000001E-3</v>
      </c>
      <c r="D67" s="132">
        <v>1</v>
      </c>
      <c r="E67" s="132">
        <f>ROUND(E68/$C68,4)</f>
        <v>0</v>
      </c>
    </row>
    <row r="68" spans="1:5">
      <c r="A68" s="191"/>
      <c r="B68" s="193"/>
      <c r="C68" s="133">
        <f ca="1">VLOOKUP($A67,'Orçamento Sintético'!$A:$H,8,0)</f>
        <v>124.81</v>
      </c>
      <c r="D68" s="133">
        <f>ROUND($C68*D67,2)</f>
        <v>124.81</v>
      </c>
      <c r="E68" s="133">
        <f>$C68-SUM(D68:D68)</f>
        <v>0</v>
      </c>
    </row>
    <row r="69" spans="1:5">
      <c r="A69" s="188" t="s">
        <v>95</v>
      </c>
      <c r="B69" s="195" t="str">
        <f ca="1">VLOOKUP($A69,'Orçamento Sintético'!$A:$H,4,0)</f>
        <v>INSTALAÇÕES HIDRÁULICAS E SANITÁRIAS</v>
      </c>
      <c r="C69" s="126">
        <f ca="1">ROUND(C70/$E$178,4)</f>
        <v>7.2499999999999995E-2</v>
      </c>
      <c r="D69" s="127">
        <f>ROUND(D70/$C70,4)</f>
        <v>0.67390000000000005</v>
      </c>
      <c r="E69" s="127">
        <f>ROUND(E70/$C70,4)</f>
        <v>0.3261</v>
      </c>
    </row>
    <row r="70" spans="1:5">
      <c r="A70" s="188"/>
      <c r="B70" s="195"/>
      <c r="C70" s="128">
        <f ca="1">VLOOKUP($A69,'Orçamento Sintético'!$A:$H,8,0)</f>
        <v>8566.0799999999981</v>
      </c>
      <c r="D70" s="129">
        <f>D72+D114</f>
        <v>5772.73</v>
      </c>
      <c r="E70" s="129">
        <f>E72+E114</f>
        <v>2793.3500000000004</v>
      </c>
    </row>
    <row r="71" spans="1:5">
      <c r="A71" s="189" t="s">
        <v>97</v>
      </c>
      <c r="B71" s="194" t="str">
        <f ca="1">VLOOKUP($A71,'Orçamento Sintético'!$A:$H,4,0)</f>
        <v>DRENAGEM DE ÁGUAS PLUVIAIS</v>
      </c>
      <c r="C71" s="130">
        <f ca="1">ROUND(C72/$E$178,4)</f>
        <v>7.2099999999999997E-2</v>
      </c>
      <c r="D71" s="130">
        <f>ROUND(D72/$C72,4)</f>
        <v>0.67720000000000002</v>
      </c>
      <c r="E71" s="130">
        <f>ROUND(E72/$C72,4)</f>
        <v>0.32279999999999998</v>
      </c>
    </row>
    <row r="72" spans="1:5">
      <c r="A72" s="189"/>
      <c r="B72" s="194"/>
      <c r="C72" s="131">
        <f ca="1">VLOOKUP($A71,'Orçamento Sintético'!$A:$H,8,0)</f>
        <v>8523.8499999999985</v>
      </c>
      <c r="D72" s="131">
        <f>D74+D82+D98</f>
        <v>5772.73</v>
      </c>
      <c r="E72" s="131">
        <f>E74+E82+E98</f>
        <v>2751.1200000000003</v>
      </c>
    </row>
    <row r="73" spans="1:5">
      <c r="A73" s="190" t="s">
        <v>99</v>
      </c>
      <c r="B73" s="196" t="str">
        <f ca="1">VLOOKUP($A73,'Orçamento Sintético'!$A:$H,4,0)</f>
        <v>Tubulações e conexões de ferro</v>
      </c>
      <c r="C73" s="140">
        <f ca="1">ROUND(C74/$E$178,4)</f>
        <v>3.5999999999999999E-3</v>
      </c>
      <c r="D73" s="141">
        <f>ROUND(D74/$C74,4)</f>
        <v>1</v>
      </c>
      <c r="E73" s="141">
        <f>ROUND(E74/$C74,4)</f>
        <v>0</v>
      </c>
    </row>
    <row r="74" spans="1:5">
      <c r="A74" s="190"/>
      <c r="B74" s="196"/>
      <c r="C74" s="142">
        <f ca="1">VLOOKUP($A73,'Orçamento Sintético'!$A:$H,8,0)</f>
        <v>424.52000000000004</v>
      </c>
      <c r="D74" s="143">
        <f>D76+D78+D80</f>
        <v>424.52000000000004</v>
      </c>
      <c r="E74" s="143">
        <f>E76+E78+E80</f>
        <v>0</v>
      </c>
    </row>
    <row r="75" spans="1:5">
      <c r="A75" s="191" t="s">
        <v>101</v>
      </c>
      <c r="B75" s="192" t="str">
        <f ca="1">VLOOKUP($A75,'Orçamento Sintético'!$A:$H,4,0)</f>
        <v>JOELHO 90 GRAUS, EM FERRO GALVANIZADO, DN 50 (2"), CONEXÃO ROSQUEADA, INSTALADO EM PRUMADAS - FORNECIMENTO E INSTALAÇÃO. AF_10/2020</v>
      </c>
      <c r="C75" s="132">
        <f ca="1">ROUND(C76/$E$178,4)</f>
        <v>1.2999999999999999E-3</v>
      </c>
      <c r="D75" s="132">
        <v>1</v>
      </c>
      <c r="E75" s="132">
        <f>ROUND(E76/$C76,4)</f>
        <v>0</v>
      </c>
    </row>
    <row r="76" spans="1:5">
      <c r="A76" s="191"/>
      <c r="B76" s="193"/>
      <c r="C76" s="133">
        <f ca="1">VLOOKUP($A75,'Orçamento Sintético'!$A:$H,8,0)</f>
        <v>147.86000000000001</v>
      </c>
      <c r="D76" s="133">
        <f>ROUND($C76*D75,2)</f>
        <v>147.86000000000001</v>
      </c>
      <c r="E76" s="133">
        <f>$C76-SUM(D76:D76)</f>
        <v>0</v>
      </c>
    </row>
    <row r="77" spans="1:5">
      <c r="A77" s="191" t="s">
        <v>105</v>
      </c>
      <c r="B77" s="192" t="str">
        <f ca="1">VLOOKUP($A77,'Orçamento Sintético'!$A:$H,4,0)</f>
        <v>UNIÃO, EM FERRO GALVANIZADO, DN 50 (2"), CONEXÃO ROSQUEADA, INSTALADO EM PRUMADAS - FORNECIMENTO E INSTALAÇÃO. AF_10/2020</v>
      </c>
      <c r="C77" s="132">
        <f ca="1">ROUND(C78/$E$178,4)</f>
        <v>1.6000000000000001E-3</v>
      </c>
      <c r="D77" s="132">
        <v>1</v>
      </c>
      <c r="E77" s="132">
        <f>ROUND(E78/$C78,4)</f>
        <v>0</v>
      </c>
    </row>
    <row r="78" spans="1:5">
      <c r="A78" s="191"/>
      <c r="B78" s="193"/>
      <c r="C78" s="133">
        <f ca="1">VLOOKUP($A77,'Orçamento Sintético'!$A:$H,8,0)</f>
        <v>190.1</v>
      </c>
      <c r="D78" s="133">
        <f>ROUND($C78*D77,2)</f>
        <v>190.1</v>
      </c>
      <c r="E78" s="133">
        <f>$C78-SUM(D78:D78)</f>
        <v>0</v>
      </c>
    </row>
    <row r="79" spans="1:5">
      <c r="A79" s="191" t="s">
        <v>108</v>
      </c>
      <c r="B79" s="192" t="str">
        <f ca="1">VLOOKUP($A79,'Orçamento Sintético'!$A:$H,4,0)</f>
        <v>LUVA, EM AÇO, CONEXÃO SOLDADA, DN 50 (2"), INSTALADO EM PRUMADAS - FORNECIMENTO E INSTALAÇÃO. AF_10/2020</v>
      </c>
      <c r="C79" s="132">
        <f ca="1">ROUND(C80/$E$178,4)</f>
        <v>6.9999999999999999E-4</v>
      </c>
      <c r="D79" s="132">
        <v>1</v>
      </c>
      <c r="E79" s="132">
        <f>ROUND(E80/$C80,4)</f>
        <v>0</v>
      </c>
    </row>
    <row r="80" spans="1:5">
      <c r="A80" s="191"/>
      <c r="B80" s="193"/>
      <c r="C80" s="133">
        <f ca="1">VLOOKUP($A79,'Orçamento Sintético'!$A:$H,8,0)</f>
        <v>86.56</v>
      </c>
      <c r="D80" s="133">
        <f>ROUND($C80*D79,2)</f>
        <v>86.56</v>
      </c>
      <c r="E80" s="133">
        <f>$C80-SUM(D80:D80)</f>
        <v>0</v>
      </c>
    </row>
    <row r="81" spans="1:5">
      <c r="A81" s="190" t="s">
        <v>111</v>
      </c>
      <c r="B81" s="196" t="str">
        <f ca="1">VLOOKUP($A81,'Orçamento Sintético'!$A:$H,4,0)</f>
        <v>Tubulações e conexões de PVC</v>
      </c>
      <c r="C81" s="140">
        <f ca="1">ROUND(C82/$E$178,4)</f>
        <v>3.09E-2</v>
      </c>
      <c r="D81" s="141">
        <f>ROUND(D82/$C82,4)</f>
        <v>1</v>
      </c>
      <c r="E81" s="141">
        <f>ROUND(E82/$C82,4)</f>
        <v>0</v>
      </c>
    </row>
    <row r="82" spans="1:5">
      <c r="A82" s="190"/>
      <c r="B82" s="196"/>
      <c r="C82" s="142">
        <f ca="1">VLOOKUP($A81,'Orçamento Sintético'!$A:$H,8,0)</f>
        <v>3656.02</v>
      </c>
      <c r="D82" s="143">
        <f>D84+D86+D88+D90+D92+D94+D96</f>
        <v>3656.02</v>
      </c>
      <c r="E82" s="143">
        <f>E84+E86+E88+E90+E92+E94+E96</f>
        <v>0</v>
      </c>
    </row>
    <row r="83" spans="1:5">
      <c r="A83" s="191" t="s">
        <v>113</v>
      </c>
      <c r="B83" s="192" t="str">
        <f ca="1">VLOOKUP($A83,'Orçamento Sintético'!$A:$H,4,0)</f>
        <v>(COMPOSIÇÃO REPRESENTATIVA) DO SERVIÇO DE INSTALAÇÃO DE TUBOS DE PVC, SÉRIE R, ÁGUA PLUVIAL, DN 100 MM (INSTALADO EM RAMAL DE ENCAMINHAMENTO, OU CONDUTORES VERTICAIS), INCLUSIVE CONEXÕES, CORTES E FIXAÇÕES, PARA PRÉDIOS. AF_10/2015</v>
      </c>
      <c r="C83" s="132">
        <f ca="1">ROUND(C84/$E$178,4)</f>
        <v>3.3999999999999998E-3</v>
      </c>
      <c r="D83" s="132">
        <v>1</v>
      </c>
      <c r="E83" s="132">
        <f>ROUND(E84/$C84,4)</f>
        <v>0</v>
      </c>
    </row>
    <row r="84" spans="1:5">
      <c r="A84" s="191"/>
      <c r="B84" s="193"/>
      <c r="C84" s="133">
        <f ca="1">VLOOKUP($A83,'Orçamento Sintético'!$A:$H,8,0)</f>
        <v>400.14</v>
      </c>
      <c r="D84" s="133">
        <f>ROUND($C84*D83,2)</f>
        <v>400.14</v>
      </c>
      <c r="E84" s="133">
        <f>$C84-SUM(D84:D84)</f>
        <v>0</v>
      </c>
    </row>
    <row r="85" spans="1:5">
      <c r="A85" s="191" t="s">
        <v>116</v>
      </c>
      <c r="B85" s="192" t="str">
        <f ca="1">VLOOKUP($A85,'Orçamento Sintético'!$A:$H,4,0)</f>
        <v>TUBO, PVC, SOLDÁVEL, DN 32MM, INSTALADO EM PRUMADA DE ÁGUA - FORNECIMENTO E INSTALAÇÃO. AF_12/2014</v>
      </c>
      <c r="C85" s="132">
        <f ca="1">ROUND(C86/$E$178,4)</f>
        <v>8.9999999999999998E-4</v>
      </c>
      <c r="D85" s="132">
        <v>1</v>
      </c>
      <c r="E85" s="132">
        <f>ROUND(E86/$C86,4)</f>
        <v>0</v>
      </c>
    </row>
    <row r="86" spans="1:5">
      <c r="A86" s="191"/>
      <c r="B86" s="193"/>
      <c r="C86" s="133">
        <f ca="1">VLOOKUP($A85,'Orçamento Sintético'!$A:$H,8,0)</f>
        <v>104.6</v>
      </c>
      <c r="D86" s="133">
        <f>ROUND($C86*D85,2)</f>
        <v>104.6</v>
      </c>
      <c r="E86" s="133">
        <f>$C86-SUM(D86:D86)</f>
        <v>0</v>
      </c>
    </row>
    <row r="87" spans="1:5">
      <c r="A87" s="191" t="s">
        <v>119</v>
      </c>
      <c r="B87" s="192" t="str">
        <f ca="1">VLOOKUP($A87,'Orçamento Sintético'!$A:$H,4,0)</f>
        <v>CALHA DE BEIRAL, SEMICIRCULAR DE PVC, DIAMETRO 125 MM, INCLUINDO CABECEIRAS, EMENDAS, BOCAIS, SUPORTES E VEDAÇÕES, EXCLUINDO CONDUTORES, INCLUSO TRANSPORTE VERTICAL. AF_07/2019</v>
      </c>
      <c r="C87" s="132">
        <f ca="1">ROUND(C88/$E$178,4)</f>
        <v>2.8999999999999998E-3</v>
      </c>
      <c r="D87" s="132">
        <v>1</v>
      </c>
      <c r="E87" s="132">
        <f>ROUND(E88/$C88,4)</f>
        <v>0</v>
      </c>
    </row>
    <row r="88" spans="1:5">
      <c r="A88" s="191"/>
      <c r="B88" s="193"/>
      <c r="C88" s="133">
        <f ca="1">VLOOKUP($A87,'Orçamento Sintético'!$A:$H,8,0)</f>
        <v>342</v>
      </c>
      <c r="D88" s="133">
        <f>ROUND($C88*D87,2)</f>
        <v>342</v>
      </c>
      <c r="E88" s="133">
        <f>$C88-SUM(D88:D88)</f>
        <v>0</v>
      </c>
    </row>
    <row r="89" spans="1:5">
      <c r="A89" s="191" t="s">
        <v>122</v>
      </c>
      <c r="B89" s="192" t="str">
        <f ca="1">VLOOKUP($A89,'Orçamento Sintético'!$A:$H,4,0)</f>
        <v>Copia da SINAPI (89681) - REDUÇÃO EXCÊNTRICA, PVC, SERIE R, ÁGUA PLUVIAL, DN 200X150, JUNTA ELÁSTICA, FORNECIDO E INSTALADO EM CONDUTORES VERTICAIS DE ÁGUAS PLUVIAIS. AF_12/2014</v>
      </c>
      <c r="C89" s="132">
        <f ca="1">ROUND(C90/$E$178,4)</f>
        <v>4.4999999999999997E-3</v>
      </c>
      <c r="D89" s="132">
        <v>1</v>
      </c>
      <c r="E89" s="132">
        <f>ROUND(E90/$C90,4)</f>
        <v>0</v>
      </c>
    </row>
    <row r="90" spans="1:5">
      <c r="A90" s="191"/>
      <c r="B90" s="193"/>
      <c r="C90" s="133">
        <f ca="1">VLOOKUP($A89,'Orçamento Sintético'!$A:$H,8,0)</f>
        <v>528.32000000000005</v>
      </c>
      <c r="D90" s="133">
        <f>ROUND($C90*D89,2)</f>
        <v>528.32000000000005</v>
      </c>
      <c r="E90" s="133">
        <f>$C90-SUM(D90:D90)</f>
        <v>0</v>
      </c>
    </row>
    <row r="91" spans="1:5">
      <c r="A91" s="191" t="s">
        <v>125</v>
      </c>
      <c r="B91" s="192" t="str">
        <f ca="1">VLOOKUP($A91,'Orçamento Sintético'!$A:$H,4,0)</f>
        <v>Copia da SINAPI (89681) - REDUÇÃO EXCÊNTRICA, PVC, SERIE R, ÁGUA PLUVIAL, DN 250 X 200 MM, JUNTA ELÁSTICA, FORNECIDO E INSTALADO EM CONDUTORES VERTICAIS DE ÁGUAS PLUVIAIS. AF_12/2014</v>
      </c>
      <c r="C91" s="132">
        <f ca="1">ROUND(C92/$E$178,4)</f>
        <v>8.3999999999999995E-3</v>
      </c>
      <c r="D91" s="132">
        <v>1</v>
      </c>
      <c r="E91" s="132">
        <f>ROUND(E92/$C92,4)</f>
        <v>0</v>
      </c>
    </row>
    <row r="92" spans="1:5">
      <c r="A92" s="191"/>
      <c r="B92" s="193"/>
      <c r="C92" s="133">
        <f ca="1">VLOOKUP($A91,'Orçamento Sintético'!$A:$H,8,0)</f>
        <v>986.96</v>
      </c>
      <c r="D92" s="133">
        <f>ROUND($C92*D91,2)</f>
        <v>986.96</v>
      </c>
      <c r="E92" s="133">
        <f>$C92-SUM(D92:D92)</f>
        <v>0</v>
      </c>
    </row>
    <row r="93" spans="1:5">
      <c r="A93" s="191" t="s">
        <v>128</v>
      </c>
      <c r="B93" s="192" t="str">
        <f ca="1">VLOOKUP($A93,'Orçamento Sintético'!$A:$H,4,0)</f>
        <v>Copia da SINAPI (89698) - JUNÇÃO SIMPLES, PVC, SERIE R, ÁGUA PLUVIAL, DN 250 X 250 MM, JUNTA ELÁSTICA, FORNECIDO E INSTALADO EM CONDUTORES VERTICAIS DE ÁGUAS PLUVIAIS. AF_12/2014</v>
      </c>
      <c r="C93" s="132">
        <f ca="1">ROUND(C94/$E$178,4)</f>
        <v>1.09E-2</v>
      </c>
      <c r="D93" s="132">
        <v>1</v>
      </c>
      <c r="E93" s="132">
        <f>ROUND(E94/$C94,4)</f>
        <v>0</v>
      </c>
    </row>
    <row r="94" spans="1:5">
      <c r="A94" s="191"/>
      <c r="B94" s="193"/>
      <c r="C94" s="133">
        <f ca="1">VLOOKUP($A93,'Orçamento Sintético'!$A:$H,8,0)</f>
        <v>1284.1199999999999</v>
      </c>
      <c r="D94" s="133">
        <f>ROUND($C94*D93,2)</f>
        <v>1284.1199999999999</v>
      </c>
      <c r="E94" s="133">
        <f>$C94-SUM(D94:D94)</f>
        <v>0</v>
      </c>
    </row>
    <row r="95" spans="1:5">
      <c r="A95" s="191" t="s">
        <v>131</v>
      </c>
      <c r="B95" s="192" t="str">
        <f ca="1">VLOOKUP($A95,'Orçamento Sintético'!$A:$H,4,0)</f>
        <v>Copia da Orse (1095) - CAP PVC SOLDAVEL 32MM</v>
      </c>
      <c r="C95" s="132">
        <f ca="1">ROUND(C96/$E$178,4)</f>
        <v>1E-4</v>
      </c>
      <c r="D95" s="132">
        <v>1</v>
      </c>
      <c r="E95" s="132">
        <f>ROUND(E96/$C96,4)</f>
        <v>0</v>
      </c>
    </row>
    <row r="96" spans="1:5">
      <c r="A96" s="191"/>
      <c r="B96" s="193"/>
      <c r="C96" s="133">
        <f ca="1">VLOOKUP($A95,'Orçamento Sintético'!$A:$H,8,0)</f>
        <v>9.8800000000000008</v>
      </c>
      <c r="D96" s="133">
        <f>ROUND($C96*D95,2)</f>
        <v>9.8800000000000008</v>
      </c>
      <c r="E96" s="133">
        <f>$C96-SUM(D96:D96)</f>
        <v>0</v>
      </c>
    </row>
    <row r="97" spans="1:5">
      <c r="A97" s="190" t="s">
        <v>134</v>
      </c>
      <c r="B97" s="196" t="str">
        <f ca="1">VLOOKUP($A97,'Orçamento Sintético'!$A:$H,4,0)</f>
        <v>Equipamentos e acessórios</v>
      </c>
      <c r="C97" s="140">
        <f ca="1">ROUND(C98/$E$178,4)</f>
        <v>3.7600000000000001E-2</v>
      </c>
      <c r="D97" s="141">
        <f>ROUND(D98/$C98,4)</f>
        <v>0.38080000000000003</v>
      </c>
      <c r="E97" s="141">
        <f>ROUND(E98/$C98,4)</f>
        <v>0.61919999999999997</v>
      </c>
    </row>
    <row r="98" spans="1:5">
      <c r="A98" s="190"/>
      <c r="B98" s="196"/>
      <c r="C98" s="142">
        <f ca="1">VLOOKUP($A97,'Orçamento Sintético'!$A:$H,8,0)</f>
        <v>4443.3099999999995</v>
      </c>
      <c r="D98" s="143">
        <f>D100+D102+D104+D106+D108+D110+D112</f>
        <v>1692.19</v>
      </c>
      <c r="E98" s="143">
        <f>E100+E102+E104+E106+E108+E110+E112</f>
        <v>2751.1200000000003</v>
      </c>
    </row>
    <row r="99" spans="1:5">
      <c r="A99" s="191" t="s">
        <v>136</v>
      </c>
      <c r="B99" s="192" t="str">
        <f ca="1">VLOOKUP($A99,'Orçamento Sintético'!$A:$H,4,0)</f>
        <v>Copia da CPOS (47.11.080) - Sensor de nível de líquido LA16M-40 com adaptador PVC M16x25, Icos Excelec</v>
      </c>
      <c r="C99" s="132">
        <f ca="1">ROUND(C100/$E$178,4)</f>
        <v>2.7000000000000001E-3</v>
      </c>
      <c r="D99" s="132"/>
      <c r="E99" s="132">
        <f>ROUND(E100/$C100,4)</f>
        <v>1</v>
      </c>
    </row>
    <row r="100" spans="1:5">
      <c r="A100" s="191"/>
      <c r="B100" s="193"/>
      <c r="C100" s="133">
        <f ca="1">VLOOKUP($A99,'Orçamento Sintético'!$A:$H,8,0)</f>
        <v>322.5</v>
      </c>
      <c r="D100" s="133">
        <f>ROUND($C100*D99,2)</f>
        <v>0</v>
      </c>
      <c r="E100" s="133">
        <f>$C100-SUM(D100:D100)</f>
        <v>322.5</v>
      </c>
    </row>
    <row r="101" spans="1:5">
      <c r="A101" s="191" t="s">
        <v>139</v>
      </c>
      <c r="B101" s="192" t="str">
        <f ca="1">VLOOKUP($A101,'Orçamento Sintético'!$A:$H,4,0)</f>
        <v>Copia da SINAPI (95253) - Válvula de esfera bruta, bronze, roscável, 2 1/2'' - fornecimento e instalação</v>
      </c>
      <c r="C101" s="132">
        <f ca="1">ROUND(C102/$E$178,4)</f>
        <v>2.5999999999999999E-3</v>
      </c>
      <c r="D101" s="132">
        <v>1</v>
      </c>
      <c r="E101" s="132">
        <f>ROUND(E102/$C102,4)</f>
        <v>0</v>
      </c>
    </row>
    <row r="102" spans="1:5">
      <c r="A102" s="191"/>
      <c r="B102" s="193"/>
      <c r="C102" s="133">
        <f ca="1">VLOOKUP($A101,'Orçamento Sintético'!$A:$H,8,0)</f>
        <v>306.23</v>
      </c>
      <c r="D102" s="133">
        <f>ROUND($C102*D101,2)</f>
        <v>306.23</v>
      </c>
      <c r="E102" s="133">
        <f>$C102-SUM(D102:D102)</f>
        <v>0</v>
      </c>
    </row>
    <row r="103" spans="1:5">
      <c r="A103" s="191" t="s">
        <v>142</v>
      </c>
      <c r="B103" s="192" t="str">
        <f ca="1">VLOOKUP($A103,'Orçamento Sintético'!$A:$H,4,0)</f>
        <v>Apoio e fixação de tubulação em bloco de concreto de 20x20x20cm</v>
      </c>
      <c r="C103" s="132">
        <f ca="1">ROUND(C104/$E$178,4)</f>
        <v>2.2000000000000001E-3</v>
      </c>
      <c r="D103" s="132">
        <v>1</v>
      </c>
      <c r="E103" s="132">
        <f>ROUND(E104/$C104,4)</f>
        <v>0</v>
      </c>
    </row>
    <row r="104" spans="1:5">
      <c r="A104" s="191"/>
      <c r="B104" s="193"/>
      <c r="C104" s="133">
        <f ca="1">VLOOKUP($A103,'Orçamento Sintético'!$A:$H,8,0)</f>
        <v>260</v>
      </c>
      <c r="D104" s="133">
        <f>ROUND($C104*D103,2)</f>
        <v>260</v>
      </c>
      <c r="E104" s="133">
        <f>$C104-SUM(D104:D104)</f>
        <v>0</v>
      </c>
    </row>
    <row r="105" spans="1:5">
      <c r="A105" s="191" t="s">
        <v>145</v>
      </c>
      <c r="B105" s="192" t="str">
        <f ca="1">VLOOKUP($A105,'Orçamento Sintético'!$A:$H,4,0)</f>
        <v>Cópia da CPOS (43.12.300) - Bomba dosadora, 220 V - 50/60 Hz, com acionamento magnético, ref. V-6,0 Injetronic</v>
      </c>
      <c r="C105" s="132">
        <f ca="1">ROUND(C106/$E$178,4)</f>
        <v>1.6400000000000001E-2</v>
      </c>
      <c r="D105" s="132"/>
      <c r="E105" s="132">
        <f>ROUND(E106/$C106,4)</f>
        <v>1</v>
      </c>
    </row>
    <row r="106" spans="1:5">
      <c r="A106" s="191"/>
      <c r="B106" s="193"/>
      <c r="C106" s="133">
        <f ca="1">VLOOKUP($A105,'Orçamento Sintético'!$A:$H,8,0)</f>
        <v>1943.8</v>
      </c>
      <c r="D106" s="133">
        <f>ROUND($C106*D105,2)</f>
        <v>0</v>
      </c>
      <c r="E106" s="133">
        <f>$C106-SUM(D106:D106)</f>
        <v>1943.8</v>
      </c>
    </row>
    <row r="107" spans="1:5">
      <c r="A107" s="191" t="s">
        <v>148</v>
      </c>
      <c r="B107" s="192" t="str">
        <f ca="1">VLOOKUP($A107,'Orçamento Sintético'!$A:$H,4,0)</f>
        <v>Bombona em plástico de 60 litros</v>
      </c>
      <c r="C107" s="132">
        <f ca="1">ROUND(C108/$E$178,4)</f>
        <v>4.1000000000000003E-3</v>
      </c>
      <c r="D107" s="132"/>
      <c r="E107" s="132">
        <f>ROUND(E108/$C108,4)</f>
        <v>1</v>
      </c>
    </row>
    <row r="108" spans="1:5">
      <c r="A108" s="191"/>
      <c r="B108" s="193"/>
      <c r="C108" s="133">
        <f ca="1">VLOOKUP($A107,'Orçamento Sintético'!$A:$H,8,0)</f>
        <v>484.82</v>
      </c>
      <c r="D108" s="133">
        <f>ROUND($C108*D107,2)</f>
        <v>0</v>
      </c>
      <c r="E108" s="133">
        <f>$C108-SUM(D108:D108)</f>
        <v>484.82</v>
      </c>
    </row>
    <row r="109" spans="1:5">
      <c r="A109" s="191" t="s">
        <v>151</v>
      </c>
      <c r="B109" s="192" t="str">
        <f ca="1">VLOOKUP($A109,'Orçamento Sintético'!$A:$H,4,0)</f>
        <v>Ancoragem química de barra roscada em aço inoxidável, diâmetro de 1” (25mm), comprimento de 250mm, com adesivo epóxi bi-componente</v>
      </c>
      <c r="C109" s="132">
        <f ca="1">ROUND(C110/$E$178,4)</f>
        <v>5.1000000000000004E-3</v>
      </c>
      <c r="D109" s="132">
        <v>1</v>
      </c>
      <c r="E109" s="132">
        <f>ROUND(E110/$C110,4)</f>
        <v>0</v>
      </c>
    </row>
    <row r="110" spans="1:5">
      <c r="A110" s="191"/>
      <c r="B110" s="193"/>
      <c r="C110" s="133">
        <f ca="1">VLOOKUP($A109,'Orçamento Sintético'!$A:$H,8,0)</f>
        <v>600</v>
      </c>
      <c r="D110" s="133">
        <f>ROUND($C110*D109,2)</f>
        <v>600</v>
      </c>
      <c r="E110" s="133">
        <f>$C110-SUM(D110:D110)</f>
        <v>0</v>
      </c>
    </row>
    <row r="111" spans="1:5">
      <c r="A111" s="191" t="s">
        <v>154</v>
      </c>
      <c r="B111" s="192" t="str">
        <f ca="1">VLOOKUP($A111,'Orçamento Sintético'!$A:$H,4,0)</f>
        <v>Ancoragem química de barra roscada em aço inoxidável, diâmetro de 7/8” (22mm), comprimento de 250mm, com adesivo epóxi bi-componente</v>
      </c>
      <c r="C111" s="132">
        <f ca="1">ROUND(C112/$E$178,4)</f>
        <v>4.4000000000000003E-3</v>
      </c>
      <c r="D111" s="132">
        <v>1</v>
      </c>
      <c r="E111" s="132">
        <f>ROUND(E112/$C112,4)</f>
        <v>0</v>
      </c>
    </row>
    <row r="112" spans="1:5">
      <c r="A112" s="191"/>
      <c r="B112" s="193"/>
      <c r="C112" s="133">
        <f ca="1">VLOOKUP($A111,'Orçamento Sintético'!$A:$H,8,0)</f>
        <v>525.96</v>
      </c>
      <c r="D112" s="133">
        <f>ROUND($C112*D111,2)</f>
        <v>525.96</v>
      </c>
      <c r="E112" s="133">
        <f>$C112-SUM(D112:D112)</f>
        <v>0</v>
      </c>
    </row>
    <row r="113" spans="1:5">
      <c r="A113" s="189" t="s">
        <v>157</v>
      </c>
      <c r="B113" s="194" t="str">
        <f ca="1">VLOOKUP($A113,'Orçamento Sintético'!$A:$H,4,0)</f>
        <v>SERVIÇOS DIVERSOS</v>
      </c>
      <c r="C113" s="130">
        <f ca="1">ROUND(C114/$E$178,4)</f>
        <v>4.0000000000000002E-4</v>
      </c>
      <c r="D113" s="130">
        <f>ROUND(D114/$C114,4)</f>
        <v>0</v>
      </c>
      <c r="E113" s="130">
        <f>ROUND(E114/$C114,4)</f>
        <v>1</v>
      </c>
    </row>
    <row r="114" spans="1:5">
      <c r="A114" s="189"/>
      <c r="B114" s="194"/>
      <c r="C114" s="131">
        <f ca="1">VLOOKUP($A113,'Orçamento Sintético'!$A:$H,8,0)</f>
        <v>42.23</v>
      </c>
      <c r="D114" s="131">
        <f>D116</f>
        <v>0</v>
      </c>
      <c r="E114" s="131">
        <f>E116</f>
        <v>42.23</v>
      </c>
    </row>
    <row r="115" spans="1:5">
      <c r="A115" s="190" t="s">
        <v>159</v>
      </c>
      <c r="B115" s="196" t="str">
        <f ca="1">VLOOKUP($A115,'Orçamento Sintético'!$A:$H,4,0)</f>
        <v>Escavação de valas</v>
      </c>
      <c r="C115" s="140">
        <f ca="1">ROUND(C116/$E$178,4)</f>
        <v>4.0000000000000002E-4</v>
      </c>
      <c r="D115" s="141">
        <f>ROUND(D116/$C116,4)</f>
        <v>0</v>
      </c>
      <c r="E115" s="141">
        <f>ROUND(E116/$C116,4)</f>
        <v>1</v>
      </c>
    </row>
    <row r="116" spans="1:5">
      <c r="A116" s="190"/>
      <c r="B116" s="196"/>
      <c r="C116" s="142">
        <f ca="1">VLOOKUP($A115,'Orçamento Sintético'!$A:$H,8,0)</f>
        <v>42.23</v>
      </c>
      <c r="D116" s="143">
        <f>D118</f>
        <v>0</v>
      </c>
      <c r="E116" s="143">
        <f>E118</f>
        <v>42.23</v>
      </c>
    </row>
    <row r="117" spans="1:5">
      <c r="A117" s="191" t="s">
        <v>161</v>
      </c>
      <c r="B117" s="192" t="str">
        <f ca="1">VLOOKUP($A117,'Orçamento Sintético'!$A:$H,4,0)</f>
        <v>REATERRO MANUAL APILOADO COM SOQUETE. AF_10/2017</v>
      </c>
      <c r="C117" s="132">
        <f ca="1">ROUND(C118/$E$178,4)</f>
        <v>4.0000000000000002E-4</v>
      </c>
      <c r="D117" s="132"/>
      <c r="E117" s="132">
        <f>ROUND(E118/$C118,4)</f>
        <v>1</v>
      </c>
    </row>
    <row r="118" spans="1:5">
      <c r="A118" s="191"/>
      <c r="B118" s="193"/>
      <c r="C118" s="133">
        <f ca="1">VLOOKUP($A117,'Orçamento Sintético'!$A:$H,8,0)</f>
        <v>42.23</v>
      </c>
      <c r="D118" s="133">
        <f>ROUND($C118*D117,2)</f>
        <v>0</v>
      </c>
      <c r="E118" s="133">
        <f>$C118-SUM(D118:D118)</f>
        <v>42.23</v>
      </c>
    </row>
    <row r="119" spans="1:5">
      <c r="A119" s="188" t="s">
        <v>165</v>
      </c>
      <c r="B119" s="195" t="str">
        <f ca="1">VLOOKUP($A119,'Orçamento Sintético'!$A:$H,4,0)</f>
        <v>INSTALAÇÕES ELÉTRICAS E ELETRÔNICAS</v>
      </c>
      <c r="C119" s="126">
        <f ca="1">ROUND(C120/$E$178,4)</f>
        <v>0.28649999999999998</v>
      </c>
      <c r="D119" s="127">
        <f>ROUND(D120/$C120,4)</f>
        <v>0.56769999999999998</v>
      </c>
      <c r="E119" s="127">
        <f>ROUND(E120/$C120,4)</f>
        <v>0.43230000000000002</v>
      </c>
    </row>
    <row r="120" spans="1:5">
      <c r="A120" s="188"/>
      <c r="B120" s="195"/>
      <c r="C120" s="128">
        <f ca="1">VLOOKUP($A119,'Orçamento Sintético'!$A:$H,8,0)</f>
        <v>33861.03</v>
      </c>
      <c r="D120" s="129">
        <f>D122</f>
        <v>19223.400000000001</v>
      </c>
      <c r="E120" s="129">
        <f>E122</f>
        <v>14637.63</v>
      </c>
    </row>
    <row r="121" spans="1:5">
      <c r="A121" s="189" t="s">
        <v>167</v>
      </c>
      <c r="B121" s="194" t="str">
        <f ca="1">VLOOKUP($A121,'Orçamento Sintético'!$A:$H,4,0)</f>
        <v>SISTEMA DE SUPERVISÃO, COMANDO E CONTROLE</v>
      </c>
      <c r="C121" s="130">
        <f ca="1">ROUND(C122/$E$178,4)</f>
        <v>0.28649999999999998</v>
      </c>
      <c r="D121" s="130">
        <f>ROUND(D122/$C122,4)</f>
        <v>0.56769999999999998</v>
      </c>
      <c r="E121" s="130">
        <f>ROUND(E122/$C122,4)</f>
        <v>0.43230000000000002</v>
      </c>
    </row>
    <row r="122" spans="1:5">
      <c r="A122" s="189"/>
      <c r="B122" s="194"/>
      <c r="C122" s="131">
        <f ca="1">VLOOKUP($A121,'Orçamento Sintético'!$A:$H,8,0)</f>
        <v>33861.03</v>
      </c>
      <c r="D122" s="131">
        <f>D124+D130+D134+D146</f>
        <v>19223.400000000001</v>
      </c>
      <c r="E122" s="131">
        <f>E124+E130+E134+E146</f>
        <v>14637.63</v>
      </c>
    </row>
    <row r="123" spans="1:5">
      <c r="A123" s="190" t="s">
        <v>169</v>
      </c>
      <c r="B123" s="196" t="str">
        <f ca="1">VLOOKUP($A123,'Orçamento Sintético'!$A:$H,4,0)</f>
        <v>Quadros</v>
      </c>
      <c r="C123" s="140">
        <f ca="1">ROUND(C124/$E$178,4)</f>
        <v>0.18609999999999999</v>
      </c>
      <c r="D123" s="141">
        <f>ROUND(D124/$C124,4)</f>
        <v>0.75219999999999998</v>
      </c>
      <c r="E123" s="141">
        <f>ROUND(E124/$C124,4)</f>
        <v>0.24779999999999999</v>
      </c>
    </row>
    <row r="124" spans="1:5">
      <c r="A124" s="190"/>
      <c r="B124" s="196"/>
      <c r="C124" s="142">
        <f ca="1">VLOOKUP($A123,'Orçamento Sintético'!$A:$H,8,0)</f>
        <v>22000.739999999998</v>
      </c>
      <c r="D124" s="143">
        <f>D126+D128</f>
        <v>16549.189999999999</v>
      </c>
      <c r="E124" s="143">
        <f>E126+E128</f>
        <v>5451.5499999999993</v>
      </c>
    </row>
    <row r="125" spans="1:5">
      <c r="A125" s="191" t="s">
        <v>171</v>
      </c>
      <c r="B125" s="192" t="str">
        <f ca="1">VLOOKUP($A125,'Orçamento Sintético'!$A:$H,4,0)</f>
        <v>QAG - adequação de quadro/ painel de automação - PJBSI</v>
      </c>
      <c r="C125" s="132">
        <f ca="1">ROUND(C126/$E$178,4)</f>
        <v>0.1845</v>
      </c>
      <c r="D125" s="132">
        <v>0.75</v>
      </c>
      <c r="E125" s="132">
        <f>ROUND(E126/$C126,4)</f>
        <v>0.25</v>
      </c>
    </row>
    <row r="126" spans="1:5">
      <c r="A126" s="191"/>
      <c r="B126" s="193"/>
      <c r="C126" s="133">
        <f ca="1">VLOOKUP($A125,'Orçamento Sintético'!$A:$H,8,0)</f>
        <v>21806.21</v>
      </c>
      <c r="D126" s="133">
        <f>ROUND($C126*D125,2)</f>
        <v>16354.66</v>
      </c>
      <c r="E126" s="133">
        <f>$C126-SUM(D126:D126)</f>
        <v>5451.5499999999993</v>
      </c>
    </row>
    <row r="127" spans="1:5">
      <c r="A127" s="191" t="s">
        <v>174</v>
      </c>
      <c r="B127" s="192" t="str">
        <f ca="1">VLOOKUP($A127,'Orçamento Sintético'!$A:$H,4,0)</f>
        <v>QAF-BAR-2S - adequação de quadro/ painel de automação - PJBSI</v>
      </c>
      <c r="C127" s="132">
        <f ca="1">ROUND(C128/$E$178,4)</f>
        <v>1.6000000000000001E-3</v>
      </c>
      <c r="D127" s="132">
        <v>1</v>
      </c>
      <c r="E127" s="132">
        <f>ROUND(E128/$C128,4)</f>
        <v>0</v>
      </c>
    </row>
    <row r="128" spans="1:5">
      <c r="A128" s="191"/>
      <c r="B128" s="193"/>
      <c r="C128" s="133">
        <f ca="1">VLOOKUP($A127,'Orçamento Sintético'!$A:$H,8,0)</f>
        <v>194.53</v>
      </c>
      <c r="D128" s="133">
        <f>ROUND($C128*D127,2)</f>
        <v>194.53</v>
      </c>
      <c r="E128" s="133">
        <f>$C128-SUM(D128:D128)</f>
        <v>0</v>
      </c>
    </row>
    <row r="129" spans="1:5">
      <c r="A129" s="190" t="s">
        <v>177</v>
      </c>
      <c r="B129" s="196" t="str">
        <f ca="1">VLOOKUP($A129,'Orçamento Sintético'!$A:$H,4,0)</f>
        <v>Hardware, Software e Drivers</v>
      </c>
      <c r="C129" s="140">
        <f ca="1">ROUND(C130/$E$178,4)</f>
        <v>7.7700000000000005E-2</v>
      </c>
      <c r="D129" s="141">
        <f>ROUND(D130/$C130,4)</f>
        <v>0</v>
      </c>
      <c r="E129" s="141">
        <f>ROUND(E130/$C130,4)</f>
        <v>1</v>
      </c>
    </row>
    <row r="130" spans="1:5">
      <c r="A130" s="190"/>
      <c r="B130" s="196"/>
      <c r="C130" s="142">
        <f ca="1">VLOOKUP($A129,'Orçamento Sintético'!$A:$H,8,0)</f>
        <v>9186.08</v>
      </c>
      <c r="D130" s="143">
        <f>D132</f>
        <v>0</v>
      </c>
      <c r="E130" s="143">
        <f>E132</f>
        <v>9186.08</v>
      </c>
    </row>
    <row r="131" spans="1:5">
      <c r="A131" s="191" t="s">
        <v>179</v>
      </c>
      <c r="B131" s="192" t="str">
        <f ca="1">VLOOKUP($A131,'Orçamento Sintético'!$A:$H,4,0)</f>
        <v>Cópia da SIURB INFRA (020503) - Transmissor de nível hidrostático, modelo de referência TP-ST18-SUB, fabricante Acros Automação Industrial</v>
      </c>
      <c r="C131" s="132">
        <f ca="1">ROUND(C132/$E$178,4)</f>
        <v>7.7700000000000005E-2</v>
      </c>
      <c r="D131" s="132"/>
      <c r="E131" s="132">
        <f>ROUND(E132/$C132,4)</f>
        <v>1</v>
      </c>
    </row>
    <row r="132" spans="1:5">
      <c r="A132" s="191"/>
      <c r="B132" s="193"/>
      <c r="C132" s="133">
        <f ca="1">VLOOKUP($A131,'Orçamento Sintético'!$A:$H,8,0)</f>
        <v>9186.08</v>
      </c>
      <c r="D132" s="133">
        <f>ROUND($C132*D131,2)</f>
        <v>0</v>
      </c>
      <c r="E132" s="133">
        <f>$C132-SUM(D132:D132)</f>
        <v>9186.08</v>
      </c>
    </row>
    <row r="133" spans="1:5">
      <c r="A133" s="190" t="s">
        <v>182</v>
      </c>
      <c r="B133" s="196" t="str">
        <f ca="1">VLOOKUP($A133,'Orçamento Sintético'!$A:$H,4,0)</f>
        <v>Infraestrutura</v>
      </c>
      <c r="C133" s="140">
        <f ca="1">ROUND(C134/$E$178,4)</f>
        <v>4.5999999999999999E-3</v>
      </c>
      <c r="D133" s="141">
        <f>ROUND(D134/$C134,4)</f>
        <v>1</v>
      </c>
      <c r="E133" s="141">
        <f>ROUND(E134/$C134,4)</f>
        <v>0</v>
      </c>
    </row>
    <row r="134" spans="1:5">
      <c r="A134" s="190"/>
      <c r="B134" s="196"/>
      <c r="C134" s="142">
        <f ca="1">VLOOKUP($A133,'Orçamento Sintético'!$A:$H,8,0)</f>
        <v>541.56000000000006</v>
      </c>
      <c r="D134" s="143">
        <f>D136+D138+D140+D142+D144</f>
        <v>541.56000000000006</v>
      </c>
      <c r="E134" s="143">
        <f>E136+E138+E140+E142+E144</f>
        <v>0</v>
      </c>
    </row>
    <row r="135" spans="1:5">
      <c r="A135" s="191" t="s">
        <v>184</v>
      </c>
      <c r="B135" s="192" t="str">
        <f ca="1">VLOOKUP($A135,'Orçamento Sintético'!$A:$H,4,0)</f>
        <v>Copia da SINAPI (95746) - Eletroduto rígido de aço carbono, sem costura, com revestimento protetor de zinco aplicado à quente, extremidades rosqueadas, classe pesada, Ø25 mm (3/4" BSPP), fab. Apolo - fornecimento e instalação</v>
      </c>
      <c r="C135" s="132">
        <f ca="1">ROUND(C136/$E$178,4)</f>
        <v>2.9999999999999997E-4</v>
      </c>
      <c r="D135" s="132">
        <v>1</v>
      </c>
      <c r="E135" s="132">
        <f>ROUND(E136/$C136,4)</f>
        <v>0</v>
      </c>
    </row>
    <row r="136" spans="1:5">
      <c r="A136" s="191"/>
      <c r="B136" s="193"/>
      <c r="C136" s="133">
        <f ca="1">VLOOKUP($A135,'Orçamento Sintético'!$A:$H,8,0)</f>
        <v>29.92</v>
      </c>
      <c r="D136" s="133">
        <f>ROUND($C136*D135,2)</f>
        <v>29.92</v>
      </c>
      <c r="E136" s="133">
        <f>$C136-SUM(D136:D136)</f>
        <v>0</v>
      </c>
    </row>
    <row r="137" spans="1:5">
      <c r="A137" s="191" t="s">
        <v>187</v>
      </c>
      <c r="B137" s="192" t="str">
        <f ca="1">VLOOKUP($A137,'Orçamento Sintético'!$A:$H,4,0)</f>
        <v>CONDULETE DE ALUMÍNIO, TIPO B, PARA ELETRODUTO DE AÇO GALVANIZADO DN 25 MM (1</v>
      </c>
      <c r="C137" s="132">
        <f ca="1">ROUND(C138/$E$178,4)</f>
        <v>4.0000000000000002E-4</v>
      </c>
      <c r="D137" s="132">
        <v>1</v>
      </c>
      <c r="E137" s="132">
        <f>ROUND(E138/$C138,4)</f>
        <v>0</v>
      </c>
    </row>
    <row r="138" spans="1:5">
      <c r="A138" s="191"/>
      <c r="B138" s="193"/>
      <c r="C138" s="133">
        <f ca="1">VLOOKUP($A137,'Orçamento Sintético'!$A:$H,8,0)</f>
        <v>49.34</v>
      </c>
      <c r="D138" s="133">
        <f>ROUND($C138*D137,2)</f>
        <v>49.34</v>
      </c>
      <c r="E138" s="133">
        <f>$C138-SUM(D138:D138)</f>
        <v>0</v>
      </c>
    </row>
    <row r="139" spans="1:5">
      <c r="A139" s="191" t="s">
        <v>192</v>
      </c>
      <c r="B139" s="192" t="str">
        <f ca="1">VLOOKUP($A139,'Orçamento Sintético'!$A:$H,4,0)</f>
        <v>Copia da SINAPI (95747) - Eletroduto rígido de aço carbono, sem costura, com revestimento protetor de zinco aplicado à quente, extremidades rosqueadas, classe pesada, Ø32 mm (1.1/4" BSPP), fab. Apolo - fornecimento e instalação</v>
      </c>
      <c r="C139" s="132">
        <f ca="1">ROUND(C140/$E$178,4)</f>
        <v>3.0999999999999999E-3</v>
      </c>
      <c r="D139" s="132">
        <v>1</v>
      </c>
      <c r="E139" s="132">
        <f>ROUND(E140/$C140,4)</f>
        <v>0</v>
      </c>
    </row>
    <row r="140" spans="1:5">
      <c r="A140" s="191"/>
      <c r="B140" s="193"/>
      <c r="C140" s="133">
        <f ca="1">VLOOKUP($A139,'Orçamento Sintético'!$A:$H,8,0)</f>
        <v>368.56</v>
      </c>
      <c r="D140" s="133">
        <f>ROUND($C140*D139,2)</f>
        <v>368.56</v>
      </c>
      <c r="E140" s="133">
        <f>$C140-SUM(D140:D140)</f>
        <v>0</v>
      </c>
    </row>
    <row r="141" spans="1:5">
      <c r="A141" s="191" t="s">
        <v>195</v>
      </c>
      <c r="B141" s="192" t="str">
        <f ca="1">VLOOKUP($A141,'Orçamento Sintético'!$A:$H,4,0)</f>
        <v>JOELHO 90 GRAUS, PVC, SOLDÁVEL, DN 60MM, INSTALADO EM PRUMADA DE ÁGUA - FORNECIMENTO E INSTALAÇÃO. AF_12/2014</v>
      </c>
      <c r="C141" s="132">
        <f ca="1">ROUND(C142/$E$178,4)</f>
        <v>5.9999999999999995E-4</v>
      </c>
      <c r="D141" s="132">
        <v>1</v>
      </c>
      <c r="E141" s="132">
        <f>ROUND(E142/$C142,4)</f>
        <v>0</v>
      </c>
    </row>
    <row r="142" spans="1:5">
      <c r="A142" s="191"/>
      <c r="B142" s="193"/>
      <c r="C142" s="133">
        <f ca="1">VLOOKUP($A141,'Orçamento Sintético'!$A:$H,8,0)</f>
        <v>71.88</v>
      </c>
      <c r="D142" s="133">
        <f>ROUND($C142*D141,2)</f>
        <v>71.88</v>
      </c>
      <c r="E142" s="133">
        <f>$C142-SUM(D142:D142)</f>
        <v>0</v>
      </c>
    </row>
    <row r="143" spans="1:5">
      <c r="A143" s="191" t="s">
        <v>538</v>
      </c>
      <c r="B143" s="192" t="str">
        <f ca="1">VLOOKUP($A143,'Orçamento Sintético'!$A:$H,4,0)</f>
        <v>TE, PVC, SOLDÁVEL, DN 32MM, INSTALADO EM PRUMADA DE ÁGUA - FORNECIMENTO E INSTALAÇÃO. AF_12/2014</v>
      </c>
      <c r="C143" s="132">
        <f ca="1">ROUND(C144/$E$178,4)</f>
        <v>2.0000000000000001E-4</v>
      </c>
      <c r="D143" s="132">
        <v>1</v>
      </c>
      <c r="E143" s="132">
        <f>ROUND(E144/$C144,4)</f>
        <v>0</v>
      </c>
    </row>
    <row r="144" spans="1:5">
      <c r="A144" s="191"/>
      <c r="B144" s="193"/>
      <c r="C144" s="133">
        <f ca="1">VLOOKUP($A143,'Orçamento Sintético'!$A:$H,8,0)</f>
        <v>21.86</v>
      </c>
      <c r="D144" s="133">
        <f>ROUND($C144*D143,2)</f>
        <v>21.86</v>
      </c>
      <c r="E144" s="133">
        <f>$C144-SUM(D144:D144)</f>
        <v>0</v>
      </c>
    </row>
    <row r="145" spans="1:5">
      <c r="A145" s="190" t="s">
        <v>198</v>
      </c>
      <c r="B145" s="196" t="str">
        <f ca="1">VLOOKUP($A145,'Orçamento Sintético'!$A:$H,4,0)</f>
        <v>Cabeamento e Acessórios</v>
      </c>
      <c r="C145" s="140">
        <f ca="1">ROUND(C146/$E$178,4)</f>
        <v>1.7999999999999999E-2</v>
      </c>
      <c r="D145" s="141">
        <f>ROUND(D146/$C146,4)</f>
        <v>1</v>
      </c>
      <c r="E145" s="141">
        <f>ROUND(E146/$C146,4)</f>
        <v>0</v>
      </c>
    </row>
    <row r="146" spans="1:5">
      <c r="A146" s="190"/>
      <c r="B146" s="196"/>
      <c r="C146" s="142">
        <f ca="1">VLOOKUP($A145,'Orçamento Sintético'!$A:$H,8,0)</f>
        <v>2132.65</v>
      </c>
      <c r="D146" s="143">
        <f>D148+D150</f>
        <v>2132.65</v>
      </c>
      <c r="E146" s="143">
        <f>E148+E150</f>
        <v>0</v>
      </c>
    </row>
    <row r="147" spans="1:5">
      <c r="A147" s="191" t="s">
        <v>200</v>
      </c>
      <c r="B147" s="192" t="str">
        <f ca="1">VLOOKUP($A147,'Orçamento Sintético'!$A:$H,4,0)</f>
        <v>CABO DE COBRE FLEXÍVEL ISOLADO, 2,5 MM², ANTI-CHAMA 0,6/1,0 KV, PARA CIRCUITOS TERMINAIS - FORNECIMENTO E INSTALAÇÃO. AF_12/2015</v>
      </c>
      <c r="C147" s="132">
        <f ca="1">ROUND(C148/$E$178,4)</f>
        <v>4.7000000000000002E-3</v>
      </c>
      <c r="D147" s="132">
        <v>1</v>
      </c>
      <c r="E147" s="132">
        <f>ROUND(E148/$C148,4)</f>
        <v>0</v>
      </c>
    </row>
    <row r="148" spans="1:5">
      <c r="A148" s="191"/>
      <c r="B148" s="193"/>
      <c r="C148" s="133">
        <f ca="1">VLOOKUP($A147,'Orçamento Sintético'!$A:$H,8,0)</f>
        <v>557.23</v>
      </c>
      <c r="D148" s="133">
        <f>ROUND($C148*D147,2)</f>
        <v>557.23</v>
      </c>
      <c r="E148" s="133">
        <f>$C148-SUM(D148:D148)</f>
        <v>0</v>
      </c>
    </row>
    <row r="149" spans="1:5">
      <c r="A149" s="191" t="s">
        <v>203</v>
      </c>
      <c r="B149" s="192" t="str">
        <f ca="1">VLOOKUP($A149,'Orçamento Sintético'!$A:$H,4,0)</f>
        <v>Cabo 2x#0,75mm, Par(es) trançado(s) com blindagem de alumínio, resistência máxima de 150 Ωpor km, resistência de isolamento em 220 V maior que 5000 MΩ.km, rigidez dielétrica entre condutores de 1500 V. ref. Schneider Eletric</v>
      </c>
      <c r="C149" s="132">
        <f ca="1">ROUND(C150/$E$178,4)</f>
        <v>1.3299999999999999E-2</v>
      </c>
      <c r="D149" s="132">
        <v>1</v>
      </c>
      <c r="E149" s="132">
        <f>ROUND(E150/$C150,4)</f>
        <v>0</v>
      </c>
    </row>
    <row r="150" spans="1:5">
      <c r="A150" s="191"/>
      <c r="B150" s="193"/>
      <c r="C150" s="133">
        <f ca="1">VLOOKUP($A149,'Orçamento Sintético'!$A:$H,8,0)</f>
        <v>1575.42</v>
      </c>
      <c r="D150" s="133">
        <f>ROUND($C150*D149,2)</f>
        <v>1575.42</v>
      </c>
      <c r="E150" s="133">
        <f>$C150-SUM(D150:D150)</f>
        <v>0</v>
      </c>
    </row>
    <row r="151" spans="1:5">
      <c r="A151" s="188" t="s">
        <v>206</v>
      </c>
      <c r="B151" s="197" t="str">
        <f ca="1">VLOOKUP($A151,'Orçamento Sintético'!$A:$H,4,0)</f>
        <v>SERVIÇOS COMPLEMENTARES</v>
      </c>
      <c r="C151" s="126">
        <f ca="1">ROUND(C152/$E$178,4)</f>
        <v>0.2145</v>
      </c>
      <c r="D151" s="127">
        <f>ROUND(D152/$C152,4)</f>
        <v>0</v>
      </c>
      <c r="E151" s="127">
        <f>ROUND(E152/$C152,4)</f>
        <v>1</v>
      </c>
    </row>
    <row r="152" spans="1:5">
      <c r="A152" s="188"/>
      <c r="B152" s="198"/>
      <c r="C152" s="128">
        <f ca="1">VLOOKUP($A151,'Orçamento Sintético'!$A:$H,8,0)</f>
        <v>25357.4</v>
      </c>
      <c r="D152" s="129">
        <f>D154+D162</f>
        <v>0</v>
      </c>
      <c r="E152" s="129">
        <f>E154+E162</f>
        <v>25357.4</v>
      </c>
    </row>
    <row r="153" spans="1:5">
      <c r="A153" s="189" t="s">
        <v>208</v>
      </c>
      <c r="B153" s="194" t="str">
        <f ca="1">VLOOKUP($A153,'Orçamento Sintético'!$A:$H,4,0)</f>
        <v>ENSAIOS E TESTES</v>
      </c>
      <c r="C153" s="130">
        <f ca="1">ROUND(C154/$E$178,4)</f>
        <v>0.19969999999999999</v>
      </c>
      <c r="D153" s="130">
        <f>ROUND(D154/$C154,4)</f>
        <v>0</v>
      </c>
      <c r="E153" s="130">
        <f>ROUND(E154/$C154,4)</f>
        <v>1</v>
      </c>
    </row>
    <row r="154" spans="1:5">
      <c r="A154" s="189"/>
      <c r="B154" s="194"/>
      <c r="C154" s="131">
        <f ca="1">VLOOKUP($A153,'Orçamento Sintético'!$A:$H,8,0)</f>
        <v>23600</v>
      </c>
      <c r="D154" s="131">
        <f>D156</f>
        <v>0</v>
      </c>
      <c r="E154" s="131">
        <f>E156</f>
        <v>23600</v>
      </c>
    </row>
    <row r="155" spans="1:5">
      <c r="A155" s="190" t="s">
        <v>210</v>
      </c>
      <c r="B155" s="196" t="str">
        <f ca="1">VLOOKUP($A155,'Orçamento Sintético'!$A:$H,4,0)</f>
        <v>Testes</v>
      </c>
      <c r="C155" s="140">
        <f ca="1">ROUND(C156/$E$178,4)</f>
        <v>0.19969999999999999</v>
      </c>
      <c r="D155" s="141">
        <f>ROUND(D156/$C156,4)</f>
        <v>0</v>
      </c>
      <c r="E155" s="141">
        <f>ROUND(E156/$C156,4)</f>
        <v>1</v>
      </c>
    </row>
    <row r="156" spans="1:5">
      <c r="A156" s="190"/>
      <c r="B156" s="196"/>
      <c r="C156" s="142">
        <f ca="1">VLOOKUP($A155,'Orçamento Sintético'!$A:$H,8,0)</f>
        <v>23600</v>
      </c>
      <c r="D156" s="143">
        <f>D158+D160</f>
        <v>0</v>
      </c>
      <c r="E156" s="143">
        <f>E158+E160</f>
        <v>23600</v>
      </c>
    </row>
    <row r="157" spans="1:5">
      <c r="A157" s="191" t="s">
        <v>212</v>
      </c>
      <c r="B157" s="192" t="str">
        <f ca="1">VLOOKUP($A157,'Orçamento Sintético'!$A:$H,4,0)</f>
        <v>PJBSI - Remanescente Reuso - Desenvolvimento das telas de monitoração, desenvolvimento dos softwares e parametrização do sistema, incluindo a elaboração dos projetos lógicos, dos quadros de automação e as built</v>
      </c>
      <c r="C157" s="132">
        <f ca="1">ROUND(C158/$E$178,4)</f>
        <v>0.15229999999999999</v>
      </c>
      <c r="D157" s="132"/>
      <c r="E157" s="132">
        <f>ROUND(E158/$C158,4)</f>
        <v>1</v>
      </c>
    </row>
    <row r="158" spans="1:5">
      <c r="A158" s="191"/>
      <c r="B158" s="193"/>
      <c r="C158" s="133">
        <f ca="1">VLOOKUP($A157,'Orçamento Sintético'!$A:$H,8,0)</f>
        <v>18000</v>
      </c>
      <c r="D158" s="133">
        <f>ROUND($C158*D157,2)</f>
        <v>0</v>
      </c>
      <c r="E158" s="133">
        <f>$C158-SUM(D158:D158)</f>
        <v>18000</v>
      </c>
    </row>
    <row r="159" spans="1:5">
      <c r="A159" s="191" t="s">
        <v>215</v>
      </c>
      <c r="B159" s="192" t="str">
        <f ca="1">VLOOKUP($A159,'Orçamento Sintético'!$A:$H,4,0)</f>
        <v>PJBSI - Reuso sede - Teste de aceitação do sistema de automação, inclusive com os softwares preparados e ativados com as integrações previstas</v>
      </c>
      <c r="C159" s="132">
        <f ca="1">ROUND(C160/$E$178,4)</f>
        <v>4.7399999999999998E-2</v>
      </c>
      <c r="D159" s="132"/>
      <c r="E159" s="132">
        <f>ROUND(E160/$C160,4)</f>
        <v>1</v>
      </c>
    </row>
    <row r="160" spans="1:5">
      <c r="A160" s="191"/>
      <c r="B160" s="193"/>
      <c r="C160" s="133">
        <f ca="1">VLOOKUP($A159,'Orçamento Sintético'!$A:$H,8,0)</f>
        <v>5600</v>
      </c>
      <c r="D160" s="133">
        <f>ROUND($C160*D159,2)</f>
        <v>0</v>
      </c>
      <c r="E160" s="133">
        <f>$C160-SUM(D160:D160)</f>
        <v>5600</v>
      </c>
    </row>
    <row r="161" spans="1:5">
      <c r="A161" s="189" t="s">
        <v>218</v>
      </c>
      <c r="B161" s="194" t="str">
        <f ca="1">VLOOKUP($A161,'Orçamento Sintético'!$A:$H,4,0)</f>
        <v>LIMPEZA DE OBRA</v>
      </c>
      <c r="C161" s="130">
        <f ca="1">ROUND(C162/$E$178,4)</f>
        <v>1.49E-2</v>
      </c>
      <c r="D161" s="130">
        <f>ROUND(D162/$C162,4)</f>
        <v>0</v>
      </c>
      <c r="E161" s="130">
        <f>ROUND(E162/$C162,4)</f>
        <v>1</v>
      </c>
    </row>
    <row r="162" spans="1:5">
      <c r="A162" s="189"/>
      <c r="B162" s="194"/>
      <c r="C162" s="131">
        <f ca="1">VLOOKUP($A161,'Orçamento Sintético'!$A:$H,8,0)</f>
        <v>1757.4</v>
      </c>
      <c r="D162" s="131">
        <f>D164</f>
        <v>0</v>
      </c>
      <c r="E162" s="131">
        <f>E164</f>
        <v>1757.4</v>
      </c>
    </row>
    <row r="163" spans="1:5">
      <c r="A163" s="191" t="s">
        <v>220</v>
      </c>
      <c r="B163" s="192" t="str">
        <f ca="1">VLOOKUP($A163,'Orçamento Sintético'!$A:$H,4,0)</f>
        <v>LIMPEZA DE CONTRAPISO COM VASSOURA A SECO. AF_04/2019</v>
      </c>
      <c r="C163" s="132">
        <f ca="1">ROUND(C164/$E$178,4)</f>
        <v>1.49E-2</v>
      </c>
      <c r="D163" s="132"/>
      <c r="E163" s="132">
        <f>ROUND(E164/$C164,4)</f>
        <v>1</v>
      </c>
    </row>
    <row r="164" spans="1:5">
      <c r="A164" s="191"/>
      <c r="B164" s="193"/>
      <c r="C164" s="133">
        <f ca="1">VLOOKUP($A163,'Orçamento Sintético'!$A:$H,8,0)</f>
        <v>1757.4</v>
      </c>
      <c r="D164" s="133">
        <f>ROUND($C164*D163,2)</f>
        <v>0</v>
      </c>
      <c r="E164" s="133">
        <f>$C164-SUM(D164:D164)</f>
        <v>1757.4</v>
      </c>
    </row>
    <row r="165" spans="1:5">
      <c r="A165" s="188" t="s">
        <v>223</v>
      </c>
      <c r="B165" s="195" t="str">
        <f ca="1">VLOOKUP($A165,'Orçamento Sintético'!$A:$H,4,0)</f>
        <v>SERVIÇOS AUXILIARES E ADMINISTRATIVOS</v>
      </c>
      <c r="C165" s="126">
        <f ca="1">ROUND(C166/$E$178,4)</f>
        <v>9.8799999999999999E-2</v>
      </c>
      <c r="D165" s="127">
        <f>ROUND(D166/$C166,4)</f>
        <v>0.5</v>
      </c>
      <c r="E165" s="127">
        <f>ROUND(E166/$C166,4)</f>
        <v>0.5</v>
      </c>
    </row>
    <row r="166" spans="1:5">
      <c r="A166" s="188"/>
      <c r="B166" s="195"/>
      <c r="C166" s="128">
        <f ca="1">VLOOKUP($A165,'Orçamento Sintético'!$A:$H,8,0)</f>
        <v>11682.95</v>
      </c>
      <c r="D166" s="129">
        <f>D168</f>
        <v>5841.48</v>
      </c>
      <c r="E166" s="129">
        <f>E168</f>
        <v>5841.4699999999993</v>
      </c>
    </row>
    <row r="167" spans="1:5">
      <c r="A167" s="189" t="s">
        <v>225</v>
      </c>
      <c r="B167" s="194" t="str">
        <f ca="1">VLOOKUP($A167,'Orçamento Sintético'!$A:$H,4,0)</f>
        <v>Pessoal</v>
      </c>
      <c r="C167" s="130">
        <f ca="1">ROUND(C168/$E$178,4)</f>
        <v>9.8799999999999999E-2</v>
      </c>
      <c r="D167" s="130">
        <f>ROUND(D168/$C168,4)</f>
        <v>0.5</v>
      </c>
      <c r="E167" s="130">
        <f>ROUND(E168/$C168,4)</f>
        <v>0.5</v>
      </c>
    </row>
    <row r="168" spans="1:5">
      <c r="A168" s="189"/>
      <c r="B168" s="194"/>
      <c r="C168" s="131">
        <f ca="1">VLOOKUP($A167,'Orçamento Sintético'!$A:$H,8,0)</f>
        <v>11682.95</v>
      </c>
      <c r="D168" s="131">
        <f>D170+D172</f>
        <v>5841.48</v>
      </c>
      <c r="E168" s="131">
        <f>E170+E172</f>
        <v>5841.4699999999993</v>
      </c>
    </row>
    <row r="169" spans="1:5">
      <c r="A169" s="191" t="s">
        <v>227</v>
      </c>
      <c r="B169" s="192" t="str">
        <f ca="1">VLOOKUP($A169,'Orçamento Sintético'!$A:$H,4,0)</f>
        <v>ENCARREGADO GERAL DE OBRAS COM ENCARGOS COMPLEMENTARES</v>
      </c>
      <c r="C169" s="132">
        <f ca="1">ROUND(C170/$E$178,4)</f>
        <v>5.8599999999999999E-2</v>
      </c>
      <c r="D169" s="132">
        <v>0.5</v>
      </c>
      <c r="E169" s="132">
        <f>ROUND(E170/$C170,4)</f>
        <v>0.5</v>
      </c>
    </row>
    <row r="170" spans="1:5">
      <c r="A170" s="191"/>
      <c r="B170" s="193"/>
      <c r="C170" s="133">
        <f ca="1">VLOOKUP($A169,'Orçamento Sintético'!$A:$H,8,0)</f>
        <v>6930.5</v>
      </c>
      <c r="D170" s="133">
        <f>ROUND($C170*D169,2)</f>
        <v>3465.25</v>
      </c>
      <c r="E170" s="133">
        <f>$C170-SUM(D170:D170)</f>
        <v>3465.25</v>
      </c>
    </row>
    <row r="171" spans="1:5">
      <c r="A171" s="191" t="s">
        <v>231</v>
      </c>
      <c r="B171" s="192" t="str">
        <f ca="1">VLOOKUP($A171,'Orçamento Sintético'!$A:$H,4,0)</f>
        <v>ENGENHEIRO CIVIL DE OBRA PLENO COM ENCARGOS COMPLEMENTARES</v>
      </c>
      <c r="C171" s="132">
        <f ca="1">ROUND(C172/$E$178,4)</f>
        <v>4.02E-2</v>
      </c>
      <c r="D171" s="132">
        <v>0.5</v>
      </c>
      <c r="E171" s="132">
        <f>ROUND(E172/$C172,4)</f>
        <v>0.5</v>
      </c>
    </row>
    <row r="172" spans="1:5">
      <c r="A172" s="191"/>
      <c r="B172" s="193"/>
      <c r="C172" s="133">
        <f ca="1">VLOOKUP($A171,'Orçamento Sintético'!$A:$H,8,0)</f>
        <v>4752.45</v>
      </c>
      <c r="D172" s="133">
        <f>ROUND($C172*D171,2)</f>
        <v>2376.23</v>
      </c>
      <c r="E172" s="133">
        <f>$C172-SUM(D172:D172)</f>
        <v>2376.2199999999998</v>
      </c>
    </row>
    <row r="173" spans="1:5">
      <c r="A173" s="202" t="s">
        <v>476</v>
      </c>
      <c r="B173" s="202"/>
      <c r="C173" s="134"/>
      <c r="D173" s="139">
        <f>ROUND(D174/$E$178,4)</f>
        <v>0.36809999999999998</v>
      </c>
      <c r="E173" s="139">
        <f>ROUND(E174/$E$178,4)</f>
        <v>0.63190000000000002</v>
      </c>
    </row>
    <row r="174" spans="1:5">
      <c r="A174" s="203" t="s">
        <v>475</v>
      </c>
      <c r="B174" s="203"/>
      <c r="C174" s="134"/>
      <c r="D174" s="138">
        <f>D10+D16+D36+D70+D120+D152+D166</f>
        <v>43506.619999999995</v>
      </c>
      <c r="E174" s="138">
        <f>E10+E16+E36+E70+E120+E152+E166</f>
        <v>74687.850000000006</v>
      </c>
    </row>
    <row r="175" spans="1:5">
      <c r="A175" s="199" t="s">
        <v>406</v>
      </c>
      <c r="B175" s="199"/>
      <c r="C175" s="134"/>
      <c r="D175" s="135">
        <f ca="1">ROUND(D174*'Composição de BDI'!$D$23,2)</f>
        <v>9623.66</v>
      </c>
      <c r="E175" s="135">
        <f ca="1">ROUND(E174*'Composição de BDI'!$D$23,2)</f>
        <v>16520.95</v>
      </c>
    </row>
    <row r="176" spans="1:5">
      <c r="A176" s="200" t="s">
        <v>542</v>
      </c>
      <c r="B176" s="201"/>
      <c r="C176" s="136"/>
      <c r="D176" s="137">
        <f>ROUND(SUM(D174:D175),2)</f>
        <v>53130.28</v>
      </c>
      <c r="E176" s="137">
        <f>ROUND(SUM(E174:E175),2)</f>
        <v>91208.8</v>
      </c>
    </row>
    <row r="177" spans="1:5">
      <c r="A177" s="202" t="s">
        <v>474</v>
      </c>
      <c r="B177" s="202"/>
      <c r="C177" s="134"/>
      <c r="D177" s="139">
        <f>D173</f>
        <v>0.36809999999999998</v>
      </c>
      <c r="E177" s="139">
        <f>D177+E173</f>
        <v>1</v>
      </c>
    </row>
    <row r="178" spans="1:5">
      <c r="A178" s="199" t="s">
        <v>473</v>
      </c>
      <c r="B178" s="199"/>
      <c r="C178" s="134"/>
      <c r="D178" s="138">
        <f>D174</f>
        <v>43506.619999999995</v>
      </c>
      <c r="E178" s="138">
        <f>D178+E174</f>
        <v>118194.47</v>
      </c>
    </row>
    <row r="179" spans="1:5">
      <c r="A179" s="200" t="s">
        <v>383</v>
      </c>
      <c r="B179" s="201"/>
      <c r="C179" s="136"/>
      <c r="D179" s="137">
        <f>D176</f>
        <v>53130.28</v>
      </c>
      <c r="E179" s="137">
        <f>D179+E176</f>
        <v>144339.08000000002</v>
      </c>
    </row>
  </sheetData>
  <sheetCalcPr fullCalcOnLoad="1"/>
  <mergeCells count="172">
    <mergeCell ref="A7:E7"/>
    <mergeCell ref="B9:B10"/>
    <mergeCell ref="B11:B12"/>
    <mergeCell ref="B13:B14"/>
    <mergeCell ref="A175:B175"/>
    <mergeCell ref="A179:B179"/>
    <mergeCell ref="A176:B176"/>
    <mergeCell ref="A9:A10"/>
    <mergeCell ref="A11:A12"/>
    <mergeCell ref="A13:A14"/>
    <mergeCell ref="A173:B173"/>
    <mergeCell ref="A174:B174"/>
    <mergeCell ref="A177:B177"/>
    <mergeCell ref="A178:B178"/>
    <mergeCell ref="B151:B152"/>
    <mergeCell ref="B153:B154"/>
    <mergeCell ref="B165:B166"/>
    <mergeCell ref="B167:B168"/>
    <mergeCell ref="B155:B156"/>
    <mergeCell ref="B159:B160"/>
    <mergeCell ref="B163:B164"/>
    <mergeCell ref="B145:B146"/>
    <mergeCell ref="B15:B16"/>
    <mergeCell ref="B35:B36"/>
    <mergeCell ref="B69:B70"/>
    <mergeCell ref="B17:B18"/>
    <mergeCell ref="B37:B38"/>
    <mergeCell ref="B71:B72"/>
    <mergeCell ref="B51:B52"/>
    <mergeCell ref="B41:B42"/>
    <mergeCell ref="B47:B48"/>
    <mergeCell ref="A133:A134"/>
    <mergeCell ref="A145:A146"/>
    <mergeCell ref="A131:A132"/>
    <mergeCell ref="A69:A70"/>
    <mergeCell ref="A71:A72"/>
    <mergeCell ref="A49:A50"/>
    <mergeCell ref="A53:A54"/>
    <mergeCell ref="A55:A56"/>
    <mergeCell ref="B133:B134"/>
    <mergeCell ref="A43:A44"/>
    <mergeCell ref="B43:B44"/>
    <mergeCell ref="A15:A16"/>
    <mergeCell ref="A17:A18"/>
    <mergeCell ref="A35:A36"/>
    <mergeCell ref="A37:A38"/>
    <mergeCell ref="A19:A20"/>
    <mergeCell ref="B19:B20"/>
    <mergeCell ref="A29:A30"/>
    <mergeCell ref="B29:B30"/>
    <mergeCell ref="A39:A40"/>
    <mergeCell ref="B39:B40"/>
    <mergeCell ref="B161:B162"/>
    <mergeCell ref="B21:B22"/>
    <mergeCell ref="B23:B24"/>
    <mergeCell ref="B25:B26"/>
    <mergeCell ref="B27:B28"/>
    <mergeCell ref="B31:B32"/>
    <mergeCell ref="B33:B34"/>
    <mergeCell ref="B115:B116"/>
    <mergeCell ref="B89:B90"/>
    <mergeCell ref="B45:B46"/>
    <mergeCell ref="B123:B124"/>
    <mergeCell ref="A129:A130"/>
    <mergeCell ref="B129:B130"/>
    <mergeCell ref="B127:B128"/>
    <mergeCell ref="A127:A128"/>
    <mergeCell ref="A51:A52"/>
    <mergeCell ref="A115:A116"/>
    <mergeCell ref="A57:A58"/>
    <mergeCell ref="A73:A74"/>
    <mergeCell ref="B73:B74"/>
    <mergeCell ref="A81:A82"/>
    <mergeCell ref="B81:B82"/>
    <mergeCell ref="B77:B78"/>
    <mergeCell ref="B79:B80"/>
    <mergeCell ref="B65:B66"/>
    <mergeCell ref="B67:B68"/>
    <mergeCell ref="B75:B76"/>
    <mergeCell ref="A97:A98"/>
    <mergeCell ref="B97:B98"/>
    <mergeCell ref="B83:B84"/>
    <mergeCell ref="B85:B86"/>
    <mergeCell ref="B87:B88"/>
    <mergeCell ref="A87:A88"/>
    <mergeCell ref="A89:A90"/>
    <mergeCell ref="B119:B120"/>
    <mergeCell ref="B59:B60"/>
    <mergeCell ref="B61:B62"/>
    <mergeCell ref="B109:B110"/>
    <mergeCell ref="B111:B112"/>
    <mergeCell ref="B49:B50"/>
    <mergeCell ref="B53:B54"/>
    <mergeCell ref="B55:B56"/>
    <mergeCell ref="B57:B58"/>
    <mergeCell ref="B63:B64"/>
    <mergeCell ref="A45:A46"/>
    <mergeCell ref="B117:B118"/>
    <mergeCell ref="B125:B126"/>
    <mergeCell ref="B93:B94"/>
    <mergeCell ref="B91:B92"/>
    <mergeCell ref="B95:B96"/>
    <mergeCell ref="B99:B100"/>
    <mergeCell ref="B101:B102"/>
    <mergeCell ref="B103:B104"/>
    <mergeCell ref="B113:B114"/>
    <mergeCell ref="A85:A86"/>
    <mergeCell ref="B121:B122"/>
    <mergeCell ref="B171:B172"/>
    <mergeCell ref="A21:A22"/>
    <mergeCell ref="A23:A24"/>
    <mergeCell ref="A25:A26"/>
    <mergeCell ref="A27:A28"/>
    <mergeCell ref="A31:A32"/>
    <mergeCell ref="A33:A34"/>
    <mergeCell ref="A41:A42"/>
    <mergeCell ref="B143:B144"/>
    <mergeCell ref="A47:A48"/>
    <mergeCell ref="B147:B148"/>
    <mergeCell ref="B149:B150"/>
    <mergeCell ref="B157:B158"/>
    <mergeCell ref="B105:B106"/>
    <mergeCell ref="B107:B108"/>
    <mergeCell ref="A77:A78"/>
    <mergeCell ref="A79:A80"/>
    <mergeCell ref="A83:A84"/>
    <mergeCell ref="A59:A60"/>
    <mergeCell ref="A61:A62"/>
    <mergeCell ref="A63:A64"/>
    <mergeCell ref="A65:A66"/>
    <mergeCell ref="B169:B170"/>
    <mergeCell ref="B131:B132"/>
    <mergeCell ref="B135:B136"/>
    <mergeCell ref="B137:B138"/>
    <mergeCell ref="B139:B140"/>
    <mergeCell ref="B141:B142"/>
    <mergeCell ref="A67:A68"/>
    <mergeCell ref="A75:A76"/>
    <mergeCell ref="A105:A106"/>
    <mergeCell ref="A107:A108"/>
    <mergeCell ref="A91:A92"/>
    <mergeCell ref="A93:A94"/>
    <mergeCell ref="A95:A96"/>
    <mergeCell ref="A99:A100"/>
    <mergeCell ref="A101:A102"/>
    <mergeCell ref="A103:A104"/>
    <mergeCell ref="A163:A164"/>
    <mergeCell ref="A153:A154"/>
    <mergeCell ref="A109:A110"/>
    <mergeCell ref="A111:A112"/>
    <mergeCell ref="A117:A118"/>
    <mergeCell ref="A125:A126"/>
    <mergeCell ref="A113:A114"/>
    <mergeCell ref="A119:A120"/>
    <mergeCell ref="A121:A122"/>
    <mergeCell ref="A123:A124"/>
    <mergeCell ref="A147:A148"/>
    <mergeCell ref="A161:A162"/>
    <mergeCell ref="A151:A152"/>
    <mergeCell ref="A149:A150"/>
    <mergeCell ref="A157:A158"/>
    <mergeCell ref="A159:A160"/>
    <mergeCell ref="A165:A166"/>
    <mergeCell ref="A167:A168"/>
    <mergeCell ref="A155:A156"/>
    <mergeCell ref="A169:A170"/>
    <mergeCell ref="A171:A172"/>
    <mergeCell ref="A135:A136"/>
    <mergeCell ref="A137:A138"/>
    <mergeCell ref="A139:A140"/>
    <mergeCell ref="A141:A142"/>
    <mergeCell ref="A143:A144"/>
  </mergeCells>
  <phoneticPr fontId="15" type="noConversion"/>
  <conditionalFormatting sqref="E9:E10">
    <cfRule type="cellIs" dxfId="511" priority="577" operator="equal">
      <formula>0</formula>
    </cfRule>
  </conditionalFormatting>
  <conditionalFormatting sqref="D9:E10">
    <cfRule type="cellIs" dxfId="510" priority="576" operator="equal">
      <formula>0</formula>
    </cfRule>
  </conditionalFormatting>
  <conditionalFormatting sqref="C12">
    <cfRule type="cellIs" dxfId="509" priority="575" operator="equal">
      <formula>0</formula>
    </cfRule>
  </conditionalFormatting>
  <conditionalFormatting sqref="D11">
    <cfRule type="cellIs" dxfId="508" priority="574" operator="equal">
      <formula>0</formula>
    </cfRule>
  </conditionalFormatting>
  <conditionalFormatting sqref="D12">
    <cfRule type="cellIs" dxfId="507" priority="573" operator="equal">
      <formula>0</formula>
    </cfRule>
  </conditionalFormatting>
  <conditionalFormatting sqref="E11">
    <cfRule type="cellIs" dxfId="506" priority="572" operator="equal">
      <formula>0</formula>
    </cfRule>
  </conditionalFormatting>
  <conditionalFormatting sqref="E12">
    <cfRule type="cellIs" dxfId="505" priority="571" operator="equal">
      <formula>0</formula>
    </cfRule>
  </conditionalFormatting>
  <conditionalFormatting sqref="D13">
    <cfRule type="cellIs" dxfId="504" priority="570" operator="equal">
      <formula>0</formula>
    </cfRule>
  </conditionalFormatting>
  <conditionalFormatting sqref="D13">
    <cfRule type="cellIs" dxfId="503" priority="569" operator="notEqual">
      <formula>0</formula>
    </cfRule>
  </conditionalFormatting>
  <conditionalFormatting sqref="D14">
    <cfRule type="cellIs" dxfId="502" priority="568" operator="equal">
      <formula>0</formula>
    </cfRule>
  </conditionalFormatting>
  <conditionalFormatting sqref="D14">
    <cfRule type="cellIs" dxfId="501" priority="567" operator="notEqual">
      <formula>0</formula>
    </cfRule>
  </conditionalFormatting>
  <conditionalFormatting sqref="E165:E166">
    <cfRule type="cellIs" dxfId="500" priority="521" operator="equal">
      <formula>0</formula>
    </cfRule>
  </conditionalFormatting>
  <conditionalFormatting sqref="D165:E166">
    <cfRule type="cellIs" dxfId="499" priority="520" operator="equal">
      <formula>0</formula>
    </cfRule>
  </conditionalFormatting>
  <conditionalFormatting sqref="E15:E16">
    <cfRule type="cellIs" dxfId="498" priority="556" operator="equal">
      <formula>0</formula>
    </cfRule>
  </conditionalFormatting>
  <conditionalFormatting sqref="D15:E16">
    <cfRule type="cellIs" dxfId="497" priority="555" operator="equal">
      <formula>0</formula>
    </cfRule>
  </conditionalFormatting>
  <conditionalFormatting sqref="C18">
    <cfRule type="cellIs" dxfId="496" priority="554" operator="equal">
      <formula>0</formula>
    </cfRule>
  </conditionalFormatting>
  <conditionalFormatting sqref="D17">
    <cfRule type="cellIs" dxfId="495" priority="553" operator="equal">
      <formula>0</formula>
    </cfRule>
  </conditionalFormatting>
  <conditionalFormatting sqref="D18">
    <cfRule type="cellIs" dxfId="494" priority="552" operator="equal">
      <formula>0</formula>
    </cfRule>
  </conditionalFormatting>
  <conditionalFormatting sqref="E35:E36">
    <cfRule type="cellIs" dxfId="493" priority="549" operator="equal">
      <formula>0</formula>
    </cfRule>
  </conditionalFormatting>
  <conditionalFormatting sqref="D35:E36">
    <cfRule type="cellIs" dxfId="492" priority="548" operator="equal">
      <formula>0</formula>
    </cfRule>
  </conditionalFormatting>
  <conditionalFormatting sqref="C38">
    <cfRule type="cellIs" dxfId="491" priority="547" operator="equal">
      <formula>0</formula>
    </cfRule>
  </conditionalFormatting>
  <conditionalFormatting sqref="D37">
    <cfRule type="cellIs" dxfId="490" priority="546" operator="equal">
      <formula>0</formula>
    </cfRule>
  </conditionalFormatting>
  <conditionalFormatting sqref="D38">
    <cfRule type="cellIs" dxfId="489" priority="545" operator="equal">
      <formula>0</formula>
    </cfRule>
  </conditionalFormatting>
  <conditionalFormatting sqref="E37">
    <cfRule type="cellIs" dxfId="488" priority="544" operator="equal">
      <formula>0</formula>
    </cfRule>
  </conditionalFormatting>
  <conditionalFormatting sqref="E69:E70">
    <cfRule type="cellIs" dxfId="487" priority="542" operator="equal">
      <formula>0</formula>
    </cfRule>
  </conditionalFormatting>
  <conditionalFormatting sqref="D69:E70">
    <cfRule type="cellIs" dxfId="486" priority="541" operator="equal">
      <formula>0</formula>
    </cfRule>
  </conditionalFormatting>
  <conditionalFormatting sqref="C72">
    <cfRule type="cellIs" dxfId="485" priority="540" operator="equal">
      <formula>0</formula>
    </cfRule>
  </conditionalFormatting>
  <conditionalFormatting sqref="D71">
    <cfRule type="cellIs" dxfId="484" priority="539" operator="equal">
      <formula>0</formula>
    </cfRule>
  </conditionalFormatting>
  <conditionalFormatting sqref="D72">
    <cfRule type="cellIs" dxfId="483" priority="538" operator="equal">
      <formula>0</formula>
    </cfRule>
  </conditionalFormatting>
  <conditionalFormatting sqref="E71">
    <cfRule type="cellIs" dxfId="482" priority="537" operator="equal">
      <formula>0</formula>
    </cfRule>
  </conditionalFormatting>
  <conditionalFormatting sqref="E119:E120">
    <cfRule type="cellIs" dxfId="481" priority="535" operator="equal">
      <formula>0</formula>
    </cfRule>
  </conditionalFormatting>
  <conditionalFormatting sqref="D119:E120">
    <cfRule type="cellIs" dxfId="480" priority="534" operator="equal">
      <formula>0</formula>
    </cfRule>
  </conditionalFormatting>
  <conditionalFormatting sqref="C122">
    <cfRule type="cellIs" dxfId="479" priority="533" operator="equal">
      <formula>0</formula>
    </cfRule>
  </conditionalFormatting>
  <conditionalFormatting sqref="D121">
    <cfRule type="cellIs" dxfId="478" priority="532" operator="equal">
      <formula>0</formula>
    </cfRule>
  </conditionalFormatting>
  <conditionalFormatting sqref="D122">
    <cfRule type="cellIs" dxfId="477" priority="531" operator="equal">
      <formula>0</formula>
    </cfRule>
  </conditionalFormatting>
  <conditionalFormatting sqref="E121">
    <cfRule type="cellIs" dxfId="476" priority="530" operator="equal">
      <formula>0</formula>
    </cfRule>
  </conditionalFormatting>
  <conditionalFormatting sqref="E151:E152">
    <cfRule type="cellIs" dxfId="475" priority="528" operator="equal">
      <formula>0</formula>
    </cfRule>
  </conditionalFormatting>
  <conditionalFormatting sqref="D151:E152">
    <cfRule type="cellIs" dxfId="474" priority="527" operator="equal">
      <formula>0</formula>
    </cfRule>
  </conditionalFormatting>
  <conditionalFormatting sqref="C154">
    <cfRule type="cellIs" dxfId="473" priority="526" operator="equal">
      <formula>0</formula>
    </cfRule>
  </conditionalFormatting>
  <conditionalFormatting sqref="D153">
    <cfRule type="cellIs" dxfId="472" priority="525" operator="equal">
      <formula>0</formula>
    </cfRule>
  </conditionalFormatting>
  <conditionalFormatting sqref="D154">
    <cfRule type="cellIs" dxfId="471" priority="524" operator="equal">
      <formula>0</formula>
    </cfRule>
  </conditionalFormatting>
  <conditionalFormatting sqref="E153">
    <cfRule type="cellIs" dxfId="470" priority="523" operator="equal">
      <formula>0</formula>
    </cfRule>
  </conditionalFormatting>
  <conditionalFormatting sqref="C168">
    <cfRule type="cellIs" dxfId="469" priority="519" operator="equal">
      <formula>0</formula>
    </cfRule>
  </conditionalFormatting>
  <conditionalFormatting sqref="D167">
    <cfRule type="cellIs" dxfId="468" priority="518" operator="equal">
      <formula>0</formula>
    </cfRule>
  </conditionalFormatting>
  <conditionalFormatting sqref="D168">
    <cfRule type="cellIs" dxfId="467" priority="517" operator="equal">
      <formula>0</formula>
    </cfRule>
  </conditionalFormatting>
  <conditionalFormatting sqref="E167">
    <cfRule type="cellIs" dxfId="466" priority="516" operator="equal">
      <formula>0</formula>
    </cfRule>
  </conditionalFormatting>
  <conditionalFormatting sqref="D155:D156">
    <cfRule type="cellIs" dxfId="465" priority="510" operator="equal">
      <formula>0</formula>
    </cfRule>
  </conditionalFormatting>
  <conditionalFormatting sqref="E155:E156">
    <cfRule type="cellIs" dxfId="464" priority="509" operator="equal">
      <formula>0</formula>
    </cfRule>
  </conditionalFormatting>
  <conditionalFormatting sqref="D19:D20">
    <cfRule type="cellIs" dxfId="463" priority="480" operator="equal">
      <formula>0</formula>
    </cfRule>
  </conditionalFormatting>
  <conditionalFormatting sqref="E19">
    <cfRule type="cellIs" dxfId="462" priority="479" operator="equal">
      <formula>0</formula>
    </cfRule>
  </conditionalFormatting>
  <conditionalFormatting sqref="D29:D30">
    <cfRule type="cellIs" dxfId="461" priority="478" operator="equal">
      <formula>0</formula>
    </cfRule>
  </conditionalFormatting>
  <conditionalFormatting sqref="E29:E30">
    <cfRule type="cellIs" dxfId="460" priority="477" operator="equal">
      <formula>0</formula>
    </cfRule>
  </conditionalFormatting>
  <conditionalFormatting sqref="D39:D40">
    <cfRule type="cellIs" dxfId="459" priority="476" operator="equal">
      <formula>0</formula>
    </cfRule>
  </conditionalFormatting>
  <conditionalFormatting sqref="E39">
    <cfRule type="cellIs" dxfId="458" priority="475" operator="equal">
      <formula>0</formula>
    </cfRule>
  </conditionalFormatting>
  <conditionalFormatting sqref="D43:D44">
    <cfRule type="cellIs" dxfId="457" priority="474" operator="equal">
      <formula>0</formula>
    </cfRule>
  </conditionalFormatting>
  <conditionalFormatting sqref="E43">
    <cfRule type="cellIs" dxfId="456" priority="473" operator="equal">
      <formula>0</formula>
    </cfRule>
  </conditionalFormatting>
  <conditionalFormatting sqref="D51:D52">
    <cfRule type="cellIs" dxfId="455" priority="472" operator="equal">
      <formula>0</formula>
    </cfRule>
  </conditionalFormatting>
  <conditionalFormatting sqref="D73:D74">
    <cfRule type="cellIs" dxfId="454" priority="470" operator="equal">
      <formula>0</formula>
    </cfRule>
  </conditionalFormatting>
  <conditionalFormatting sqref="E73">
    <cfRule type="cellIs" dxfId="453" priority="469" operator="equal">
      <formula>0</formula>
    </cfRule>
  </conditionalFormatting>
  <conditionalFormatting sqref="D81:D82">
    <cfRule type="cellIs" dxfId="452" priority="468" operator="equal">
      <formula>0</formula>
    </cfRule>
  </conditionalFormatting>
  <conditionalFormatting sqref="E81">
    <cfRule type="cellIs" dxfId="451" priority="467" operator="equal">
      <formula>0</formula>
    </cfRule>
  </conditionalFormatting>
  <conditionalFormatting sqref="D97:D98">
    <cfRule type="cellIs" dxfId="450" priority="466" operator="equal">
      <formula>0</formula>
    </cfRule>
  </conditionalFormatting>
  <conditionalFormatting sqref="E97">
    <cfRule type="cellIs" dxfId="449" priority="465" operator="equal">
      <formula>0</formula>
    </cfRule>
  </conditionalFormatting>
  <conditionalFormatting sqref="D115:D116">
    <cfRule type="cellIs" dxfId="448" priority="464" operator="equal">
      <formula>0</formula>
    </cfRule>
  </conditionalFormatting>
  <conditionalFormatting sqref="E115">
    <cfRule type="cellIs" dxfId="447" priority="463" operator="equal">
      <formula>0</formula>
    </cfRule>
  </conditionalFormatting>
  <conditionalFormatting sqref="D123:D124">
    <cfRule type="cellIs" dxfId="446" priority="462" operator="equal">
      <formula>0</formula>
    </cfRule>
  </conditionalFormatting>
  <conditionalFormatting sqref="E123:E124">
    <cfRule type="cellIs" dxfId="445" priority="461" operator="equal">
      <formula>0</formula>
    </cfRule>
  </conditionalFormatting>
  <conditionalFormatting sqref="D129:D130">
    <cfRule type="cellIs" dxfId="444" priority="460" operator="equal">
      <formula>0</formula>
    </cfRule>
  </conditionalFormatting>
  <conditionalFormatting sqref="E129">
    <cfRule type="cellIs" dxfId="443" priority="459" operator="equal">
      <formula>0</formula>
    </cfRule>
  </conditionalFormatting>
  <conditionalFormatting sqref="D133:D134">
    <cfRule type="cellIs" dxfId="442" priority="458" operator="equal">
      <formula>0</formula>
    </cfRule>
  </conditionalFormatting>
  <conditionalFormatting sqref="E133">
    <cfRule type="cellIs" dxfId="441" priority="457" operator="equal">
      <formula>0</formula>
    </cfRule>
  </conditionalFormatting>
  <conditionalFormatting sqref="D145:D146">
    <cfRule type="cellIs" dxfId="440" priority="456" operator="equal">
      <formula>0</formula>
    </cfRule>
  </conditionalFormatting>
  <conditionalFormatting sqref="E145:E146">
    <cfRule type="cellIs" dxfId="439" priority="455" operator="equal">
      <formula>0</formula>
    </cfRule>
  </conditionalFormatting>
  <conditionalFormatting sqref="E13">
    <cfRule type="cellIs" dxfId="438" priority="444" operator="equal">
      <formula>0</formula>
    </cfRule>
  </conditionalFormatting>
  <conditionalFormatting sqref="E13">
    <cfRule type="cellIs" dxfId="437" priority="443" operator="notEqual">
      <formula>0</formula>
    </cfRule>
  </conditionalFormatting>
  <conditionalFormatting sqref="E14">
    <cfRule type="cellIs" dxfId="436" priority="442" operator="equal">
      <formula>0</formula>
    </cfRule>
  </conditionalFormatting>
  <conditionalFormatting sqref="E14">
    <cfRule type="cellIs" dxfId="435" priority="441" operator="notEqual">
      <formula>0</formula>
    </cfRule>
  </conditionalFormatting>
  <conditionalFormatting sqref="D21">
    <cfRule type="cellIs" dxfId="434" priority="440" operator="equal">
      <formula>0</formula>
    </cfRule>
  </conditionalFormatting>
  <conditionalFormatting sqref="D21">
    <cfRule type="cellIs" dxfId="433" priority="439" operator="notEqual">
      <formula>0</formula>
    </cfRule>
  </conditionalFormatting>
  <conditionalFormatting sqref="D22">
    <cfRule type="cellIs" dxfId="432" priority="438" operator="equal">
      <formula>0</formula>
    </cfRule>
  </conditionalFormatting>
  <conditionalFormatting sqref="D22">
    <cfRule type="cellIs" dxfId="431" priority="437" operator="notEqual">
      <formula>0</formula>
    </cfRule>
  </conditionalFormatting>
  <conditionalFormatting sqref="E21">
    <cfRule type="cellIs" dxfId="430" priority="436" operator="equal">
      <formula>0</formula>
    </cfRule>
  </conditionalFormatting>
  <conditionalFormatting sqref="E21">
    <cfRule type="cellIs" dxfId="429" priority="435" operator="notEqual">
      <formula>0</formula>
    </cfRule>
  </conditionalFormatting>
  <conditionalFormatting sqref="E22">
    <cfRule type="cellIs" dxfId="428" priority="434" operator="equal">
      <formula>0</formula>
    </cfRule>
  </conditionalFormatting>
  <conditionalFormatting sqref="E22">
    <cfRule type="cellIs" dxfId="427" priority="433" operator="notEqual">
      <formula>0</formula>
    </cfRule>
  </conditionalFormatting>
  <conditionalFormatting sqref="D23">
    <cfRule type="cellIs" dxfId="426" priority="432" operator="equal">
      <formula>0</formula>
    </cfRule>
  </conditionalFormatting>
  <conditionalFormatting sqref="D23">
    <cfRule type="cellIs" dxfId="425" priority="431" operator="notEqual">
      <formula>0</formula>
    </cfRule>
  </conditionalFormatting>
  <conditionalFormatting sqref="D24">
    <cfRule type="cellIs" dxfId="424" priority="430" operator="equal">
      <formula>0</formula>
    </cfRule>
  </conditionalFormatting>
  <conditionalFormatting sqref="D24">
    <cfRule type="cellIs" dxfId="423" priority="429" operator="notEqual">
      <formula>0</formula>
    </cfRule>
  </conditionalFormatting>
  <conditionalFormatting sqref="E23">
    <cfRule type="cellIs" dxfId="422" priority="428" operator="equal">
      <formula>0</formula>
    </cfRule>
  </conditionalFormatting>
  <conditionalFormatting sqref="E23">
    <cfRule type="cellIs" dxfId="421" priority="427" operator="notEqual">
      <formula>0</formula>
    </cfRule>
  </conditionalFormatting>
  <conditionalFormatting sqref="E24">
    <cfRule type="cellIs" dxfId="420" priority="426" operator="equal">
      <formula>0</formula>
    </cfRule>
  </conditionalFormatting>
  <conditionalFormatting sqref="E24">
    <cfRule type="cellIs" dxfId="419" priority="425" operator="notEqual">
      <formula>0</formula>
    </cfRule>
  </conditionalFormatting>
  <conditionalFormatting sqref="D25">
    <cfRule type="cellIs" dxfId="418" priority="424" operator="equal">
      <formula>0</formula>
    </cfRule>
  </conditionalFormatting>
  <conditionalFormatting sqref="D25">
    <cfRule type="cellIs" dxfId="417" priority="423" operator="notEqual">
      <formula>0</formula>
    </cfRule>
  </conditionalFormatting>
  <conditionalFormatting sqref="D26">
    <cfRule type="cellIs" dxfId="416" priority="422" operator="equal">
      <formula>0</formula>
    </cfRule>
  </conditionalFormatting>
  <conditionalFormatting sqref="D26">
    <cfRule type="cellIs" dxfId="415" priority="421" operator="notEqual">
      <formula>0</formula>
    </cfRule>
  </conditionalFormatting>
  <conditionalFormatting sqref="E25">
    <cfRule type="cellIs" dxfId="414" priority="420" operator="equal">
      <formula>0</formula>
    </cfRule>
  </conditionalFormatting>
  <conditionalFormatting sqref="E25">
    <cfRule type="cellIs" dxfId="413" priority="419" operator="notEqual">
      <formula>0</formula>
    </cfRule>
  </conditionalFormatting>
  <conditionalFormatting sqref="E26">
    <cfRule type="cellIs" dxfId="412" priority="418" operator="equal">
      <formula>0</formula>
    </cfRule>
  </conditionalFormatting>
  <conditionalFormatting sqref="E26">
    <cfRule type="cellIs" dxfId="411" priority="417" operator="notEqual">
      <formula>0</formula>
    </cfRule>
  </conditionalFormatting>
  <conditionalFormatting sqref="D27">
    <cfRule type="cellIs" dxfId="410" priority="416" operator="equal">
      <formula>0</formula>
    </cfRule>
  </conditionalFormatting>
  <conditionalFormatting sqref="D27">
    <cfRule type="cellIs" dxfId="409" priority="415" operator="notEqual">
      <formula>0</formula>
    </cfRule>
  </conditionalFormatting>
  <conditionalFormatting sqref="D28">
    <cfRule type="cellIs" dxfId="408" priority="414" operator="equal">
      <formula>0</formula>
    </cfRule>
  </conditionalFormatting>
  <conditionalFormatting sqref="D28">
    <cfRule type="cellIs" dxfId="407" priority="413" operator="notEqual">
      <formula>0</formula>
    </cfRule>
  </conditionalFormatting>
  <conditionalFormatting sqref="E27">
    <cfRule type="cellIs" dxfId="406" priority="412" operator="equal">
      <formula>0</formula>
    </cfRule>
  </conditionalFormatting>
  <conditionalFormatting sqref="E27">
    <cfRule type="cellIs" dxfId="405" priority="411" operator="notEqual">
      <formula>0</formula>
    </cfRule>
  </conditionalFormatting>
  <conditionalFormatting sqref="E28">
    <cfRule type="cellIs" dxfId="404" priority="410" operator="equal">
      <formula>0</formula>
    </cfRule>
  </conditionalFormatting>
  <conditionalFormatting sqref="E28">
    <cfRule type="cellIs" dxfId="403" priority="409" operator="notEqual">
      <formula>0</formula>
    </cfRule>
  </conditionalFormatting>
  <conditionalFormatting sqref="D31">
    <cfRule type="cellIs" dxfId="402" priority="408" operator="equal">
      <formula>0</formula>
    </cfRule>
  </conditionalFormatting>
  <conditionalFormatting sqref="D31">
    <cfRule type="cellIs" dxfId="401" priority="407" operator="notEqual">
      <formula>0</formula>
    </cfRule>
  </conditionalFormatting>
  <conditionalFormatting sqref="D32">
    <cfRule type="cellIs" dxfId="400" priority="406" operator="equal">
      <formula>0</formula>
    </cfRule>
  </conditionalFormatting>
  <conditionalFormatting sqref="D32">
    <cfRule type="cellIs" dxfId="399" priority="405" operator="notEqual">
      <formula>0</formula>
    </cfRule>
  </conditionalFormatting>
  <conditionalFormatting sqref="E31">
    <cfRule type="cellIs" dxfId="398" priority="404" operator="equal">
      <formula>0</formula>
    </cfRule>
  </conditionalFormatting>
  <conditionalFormatting sqref="E31">
    <cfRule type="cellIs" dxfId="397" priority="403" operator="notEqual">
      <formula>0</formula>
    </cfRule>
  </conditionalFormatting>
  <conditionalFormatting sqref="E32">
    <cfRule type="cellIs" dxfId="396" priority="402" operator="equal">
      <formula>0</formula>
    </cfRule>
  </conditionalFormatting>
  <conditionalFormatting sqref="E32">
    <cfRule type="cellIs" dxfId="395" priority="401" operator="notEqual">
      <formula>0</formula>
    </cfRule>
  </conditionalFormatting>
  <conditionalFormatting sqref="D33">
    <cfRule type="cellIs" dxfId="394" priority="400" operator="equal">
      <formula>0</formula>
    </cfRule>
  </conditionalFormatting>
  <conditionalFormatting sqref="D33">
    <cfRule type="cellIs" dxfId="393" priority="399" operator="notEqual">
      <formula>0</formula>
    </cfRule>
  </conditionalFormatting>
  <conditionalFormatting sqref="D34">
    <cfRule type="cellIs" dxfId="392" priority="398" operator="equal">
      <formula>0</formula>
    </cfRule>
  </conditionalFormatting>
  <conditionalFormatting sqref="D34">
    <cfRule type="cellIs" dxfId="391" priority="397" operator="notEqual">
      <formula>0</formula>
    </cfRule>
  </conditionalFormatting>
  <conditionalFormatting sqref="E33">
    <cfRule type="cellIs" dxfId="390" priority="396" operator="equal">
      <formula>0</formula>
    </cfRule>
  </conditionalFormatting>
  <conditionalFormatting sqref="E33">
    <cfRule type="cellIs" dxfId="389" priority="395" operator="notEqual">
      <formula>0</formula>
    </cfRule>
  </conditionalFormatting>
  <conditionalFormatting sqref="E34">
    <cfRule type="cellIs" dxfId="388" priority="394" operator="equal">
      <formula>0</formula>
    </cfRule>
  </conditionalFormatting>
  <conditionalFormatting sqref="E34">
    <cfRule type="cellIs" dxfId="387" priority="393" operator="notEqual">
      <formula>0</formula>
    </cfRule>
  </conditionalFormatting>
  <conditionalFormatting sqref="D41">
    <cfRule type="cellIs" dxfId="386" priority="392" operator="equal">
      <formula>0</formula>
    </cfRule>
  </conditionalFormatting>
  <conditionalFormatting sqref="D41">
    <cfRule type="cellIs" dxfId="385" priority="391" operator="notEqual">
      <formula>0</formula>
    </cfRule>
  </conditionalFormatting>
  <conditionalFormatting sqref="D42">
    <cfRule type="cellIs" dxfId="384" priority="390" operator="equal">
      <formula>0</formula>
    </cfRule>
  </conditionalFormatting>
  <conditionalFormatting sqref="D42">
    <cfRule type="cellIs" dxfId="383" priority="389" operator="notEqual">
      <formula>0</formula>
    </cfRule>
  </conditionalFormatting>
  <conditionalFormatting sqref="E41">
    <cfRule type="cellIs" dxfId="382" priority="388" operator="equal">
      <formula>0</formula>
    </cfRule>
  </conditionalFormatting>
  <conditionalFormatting sqref="E41">
    <cfRule type="cellIs" dxfId="381" priority="387" operator="notEqual">
      <formula>0</formula>
    </cfRule>
  </conditionalFormatting>
  <conditionalFormatting sqref="E42">
    <cfRule type="cellIs" dxfId="380" priority="386" operator="equal">
      <formula>0</formula>
    </cfRule>
  </conditionalFormatting>
  <conditionalFormatting sqref="E42">
    <cfRule type="cellIs" dxfId="379" priority="385" operator="notEqual">
      <formula>0</formula>
    </cfRule>
  </conditionalFormatting>
  <conditionalFormatting sqref="D45">
    <cfRule type="cellIs" dxfId="378" priority="384" operator="equal">
      <formula>0</formula>
    </cfRule>
  </conditionalFormatting>
  <conditionalFormatting sqref="D45">
    <cfRule type="cellIs" dxfId="377" priority="383" operator="notEqual">
      <formula>0</formula>
    </cfRule>
  </conditionalFormatting>
  <conditionalFormatting sqref="D46">
    <cfRule type="cellIs" dxfId="376" priority="382" operator="equal">
      <formula>0</formula>
    </cfRule>
  </conditionalFormatting>
  <conditionalFormatting sqref="D46">
    <cfRule type="cellIs" dxfId="375" priority="381" operator="notEqual">
      <formula>0</formula>
    </cfRule>
  </conditionalFormatting>
  <conditionalFormatting sqref="E45">
    <cfRule type="cellIs" dxfId="374" priority="380" operator="equal">
      <formula>0</formula>
    </cfRule>
  </conditionalFormatting>
  <conditionalFormatting sqref="E45">
    <cfRule type="cellIs" dxfId="373" priority="379" operator="notEqual">
      <formula>0</formula>
    </cfRule>
  </conditionalFormatting>
  <conditionalFormatting sqref="E46">
    <cfRule type="cellIs" dxfId="372" priority="378" operator="equal">
      <formula>0</formula>
    </cfRule>
  </conditionalFormatting>
  <conditionalFormatting sqref="E46">
    <cfRule type="cellIs" dxfId="371" priority="377" operator="notEqual">
      <formula>0</formula>
    </cfRule>
  </conditionalFormatting>
  <conditionalFormatting sqref="D47">
    <cfRule type="cellIs" dxfId="370" priority="376" operator="equal">
      <formula>0</formula>
    </cfRule>
  </conditionalFormatting>
  <conditionalFormatting sqref="D47">
    <cfRule type="cellIs" dxfId="369" priority="375" operator="notEqual">
      <formula>0</formula>
    </cfRule>
  </conditionalFormatting>
  <conditionalFormatting sqref="D48">
    <cfRule type="cellIs" dxfId="368" priority="374" operator="equal">
      <formula>0</formula>
    </cfRule>
  </conditionalFormatting>
  <conditionalFormatting sqref="D48">
    <cfRule type="cellIs" dxfId="367" priority="373" operator="notEqual">
      <formula>0</formula>
    </cfRule>
  </conditionalFormatting>
  <conditionalFormatting sqref="E47">
    <cfRule type="cellIs" dxfId="366" priority="372" operator="equal">
      <formula>0</formula>
    </cfRule>
  </conditionalFormatting>
  <conditionalFormatting sqref="E47">
    <cfRule type="cellIs" dxfId="365" priority="371" operator="notEqual">
      <formula>0</formula>
    </cfRule>
  </conditionalFormatting>
  <conditionalFormatting sqref="E48">
    <cfRule type="cellIs" dxfId="364" priority="370" operator="equal">
      <formula>0</formula>
    </cfRule>
  </conditionalFormatting>
  <conditionalFormatting sqref="E48">
    <cfRule type="cellIs" dxfId="363" priority="369" operator="notEqual">
      <formula>0</formula>
    </cfRule>
  </conditionalFormatting>
  <conditionalFormatting sqref="D49">
    <cfRule type="cellIs" dxfId="362" priority="368" operator="equal">
      <formula>0</formula>
    </cfRule>
  </conditionalFormatting>
  <conditionalFormatting sqref="D49">
    <cfRule type="cellIs" dxfId="361" priority="367" operator="notEqual">
      <formula>0</formula>
    </cfRule>
  </conditionalFormatting>
  <conditionalFormatting sqref="D50">
    <cfRule type="cellIs" dxfId="360" priority="366" operator="equal">
      <formula>0</formula>
    </cfRule>
  </conditionalFormatting>
  <conditionalFormatting sqref="D50">
    <cfRule type="cellIs" dxfId="359" priority="365" operator="notEqual">
      <formula>0</formula>
    </cfRule>
  </conditionalFormatting>
  <conditionalFormatting sqref="E49">
    <cfRule type="cellIs" dxfId="358" priority="364" operator="equal">
      <formula>0</formula>
    </cfRule>
  </conditionalFormatting>
  <conditionalFormatting sqref="E49">
    <cfRule type="cellIs" dxfId="357" priority="363" operator="notEqual">
      <formula>0</formula>
    </cfRule>
  </conditionalFormatting>
  <conditionalFormatting sqref="E50">
    <cfRule type="cellIs" dxfId="356" priority="362" operator="equal">
      <formula>0</formula>
    </cfRule>
  </conditionalFormatting>
  <conditionalFormatting sqref="E50">
    <cfRule type="cellIs" dxfId="355" priority="361" operator="notEqual">
      <formula>0</formula>
    </cfRule>
  </conditionalFormatting>
  <conditionalFormatting sqref="D53">
    <cfRule type="cellIs" dxfId="354" priority="360" operator="equal">
      <formula>0</formula>
    </cfRule>
  </conditionalFormatting>
  <conditionalFormatting sqref="D53">
    <cfRule type="cellIs" dxfId="353" priority="359" operator="notEqual">
      <formula>0</formula>
    </cfRule>
  </conditionalFormatting>
  <conditionalFormatting sqref="D54">
    <cfRule type="cellIs" dxfId="352" priority="358" operator="equal">
      <formula>0</formula>
    </cfRule>
  </conditionalFormatting>
  <conditionalFormatting sqref="D54">
    <cfRule type="cellIs" dxfId="351" priority="357" operator="notEqual">
      <formula>0</formula>
    </cfRule>
  </conditionalFormatting>
  <conditionalFormatting sqref="E53">
    <cfRule type="cellIs" dxfId="350" priority="356" operator="equal">
      <formula>0</formula>
    </cfRule>
  </conditionalFormatting>
  <conditionalFormatting sqref="E53">
    <cfRule type="cellIs" dxfId="349" priority="355" operator="notEqual">
      <formula>0</formula>
    </cfRule>
  </conditionalFormatting>
  <conditionalFormatting sqref="E54">
    <cfRule type="cellIs" dxfId="348" priority="354" operator="equal">
      <formula>0</formula>
    </cfRule>
  </conditionalFormatting>
  <conditionalFormatting sqref="E54">
    <cfRule type="cellIs" dxfId="347" priority="353" operator="notEqual">
      <formula>0</formula>
    </cfRule>
  </conditionalFormatting>
  <conditionalFormatting sqref="D55">
    <cfRule type="cellIs" dxfId="346" priority="352" operator="equal">
      <formula>0</formula>
    </cfRule>
  </conditionalFormatting>
  <conditionalFormatting sqref="D55">
    <cfRule type="cellIs" dxfId="345" priority="351" operator="notEqual">
      <formula>0</formula>
    </cfRule>
  </conditionalFormatting>
  <conditionalFormatting sqref="D56">
    <cfRule type="cellIs" dxfId="344" priority="350" operator="equal">
      <formula>0</formula>
    </cfRule>
  </conditionalFormatting>
  <conditionalFormatting sqref="D56">
    <cfRule type="cellIs" dxfId="343" priority="349" operator="notEqual">
      <formula>0</formula>
    </cfRule>
  </conditionalFormatting>
  <conditionalFormatting sqref="E55">
    <cfRule type="cellIs" dxfId="342" priority="348" operator="equal">
      <formula>0</formula>
    </cfRule>
  </conditionalFormatting>
  <conditionalFormatting sqref="E55">
    <cfRule type="cellIs" dxfId="341" priority="347" operator="notEqual">
      <formula>0</formula>
    </cfRule>
  </conditionalFormatting>
  <conditionalFormatting sqref="E56">
    <cfRule type="cellIs" dxfId="340" priority="346" operator="equal">
      <formula>0</formula>
    </cfRule>
  </conditionalFormatting>
  <conditionalFormatting sqref="E56">
    <cfRule type="cellIs" dxfId="339" priority="345" operator="notEqual">
      <formula>0</formula>
    </cfRule>
  </conditionalFormatting>
  <conditionalFormatting sqref="D57">
    <cfRule type="cellIs" dxfId="338" priority="344" operator="equal">
      <formula>0</formula>
    </cfRule>
  </conditionalFormatting>
  <conditionalFormatting sqref="D57">
    <cfRule type="cellIs" dxfId="337" priority="343" operator="notEqual">
      <formula>0</formula>
    </cfRule>
  </conditionalFormatting>
  <conditionalFormatting sqref="D58">
    <cfRule type="cellIs" dxfId="336" priority="342" operator="equal">
      <formula>0</formula>
    </cfRule>
  </conditionalFormatting>
  <conditionalFormatting sqref="D58">
    <cfRule type="cellIs" dxfId="335" priority="341" operator="notEqual">
      <formula>0</formula>
    </cfRule>
  </conditionalFormatting>
  <conditionalFormatting sqref="E57">
    <cfRule type="cellIs" dxfId="334" priority="340" operator="equal">
      <formula>0</formula>
    </cfRule>
  </conditionalFormatting>
  <conditionalFormatting sqref="E57">
    <cfRule type="cellIs" dxfId="333" priority="339" operator="notEqual">
      <formula>0</formula>
    </cfRule>
  </conditionalFormatting>
  <conditionalFormatting sqref="E58">
    <cfRule type="cellIs" dxfId="332" priority="338" operator="equal">
      <formula>0</formula>
    </cfRule>
  </conditionalFormatting>
  <conditionalFormatting sqref="E58">
    <cfRule type="cellIs" dxfId="331" priority="337" operator="notEqual">
      <formula>0</formula>
    </cfRule>
  </conditionalFormatting>
  <conditionalFormatting sqref="D59">
    <cfRule type="cellIs" dxfId="330" priority="336" operator="equal">
      <formula>0</formula>
    </cfRule>
  </conditionalFormatting>
  <conditionalFormatting sqref="D59">
    <cfRule type="cellIs" dxfId="329" priority="335" operator="notEqual">
      <formula>0</formula>
    </cfRule>
  </conditionalFormatting>
  <conditionalFormatting sqref="D60">
    <cfRule type="cellIs" dxfId="328" priority="334" operator="equal">
      <formula>0</formula>
    </cfRule>
  </conditionalFormatting>
  <conditionalFormatting sqref="D60">
    <cfRule type="cellIs" dxfId="327" priority="333" operator="notEqual">
      <formula>0</formula>
    </cfRule>
  </conditionalFormatting>
  <conditionalFormatting sqref="E59">
    <cfRule type="cellIs" dxfId="326" priority="332" operator="equal">
      <formula>0</formula>
    </cfRule>
  </conditionalFormatting>
  <conditionalFormatting sqref="E59">
    <cfRule type="cellIs" dxfId="325" priority="331" operator="notEqual">
      <formula>0</formula>
    </cfRule>
  </conditionalFormatting>
  <conditionalFormatting sqref="E60">
    <cfRule type="cellIs" dxfId="324" priority="330" operator="equal">
      <formula>0</formula>
    </cfRule>
  </conditionalFormatting>
  <conditionalFormatting sqref="E60">
    <cfRule type="cellIs" dxfId="323" priority="329" operator="notEqual">
      <formula>0</formula>
    </cfRule>
  </conditionalFormatting>
  <conditionalFormatting sqref="D61">
    <cfRule type="cellIs" dxfId="322" priority="328" operator="equal">
      <formula>0</formula>
    </cfRule>
  </conditionalFormatting>
  <conditionalFormatting sqref="D61">
    <cfRule type="cellIs" dxfId="321" priority="327" operator="notEqual">
      <formula>0</formula>
    </cfRule>
  </conditionalFormatting>
  <conditionalFormatting sqref="D62">
    <cfRule type="cellIs" dxfId="320" priority="326" operator="equal">
      <formula>0</formula>
    </cfRule>
  </conditionalFormatting>
  <conditionalFormatting sqref="D62">
    <cfRule type="cellIs" dxfId="319" priority="325" operator="notEqual">
      <formula>0</formula>
    </cfRule>
  </conditionalFormatting>
  <conditionalFormatting sqref="E61">
    <cfRule type="cellIs" dxfId="318" priority="324" operator="equal">
      <formula>0</formula>
    </cfRule>
  </conditionalFormatting>
  <conditionalFormatting sqref="E61">
    <cfRule type="cellIs" dxfId="317" priority="323" operator="notEqual">
      <formula>0</formula>
    </cfRule>
  </conditionalFormatting>
  <conditionalFormatting sqref="E62">
    <cfRule type="cellIs" dxfId="316" priority="322" operator="equal">
      <formula>0</formula>
    </cfRule>
  </conditionalFormatting>
  <conditionalFormatting sqref="E62">
    <cfRule type="cellIs" dxfId="315" priority="321" operator="notEqual">
      <formula>0</formula>
    </cfRule>
  </conditionalFormatting>
  <conditionalFormatting sqref="D63">
    <cfRule type="cellIs" dxfId="314" priority="320" operator="equal">
      <formula>0</formula>
    </cfRule>
  </conditionalFormatting>
  <conditionalFormatting sqref="D63">
    <cfRule type="cellIs" dxfId="313" priority="319" operator="notEqual">
      <formula>0</formula>
    </cfRule>
  </conditionalFormatting>
  <conditionalFormatting sqref="D64">
    <cfRule type="cellIs" dxfId="312" priority="318" operator="equal">
      <formula>0</formula>
    </cfRule>
  </conditionalFormatting>
  <conditionalFormatting sqref="D64">
    <cfRule type="cellIs" dxfId="311" priority="317" operator="notEqual">
      <formula>0</formula>
    </cfRule>
  </conditionalFormatting>
  <conditionalFormatting sqref="E63">
    <cfRule type="cellIs" dxfId="310" priority="316" operator="equal">
      <formula>0</formula>
    </cfRule>
  </conditionalFormatting>
  <conditionalFormatting sqref="E63">
    <cfRule type="cellIs" dxfId="309" priority="315" operator="notEqual">
      <formula>0</formula>
    </cfRule>
  </conditionalFormatting>
  <conditionalFormatting sqref="E64">
    <cfRule type="cellIs" dxfId="308" priority="314" operator="equal">
      <formula>0</formula>
    </cfRule>
  </conditionalFormatting>
  <conditionalFormatting sqref="E64">
    <cfRule type="cellIs" dxfId="307" priority="313" operator="notEqual">
      <formula>0</formula>
    </cfRule>
  </conditionalFormatting>
  <conditionalFormatting sqref="D65">
    <cfRule type="cellIs" dxfId="306" priority="312" operator="equal">
      <formula>0</formula>
    </cfRule>
  </conditionalFormatting>
  <conditionalFormatting sqref="D65">
    <cfRule type="cellIs" dxfId="305" priority="311" operator="notEqual">
      <formula>0</formula>
    </cfRule>
  </conditionalFormatting>
  <conditionalFormatting sqref="D66">
    <cfRule type="cellIs" dxfId="304" priority="310" operator="equal">
      <formula>0</formula>
    </cfRule>
  </conditionalFormatting>
  <conditionalFormatting sqref="D66">
    <cfRule type="cellIs" dxfId="303" priority="309" operator="notEqual">
      <formula>0</formula>
    </cfRule>
  </conditionalFormatting>
  <conditionalFormatting sqref="E65">
    <cfRule type="cellIs" dxfId="302" priority="308" operator="equal">
      <formula>0</formula>
    </cfRule>
  </conditionalFormatting>
  <conditionalFormatting sqref="E65">
    <cfRule type="cellIs" dxfId="301" priority="307" operator="notEqual">
      <formula>0</formula>
    </cfRule>
  </conditionalFormatting>
  <conditionalFormatting sqref="E66">
    <cfRule type="cellIs" dxfId="300" priority="306" operator="equal">
      <formula>0</formula>
    </cfRule>
  </conditionalFormatting>
  <conditionalFormatting sqref="E66">
    <cfRule type="cellIs" dxfId="299" priority="305" operator="notEqual">
      <formula>0</formula>
    </cfRule>
  </conditionalFormatting>
  <conditionalFormatting sqref="D67">
    <cfRule type="cellIs" dxfId="298" priority="304" operator="equal">
      <formula>0</formula>
    </cfRule>
  </conditionalFormatting>
  <conditionalFormatting sqref="D67">
    <cfRule type="cellIs" dxfId="297" priority="303" operator="notEqual">
      <formula>0</formula>
    </cfRule>
  </conditionalFormatting>
  <conditionalFormatting sqref="D68">
    <cfRule type="cellIs" dxfId="296" priority="302" operator="equal">
      <formula>0</formula>
    </cfRule>
  </conditionalFormatting>
  <conditionalFormatting sqref="D68">
    <cfRule type="cellIs" dxfId="295" priority="301" operator="notEqual">
      <formula>0</formula>
    </cfRule>
  </conditionalFormatting>
  <conditionalFormatting sqref="E67">
    <cfRule type="cellIs" dxfId="294" priority="300" operator="equal">
      <formula>0</formula>
    </cfRule>
  </conditionalFormatting>
  <conditionalFormatting sqref="E67">
    <cfRule type="cellIs" dxfId="293" priority="299" operator="notEqual">
      <formula>0</formula>
    </cfRule>
  </conditionalFormatting>
  <conditionalFormatting sqref="E68">
    <cfRule type="cellIs" dxfId="292" priority="298" operator="equal">
      <formula>0</formula>
    </cfRule>
  </conditionalFormatting>
  <conditionalFormatting sqref="E68">
    <cfRule type="cellIs" dxfId="291" priority="297" operator="notEqual">
      <formula>0</formula>
    </cfRule>
  </conditionalFormatting>
  <conditionalFormatting sqref="D75">
    <cfRule type="cellIs" dxfId="290" priority="296" operator="equal">
      <formula>0</formula>
    </cfRule>
  </conditionalFormatting>
  <conditionalFormatting sqref="D75">
    <cfRule type="cellIs" dxfId="289" priority="295" operator="notEqual">
      <formula>0</formula>
    </cfRule>
  </conditionalFormatting>
  <conditionalFormatting sqref="D76">
    <cfRule type="cellIs" dxfId="288" priority="294" operator="equal">
      <formula>0</formula>
    </cfRule>
  </conditionalFormatting>
  <conditionalFormatting sqref="D76">
    <cfRule type="cellIs" dxfId="287" priority="293" operator="notEqual">
      <formula>0</formula>
    </cfRule>
  </conditionalFormatting>
  <conditionalFormatting sqref="E75">
    <cfRule type="cellIs" dxfId="286" priority="292" operator="equal">
      <formula>0</formula>
    </cfRule>
  </conditionalFormatting>
  <conditionalFormatting sqref="E75">
    <cfRule type="cellIs" dxfId="285" priority="291" operator="notEqual">
      <formula>0</formula>
    </cfRule>
  </conditionalFormatting>
  <conditionalFormatting sqref="E76">
    <cfRule type="cellIs" dxfId="284" priority="290" operator="equal">
      <formula>0</formula>
    </cfRule>
  </conditionalFormatting>
  <conditionalFormatting sqref="E76">
    <cfRule type="cellIs" dxfId="283" priority="289" operator="notEqual">
      <formula>0</formula>
    </cfRule>
  </conditionalFormatting>
  <conditionalFormatting sqref="D77">
    <cfRule type="cellIs" dxfId="282" priority="288" operator="equal">
      <formula>0</formula>
    </cfRule>
  </conditionalFormatting>
  <conditionalFormatting sqref="D77">
    <cfRule type="cellIs" dxfId="281" priority="287" operator="notEqual">
      <formula>0</formula>
    </cfRule>
  </conditionalFormatting>
  <conditionalFormatting sqref="D78">
    <cfRule type="cellIs" dxfId="280" priority="286" operator="equal">
      <formula>0</formula>
    </cfRule>
  </conditionalFormatting>
  <conditionalFormatting sqref="D78">
    <cfRule type="cellIs" dxfId="279" priority="285" operator="notEqual">
      <formula>0</formula>
    </cfRule>
  </conditionalFormatting>
  <conditionalFormatting sqref="E77">
    <cfRule type="cellIs" dxfId="278" priority="284" operator="equal">
      <formula>0</formula>
    </cfRule>
  </conditionalFormatting>
  <conditionalFormatting sqref="E77">
    <cfRule type="cellIs" dxfId="277" priority="283" operator="notEqual">
      <formula>0</formula>
    </cfRule>
  </conditionalFormatting>
  <conditionalFormatting sqref="E78">
    <cfRule type="cellIs" dxfId="276" priority="282" operator="equal">
      <formula>0</formula>
    </cfRule>
  </conditionalFormatting>
  <conditionalFormatting sqref="E78">
    <cfRule type="cellIs" dxfId="275" priority="281" operator="notEqual">
      <formula>0</formula>
    </cfRule>
  </conditionalFormatting>
  <conditionalFormatting sqref="D79">
    <cfRule type="cellIs" dxfId="274" priority="280" operator="equal">
      <formula>0</formula>
    </cfRule>
  </conditionalFormatting>
  <conditionalFormatting sqref="D79">
    <cfRule type="cellIs" dxfId="273" priority="279" operator="notEqual">
      <formula>0</formula>
    </cfRule>
  </conditionalFormatting>
  <conditionalFormatting sqref="D80">
    <cfRule type="cellIs" dxfId="272" priority="278" operator="equal">
      <formula>0</formula>
    </cfRule>
  </conditionalFormatting>
  <conditionalFormatting sqref="D80">
    <cfRule type="cellIs" dxfId="271" priority="277" operator="notEqual">
      <formula>0</formula>
    </cfRule>
  </conditionalFormatting>
  <conditionalFormatting sqref="E79">
    <cfRule type="cellIs" dxfId="270" priority="276" operator="equal">
      <formula>0</formula>
    </cfRule>
  </conditionalFormatting>
  <conditionalFormatting sqref="E79">
    <cfRule type="cellIs" dxfId="269" priority="275" operator="notEqual">
      <formula>0</formula>
    </cfRule>
  </conditionalFormatting>
  <conditionalFormatting sqref="E80">
    <cfRule type="cellIs" dxfId="268" priority="274" operator="equal">
      <formula>0</formula>
    </cfRule>
  </conditionalFormatting>
  <conditionalFormatting sqref="E80">
    <cfRule type="cellIs" dxfId="267" priority="273" operator="notEqual">
      <formula>0</formula>
    </cfRule>
  </conditionalFormatting>
  <conditionalFormatting sqref="D83">
    <cfRule type="cellIs" dxfId="266" priority="272" operator="equal">
      <formula>0</formula>
    </cfRule>
  </conditionalFormatting>
  <conditionalFormatting sqref="D83">
    <cfRule type="cellIs" dxfId="265" priority="271" operator="notEqual">
      <formula>0</formula>
    </cfRule>
  </conditionalFormatting>
  <conditionalFormatting sqref="D84">
    <cfRule type="cellIs" dxfId="264" priority="270" operator="equal">
      <formula>0</formula>
    </cfRule>
  </conditionalFormatting>
  <conditionalFormatting sqref="D84">
    <cfRule type="cellIs" dxfId="263" priority="269" operator="notEqual">
      <formula>0</formula>
    </cfRule>
  </conditionalFormatting>
  <conditionalFormatting sqref="E83">
    <cfRule type="cellIs" dxfId="262" priority="268" operator="equal">
      <formula>0</formula>
    </cfRule>
  </conditionalFormatting>
  <conditionalFormatting sqref="E83">
    <cfRule type="cellIs" dxfId="261" priority="267" operator="notEqual">
      <formula>0</formula>
    </cfRule>
  </conditionalFormatting>
  <conditionalFormatting sqref="E84">
    <cfRule type="cellIs" dxfId="260" priority="266" operator="equal">
      <formula>0</formula>
    </cfRule>
  </conditionalFormatting>
  <conditionalFormatting sqref="E84">
    <cfRule type="cellIs" dxfId="259" priority="265" operator="notEqual">
      <formula>0</formula>
    </cfRule>
  </conditionalFormatting>
  <conditionalFormatting sqref="D85">
    <cfRule type="cellIs" dxfId="258" priority="264" operator="equal">
      <formula>0</formula>
    </cfRule>
  </conditionalFormatting>
  <conditionalFormatting sqref="D85">
    <cfRule type="cellIs" dxfId="257" priority="263" operator="notEqual">
      <formula>0</formula>
    </cfRule>
  </conditionalFormatting>
  <conditionalFormatting sqref="D86">
    <cfRule type="cellIs" dxfId="256" priority="262" operator="equal">
      <formula>0</formula>
    </cfRule>
  </conditionalFormatting>
  <conditionalFormatting sqref="D86">
    <cfRule type="cellIs" dxfId="255" priority="261" operator="notEqual">
      <formula>0</formula>
    </cfRule>
  </conditionalFormatting>
  <conditionalFormatting sqref="E85">
    <cfRule type="cellIs" dxfId="254" priority="260" operator="equal">
      <formula>0</formula>
    </cfRule>
  </conditionalFormatting>
  <conditionalFormatting sqref="E85">
    <cfRule type="cellIs" dxfId="253" priority="259" operator="notEqual">
      <formula>0</formula>
    </cfRule>
  </conditionalFormatting>
  <conditionalFormatting sqref="E86">
    <cfRule type="cellIs" dxfId="252" priority="258" operator="equal">
      <formula>0</formula>
    </cfRule>
  </conditionalFormatting>
  <conditionalFormatting sqref="E86">
    <cfRule type="cellIs" dxfId="251" priority="257" operator="notEqual">
      <formula>0</formula>
    </cfRule>
  </conditionalFormatting>
  <conditionalFormatting sqref="D87">
    <cfRule type="cellIs" dxfId="250" priority="256" operator="equal">
      <formula>0</formula>
    </cfRule>
  </conditionalFormatting>
  <conditionalFormatting sqref="D87">
    <cfRule type="cellIs" dxfId="249" priority="255" operator="notEqual">
      <formula>0</formula>
    </cfRule>
  </conditionalFormatting>
  <conditionalFormatting sqref="D88">
    <cfRule type="cellIs" dxfId="248" priority="254" operator="equal">
      <formula>0</formula>
    </cfRule>
  </conditionalFormatting>
  <conditionalFormatting sqref="D88">
    <cfRule type="cellIs" dxfId="247" priority="253" operator="notEqual">
      <formula>0</formula>
    </cfRule>
  </conditionalFormatting>
  <conditionalFormatting sqref="E87">
    <cfRule type="cellIs" dxfId="246" priority="252" operator="equal">
      <formula>0</formula>
    </cfRule>
  </conditionalFormatting>
  <conditionalFormatting sqref="E87">
    <cfRule type="cellIs" dxfId="245" priority="251" operator="notEqual">
      <formula>0</formula>
    </cfRule>
  </conditionalFormatting>
  <conditionalFormatting sqref="E88">
    <cfRule type="cellIs" dxfId="244" priority="250" operator="equal">
      <formula>0</formula>
    </cfRule>
  </conditionalFormatting>
  <conditionalFormatting sqref="E88">
    <cfRule type="cellIs" dxfId="243" priority="249" operator="notEqual">
      <formula>0</formula>
    </cfRule>
  </conditionalFormatting>
  <conditionalFormatting sqref="D89">
    <cfRule type="cellIs" dxfId="242" priority="248" operator="equal">
      <formula>0</formula>
    </cfRule>
  </conditionalFormatting>
  <conditionalFormatting sqref="D89">
    <cfRule type="cellIs" dxfId="241" priority="247" operator="notEqual">
      <formula>0</formula>
    </cfRule>
  </conditionalFormatting>
  <conditionalFormatting sqref="D90">
    <cfRule type="cellIs" dxfId="240" priority="246" operator="equal">
      <formula>0</formula>
    </cfRule>
  </conditionalFormatting>
  <conditionalFormatting sqref="D90">
    <cfRule type="cellIs" dxfId="239" priority="245" operator="notEqual">
      <formula>0</formula>
    </cfRule>
  </conditionalFormatting>
  <conditionalFormatting sqref="E89">
    <cfRule type="cellIs" dxfId="238" priority="244" operator="equal">
      <formula>0</formula>
    </cfRule>
  </conditionalFormatting>
  <conditionalFormatting sqref="E89">
    <cfRule type="cellIs" dxfId="237" priority="243" operator="notEqual">
      <formula>0</formula>
    </cfRule>
  </conditionalFormatting>
  <conditionalFormatting sqref="E90">
    <cfRule type="cellIs" dxfId="236" priority="242" operator="equal">
      <formula>0</formula>
    </cfRule>
  </conditionalFormatting>
  <conditionalFormatting sqref="E90">
    <cfRule type="cellIs" dxfId="235" priority="241" operator="notEqual">
      <formula>0</formula>
    </cfRule>
  </conditionalFormatting>
  <conditionalFormatting sqref="D93">
    <cfRule type="cellIs" dxfId="234" priority="240" operator="equal">
      <formula>0</formula>
    </cfRule>
  </conditionalFormatting>
  <conditionalFormatting sqref="D93">
    <cfRule type="cellIs" dxfId="233" priority="239" operator="notEqual">
      <formula>0</formula>
    </cfRule>
  </conditionalFormatting>
  <conditionalFormatting sqref="D94">
    <cfRule type="cellIs" dxfId="232" priority="238" operator="equal">
      <formula>0</formula>
    </cfRule>
  </conditionalFormatting>
  <conditionalFormatting sqref="D94">
    <cfRule type="cellIs" dxfId="231" priority="237" operator="notEqual">
      <formula>0</formula>
    </cfRule>
  </conditionalFormatting>
  <conditionalFormatting sqref="E93">
    <cfRule type="cellIs" dxfId="230" priority="236" operator="equal">
      <formula>0</formula>
    </cfRule>
  </conditionalFormatting>
  <conditionalFormatting sqref="E93">
    <cfRule type="cellIs" dxfId="229" priority="235" operator="notEqual">
      <formula>0</formula>
    </cfRule>
  </conditionalFormatting>
  <conditionalFormatting sqref="E94">
    <cfRule type="cellIs" dxfId="228" priority="234" operator="equal">
      <formula>0</formula>
    </cfRule>
  </conditionalFormatting>
  <conditionalFormatting sqref="E94">
    <cfRule type="cellIs" dxfId="227" priority="233" operator="notEqual">
      <formula>0</formula>
    </cfRule>
  </conditionalFormatting>
  <conditionalFormatting sqref="D91">
    <cfRule type="cellIs" dxfId="226" priority="232" operator="equal">
      <formula>0</formula>
    </cfRule>
  </conditionalFormatting>
  <conditionalFormatting sqref="D91">
    <cfRule type="cellIs" dxfId="225" priority="231" operator="notEqual">
      <formula>0</formula>
    </cfRule>
  </conditionalFormatting>
  <conditionalFormatting sqref="D92">
    <cfRule type="cellIs" dxfId="224" priority="230" operator="equal">
      <formula>0</formula>
    </cfRule>
  </conditionalFormatting>
  <conditionalFormatting sqref="D92">
    <cfRule type="cellIs" dxfId="223" priority="229" operator="notEqual">
      <formula>0</formula>
    </cfRule>
  </conditionalFormatting>
  <conditionalFormatting sqref="E91">
    <cfRule type="cellIs" dxfId="222" priority="228" operator="equal">
      <formula>0</formula>
    </cfRule>
  </conditionalFormatting>
  <conditionalFormatting sqref="E91">
    <cfRule type="cellIs" dxfId="221" priority="227" operator="notEqual">
      <formula>0</formula>
    </cfRule>
  </conditionalFormatting>
  <conditionalFormatting sqref="E92">
    <cfRule type="cellIs" dxfId="220" priority="226" operator="equal">
      <formula>0</formula>
    </cfRule>
  </conditionalFormatting>
  <conditionalFormatting sqref="E92">
    <cfRule type="cellIs" dxfId="219" priority="225" operator="notEqual">
      <formula>0</formula>
    </cfRule>
  </conditionalFormatting>
  <conditionalFormatting sqref="D95">
    <cfRule type="cellIs" dxfId="218" priority="224" operator="equal">
      <formula>0</formula>
    </cfRule>
  </conditionalFormatting>
  <conditionalFormatting sqref="D95">
    <cfRule type="cellIs" dxfId="217" priority="223" operator="notEqual">
      <formula>0</formula>
    </cfRule>
  </conditionalFormatting>
  <conditionalFormatting sqref="D96">
    <cfRule type="cellIs" dxfId="216" priority="222" operator="equal">
      <formula>0</formula>
    </cfRule>
  </conditionalFormatting>
  <conditionalFormatting sqref="D96">
    <cfRule type="cellIs" dxfId="215" priority="221" operator="notEqual">
      <formula>0</formula>
    </cfRule>
  </conditionalFormatting>
  <conditionalFormatting sqref="E95">
    <cfRule type="cellIs" dxfId="214" priority="220" operator="equal">
      <formula>0</formula>
    </cfRule>
  </conditionalFormatting>
  <conditionalFormatting sqref="E95">
    <cfRule type="cellIs" dxfId="213" priority="219" operator="notEqual">
      <formula>0</formula>
    </cfRule>
  </conditionalFormatting>
  <conditionalFormatting sqref="E96">
    <cfRule type="cellIs" dxfId="212" priority="218" operator="equal">
      <formula>0</formula>
    </cfRule>
  </conditionalFormatting>
  <conditionalFormatting sqref="E96">
    <cfRule type="cellIs" dxfId="211" priority="217" operator="notEqual">
      <formula>0</formula>
    </cfRule>
  </conditionalFormatting>
  <conditionalFormatting sqref="D99">
    <cfRule type="cellIs" dxfId="210" priority="216" operator="equal">
      <formula>0</formula>
    </cfRule>
  </conditionalFormatting>
  <conditionalFormatting sqref="D99">
    <cfRule type="cellIs" dxfId="209" priority="215" operator="notEqual">
      <formula>0</formula>
    </cfRule>
  </conditionalFormatting>
  <conditionalFormatting sqref="D100">
    <cfRule type="cellIs" dxfId="208" priority="214" operator="equal">
      <formula>0</formula>
    </cfRule>
  </conditionalFormatting>
  <conditionalFormatting sqref="D100">
    <cfRule type="cellIs" dxfId="207" priority="213" operator="notEqual">
      <formula>0</formula>
    </cfRule>
  </conditionalFormatting>
  <conditionalFormatting sqref="E99">
    <cfRule type="cellIs" dxfId="206" priority="212" operator="equal">
      <formula>0</formula>
    </cfRule>
  </conditionalFormatting>
  <conditionalFormatting sqref="E99">
    <cfRule type="cellIs" dxfId="205" priority="211" operator="notEqual">
      <formula>0</formula>
    </cfRule>
  </conditionalFormatting>
  <conditionalFormatting sqref="E100">
    <cfRule type="cellIs" dxfId="204" priority="210" operator="equal">
      <formula>0</formula>
    </cfRule>
  </conditionalFormatting>
  <conditionalFormatting sqref="E100">
    <cfRule type="cellIs" dxfId="203" priority="209" operator="notEqual">
      <formula>0</formula>
    </cfRule>
  </conditionalFormatting>
  <conditionalFormatting sqref="D101">
    <cfRule type="cellIs" dxfId="202" priority="208" operator="equal">
      <formula>0</formula>
    </cfRule>
  </conditionalFormatting>
  <conditionalFormatting sqref="D101">
    <cfRule type="cellIs" dxfId="201" priority="207" operator="notEqual">
      <formula>0</formula>
    </cfRule>
  </conditionalFormatting>
  <conditionalFormatting sqref="D102">
    <cfRule type="cellIs" dxfId="200" priority="206" operator="equal">
      <formula>0</formula>
    </cfRule>
  </conditionalFormatting>
  <conditionalFormatting sqref="D102">
    <cfRule type="cellIs" dxfId="199" priority="205" operator="notEqual">
      <formula>0</formula>
    </cfRule>
  </conditionalFormatting>
  <conditionalFormatting sqref="E101">
    <cfRule type="cellIs" dxfId="198" priority="204" operator="equal">
      <formula>0</formula>
    </cfRule>
  </conditionalFormatting>
  <conditionalFormatting sqref="E101">
    <cfRule type="cellIs" dxfId="197" priority="203" operator="notEqual">
      <formula>0</formula>
    </cfRule>
  </conditionalFormatting>
  <conditionalFormatting sqref="E102">
    <cfRule type="cellIs" dxfId="196" priority="202" operator="equal">
      <formula>0</formula>
    </cfRule>
  </conditionalFormatting>
  <conditionalFormatting sqref="E102">
    <cfRule type="cellIs" dxfId="195" priority="201" operator="notEqual">
      <formula>0</formula>
    </cfRule>
  </conditionalFormatting>
  <conditionalFormatting sqref="D103">
    <cfRule type="cellIs" dxfId="194" priority="200" operator="equal">
      <formula>0</formula>
    </cfRule>
  </conditionalFormatting>
  <conditionalFormatting sqref="D103">
    <cfRule type="cellIs" dxfId="193" priority="199" operator="notEqual">
      <formula>0</formula>
    </cfRule>
  </conditionalFormatting>
  <conditionalFormatting sqref="D104">
    <cfRule type="cellIs" dxfId="192" priority="198" operator="equal">
      <formula>0</formula>
    </cfRule>
  </conditionalFormatting>
  <conditionalFormatting sqref="D104">
    <cfRule type="cellIs" dxfId="191" priority="197" operator="notEqual">
      <formula>0</formula>
    </cfRule>
  </conditionalFormatting>
  <conditionalFormatting sqref="E103">
    <cfRule type="cellIs" dxfId="190" priority="196" operator="equal">
      <formula>0</formula>
    </cfRule>
  </conditionalFormatting>
  <conditionalFormatting sqref="E103">
    <cfRule type="cellIs" dxfId="189" priority="195" operator="notEqual">
      <formula>0</formula>
    </cfRule>
  </conditionalFormatting>
  <conditionalFormatting sqref="E104">
    <cfRule type="cellIs" dxfId="188" priority="194" operator="equal">
      <formula>0</formula>
    </cfRule>
  </conditionalFormatting>
  <conditionalFormatting sqref="E104">
    <cfRule type="cellIs" dxfId="187" priority="193" operator="notEqual">
      <formula>0</formula>
    </cfRule>
  </conditionalFormatting>
  <conditionalFormatting sqref="D105">
    <cfRule type="cellIs" dxfId="186" priority="192" operator="equal">
      <formula>0</formula>
    </cfRule>
  </conditionalFormatting>
  <conditionalFormatting sqref="D105">
    <cfRule type="cellIs" dxfId="185" priority="191" operator="notEqual">
      <formula>0</formula>
    </cfRule>
  </conditionalFormatting>
  <conditionalFormatting sqref="D106">
    <cfRule type="cellIs" dxfId="184" priority="190" operator="equal">
      <formula>0</formula>
    </cfRule>
  </conditionalFormatting>
  <conditionalFormatting sqref="D106">
    <cfRule type="cellIs" dxfId="183" priority="189" operator="notEqual">
      <formula>0</formula>
    </cfRule>
  </conditionalFormatting>
  <conditionalFormatting sqref="E105">
    <cfRule type="cellIs" dxfId="182" priority="188" operator="equal">
      <formula>0</formula>
    </cfRule>
  </conditionalFormatting>
  <conditionalFormatting sqref="E105">
    <cfRule type="cellIs" dxfId="181" priority="187" operator="notEqual">
      <formula>0</formula>
    </cfRule>
  </conditionalFormatting>
  <conditionalFormatting sqref="E106">
    <cfRule type="cellIs" dxfId="180" priority="186" operator="equal">
      <formula>0</formula>
    </cfRule>
  </conditionalFormatting>
  <conditionalFormatting sqref="E106">
    <cfRule type="cellIs" dxfId="179" priority="185" operator="notEqual">
      <formula>0</formula>
    </cfRule>
  </conditionalFormatting>
  <conditionalFormatting sqref="D107">
    <cfRule type="cellIs" dxfId="178" priority="184" operator="equal">
      <formula>0</formula>
    </cfRule>
  </conditionalFormatting>
  <conditionalFormatting sqref="D107">
    <cfRule type="cellIs" dxfId="177" priority="183" operator="notEqual">
      <formula>0</formula>
    </cfRule>
  </conditionalFormatting>
  <conditionalFormatting sqref="D108">
    <cfRule type="cellIs" dxfId="176" priority="182" operator="equal">
      <formula>0</formula>
    </cfRule>
  </conditionalFormatting>
  <conditionalFormatting sqref="D108">
    <cfRule type="cellIs" dxfId="175" priority="181" operator="notEqual">
      <formula>0</formula>
    </cfRule>
  </conditionalFormatting>
  <conditionalFormatting sqref="E107">
    <cfRule type="cellIs" dxfId="174" priority="180" operator="equal">
      <formula>0</formula>
    </cfRule>
  </conditionalFormatting>
  <conditionalFormatting sqref="E107">
    <cfRule type="cellIs" dxfId="173" priority="179" operator="notEqual">
      <formula>0</formula>
    </cfRule>
  </conditionalFormatting>
  <conditionalFormatting sqref="E108">
    <cfRule type="cellIs" dxfId="172" priority="178" operator="equal">
      <formula>0</formula>
    </cfRule>
  </conditionalFormatting>
  <conditionalFormatting sqref="E108">
    <cfRule type="cellIs" dxfId="171" priority="177" operator="notEqual">
      <formula>0</formula>
    </cfRule>
  </conditionalFormatting>
  <conditionalFormatting sqref="D109">
    <cfRule type="cellIs" dxfId="170" priority="176" operator="equal">
      <formula>0</formula>
    </cfRule>
  </conditionalFormatting>
  <conditionalFormatting sqref="D109">
    <cfRule type="cellIs" dxfId="169" priority="175" operator="notEqual">
      <formula>0</formula>
    </cfRule>
  </conditionalFormatting>
  <conditionalFormatting sqref="D110">
    <cfRule type="cellIs" dxfId="168" priority="174" operator="equal">
      <formula>0</formula>
    </cfRule>
  </conditionalFormatting>
  <conditionalFormatting sqref="D110">
    <cfRule type="cellIs" dxfId="167" priority="173" operator="notEqual">
      <formula>0</formula>
    </cfRule>
  </conditionalFormatting>
  <conditionalFormatting sqref="E109">
    <cfRule type="cellIs" dxfId="166" priority="172" operator="equal">
      <formula>0</formula>
    </cfRule>
  </conditionalFormatting>
  <conditionalFormatting sqref="E109">
    <cfRule type="cellIs" dxfId="165" priority="171" operator="notEqual">
      <formula>0</formula>
    </cfRule>
  </conditionalFormatting>
  <conditionalFormatting sqref="E110">
    <cfRule type="cellIs" dxfId="164" priority="170" operator="equal">
      <formula>0</formula>
    </cfRule>
  </conditionalFormatting>
  <conditionalFormatting sqref="E110">
    <cfRule type="cellIs" dxfId="163" priority="169" operator="notEqual">
      <formula>0</formula>
    </cfRule>
  </conditionalFormatting>
  <conditionalFormatting sqref="D111">
    <cfRule type="cellIs" dxfId="162" priority="168" operator="equal">
      <formula>0</formula>
    </cfRule>
  </conditionalFormatting>
  <conditionalFormatting sqref="D111">
    <cfRule type="cellIs" dxfId="161" priority="167" operator="notEqual">
      <formula>0</formula>
    </cfRule>
  </conditionalFormatting>
  <conditionalFormatting sqref="D112">
    <cfRule type="cellIs" dxfId="160" priority="166" operator="equal">
      <formula>0</formula>
    </cfRule>
  </conditionalFormatting>
  <conditionalFormatting sqref="D112">
    <cfRule type="cellIs" dxfId="159" priority="165" operator="notEqual">
      <formula>0</formula>
    </cfRule>
  </conditionalFormatting>
  <conditionalFormatting sqref="E111">
    <cfRule type="cellIs" dxfId="158" priority="164" operator="equal">
      <formula>0</formula>
    </cfRule>
  </conditionalFormatting>
  <conditionalFormatting sqref="E111">
    <cfRule type="cellIs" dxfId="157" priority="163" operator="notEqual">
      <formula>0</formula>
    </cfRule>
  </conditionalFormatting>
  <conditionalFormatting sqref="E112">
    <cfRule type="cellIs" dxfId="156" priority="162" operator="equal">
      <formula>0</formula>
    </cfRule>
  </conditionalFormatting>
  <conditionalFormatting sqref="E112">
    <cfRule type="cellIs" dxfId="155" priority="161" operator="notEqual">
      <formula>0</formula>
    </cfRule>
  </conditionalFormatting>
  <conditionalFormatting sqref="D117">
    <cfRule type="cellIs" dxfId="154" priority="160" operator="equal">
      <formula>0</formula>
    </cfRule>
  </conditionalFormatting>
  <conditionalFormatting sqref="D117">
    <cfRule type="cellIs" dxfId="153" priority="159" operator="notEqual">
      <formula>0</formula>
    </cfRule>
  </conditionalFormatting>
  <conditionalFormatting sqref="D118">
    <cfRule type="cellIs" dxfId="152" priority="158" operator="equal">
      <formula>0</formula>
    </cfRule>
  </conditionalFormatting>
  <conditionalFormatting sqref="D118">
    <cfRule type="cellIs" dxfId="151" priority="157" operator="notEqual">
      <formula>0</formula>
    </cfRule>
  </conditionalFormatting>
  <conditionalFormatting sqref="E117">
    <cfRule type="cellIs" dxfId="150" priority="156" operator="equal">
      <formula>0</formula>
    </cfRule>
  </conditionalFormatting>
  <conditionalFormatting sqref="E117">
    <cfRule type="cellIs" dxfId="149" priority="155" operator="notEqual">
      <formula>0</formula>
    </cfRule>
  </conditionalFormatting>
  <conditionalFormatting sqref="E118">
    <cfRule type="cellIs" dxfId="148" priority="154" operator="equal">
      <formula>0</formula>
    </cfRule>
  </conditionalFormatting>
  <conditionalFormatting sqref="E118">
    <cfRule type="cellIs" dxfId="147" priority="153" operator="notEqual">
      <formula>0</formula>
    </cfRule>
  </conditionalFormatting>
  <conditionalFormatting sqref="D125">
    <cfRule type="cellIs" dxfId="146" priority="152" operator="equal">
      <formula>0</formula>
    </cfRule>
  </conditionalFormatting>
  <conditionalFormatting sqref="D125">
    <cfRule type="cellIs" dxfId="145" priority="151" operator="notEqual">
      <formula>0</formula>
    </cfRule>
  </conditionalFormatting>
  <conditionalFormatting sqref="D126">
    <cfRule type="cellIs" dxfId="144" priority="150" operator="equal">
      <formula>0</formula>
    </cfRule>
  </conditionalFormatting>
  <conditionalFormatting sqref="D126">
    <cfRule type="cellIs" dxfId="143" priority="149" operator="notEqual">
      <formula>0</formula>
    </cfRule>
  </conditionalFormatting>
  <conditionalFormatting sqref="E125">
    <cfRule type="cellIs" dxfId="142" priority="148" operator="equal">
      <formula>0</formula>
    </cfRule>
  </conditionalFormatting>
  <conditionalFormatting sqref="E125">
    <cfRule type="cellIs" dxfId="141" priority="147" operator="notEqual">
      <formula>0</formula>
    </cfRule>
  </conditionalFormatting>
  <conditionalFormatting sqref="E126">
    <cfRule type="cellIs" dxfId="140" priority="146" operator="equal">
      <formula>0</formula>
    </cfRule>
  </conditionalFormatting>
  <conditionalFormatting sqref="E126">
    <cfRule type="cellIs" dxfId="139" priority="145" operator="notEqual">
      <formula>0</formula>
    </cfRule>
  </conditionalFormatting>
  <conditionalFormatting sqref="D127">
    <cfRule type="cellIs" dxfId="138" priority="144" operator="equal">
      <formula>0</formula>
    </cfRule>
  </conditionalFormatting>
  <conditionalFormatting sqref="D127">
    <cfRule type="cellIs" dxfId="137" priority="143" operator="notEqual">
      <formula>0</formula>
    </cfRule>
  </conditionalFormatting>
  <conditionalFormatting sqref="D128">
    <cfRule type="cellIs" dxfId="136" priority="142" operator="equal">
      <formula>0</formula>
    </cfRule>
  </conditionalFormatting>
  <conditionalFormatting sqref="D128">
    <cfRule type="cellIs" dxfId="135" priority="141" operator="notEqual">
      <formula>0</formula>
    </cfRule>
  </conditionalFormatting>
  <conditionalFormatting sqref="E127">
    <cfRule type="cellIs" dxfId="134" priority="140" operator="equal">
      <formula>0</formula>
    </cfRule>
  </conditionalFormatting>
  <conditionalFormatting sqref="E127">
    <cfRule type="cellIs" dxfId="133" priority="139" operator="notEqual">
      <formula>0</formula>
    </cfRule>
  </conditionalFormatting>
  <conditionalFormatting sqref="E128">
    <cfRule type="cellIs" dxfId="132" priority="138" operator="equal">
      <formula>0</formula>
    </cfRule>
  </conditionalFormatting>
  <conditionalFormatting sqref="E128">
    <cfRule type="cellIs" dxfId="131" priority="137" operator="notEqual">
      <formula>0</formula>
    </cfRule>
  </conditionalFormatting>
  <conditionalFormatting sqref="D131">
    <cfRule type="cellIs" dxfId="130" priority="136" operator="equal">
      <formula>0</formula>
    </cfRule>
  </conditionalFormatting>
  <conditionalFormatting sqref="D131">
    <cfRule type="cellIs" dxfId="129" priority="135" operator="notEqual">
      <formula>0</formula>
    </cfRule>
  </conditionalFormatting>
  <conditionalFormatting sqref="D132">
    <cfRule type="cellIs" dxfId="128" priority="134" operator="equal">
      <formula>0</formula>
    </cfRule>
  </conditionalFormatting>
  <conditionalFormatting sqref="D132">
    <cfRule type="cellIs" dxfId="127" priority="133" operator="notEqual">
      <formula>0</formula>
    </cfRule>
  </conditionalFormatting>
  <conditionalFormatting sqref="E131">
    <cfRule type="cellIs" dxfId="126" priority="132" operator="equal">
      <formula>0</formula>
    </cfRule>
  </conditionalFormatting>
  <conditionalFormatting sqref="E131">
    <cfRule type="cellIs" dxfId="125" priority="131" operator="notEqual">
      <formula>0</formula>
    </cfRule>
  </conditionalFormatting>
  <conditionalFormatting sqref="E132">
    <cfRule type="cellIs" dxfId="124" priority="130" operator="equal">
      <formula>0</formula>
    </cfRule>
  </conditionalFormatting>
  <conditionalFormatting sqref="E132">
    <cfRule type="cellIs" dxfId="123" priority="129" operator="notEqual">
      <formula>0</formula>
    </cfRule>
  </conditionalFormatting>
  <conditionalFormatting sqref="D135">
    <cfRule type="cellIs" dxfId="122" priority="128" operator="equal">
      <formula>0</formula>
    </cfRule>
  </conditionalFormatting>
  <conditionalFormatting sqref="D135">
    <cfRule type="cellIs" dxfId="121" priority="127" operator="notEqual">
      <formula>0</formula>
    </cfRule>
  </conditionalFormatting>
  <conditionalFormatting sqref="D136">
    <cfRule type="cellIs" dxfId="120" priority="126" operator="equal">
      <formula>0</formula>
    </cfRule>
  </conditionalFormatting>
  <conditionalFormatting sqref="D136">
    <cfRule type="cellIs" dxfId="119" priority="125" operator="notEqual">
      <formula>0</formula>
    </cfRule>
  </conditionalFormatting>
  <conditionalFormatting sqref="E135">
    <cfRule type="cellIs" dxfId="118" priority="124" operator="equal">
      <formula>0</formula>
    </cfRule>
  </conditionalFormatting>
  <conditionalFormatting sqref="E135">
    <cfRule type="cellIs" dxfId="117" priority="123" operator="notEqual">
      <formula>0</formula>
    </cfRule>
  </conditionalFormatting>
  <conditionalFormatting sqref="E136">
    <cfRule type="cellIs" dxfId="116" priority="122" operator="equal">
      <formula>0</formula>
    </cfRule>
  </conditionalFormatting>
  <conditionalFormatting sqref="E136">
    <cfRule type="cellIs" dxfId="115" priority="121" operator="notEqual">
      <formula>0</formula>
    </cfRule>
  </conditionalFormatting>
  <conditionalFormatting sqref="D137">
    <cfRule type="cellIs" dxfId="114" priority="120" operator="equal">
      <formula>0</formula>
    </cfRule>
  </conditionalFormatting>
  <conditionalFormatting sqref="D137">
    <cfRule type="cellIs" dxfId="113" priority="119" operator="notEqual">
      <formula>0</formula>
    </cfRule>
  </conditionalFormatting>
  <conditionalFormatting sqref="D138">
    <cfRule type="cellIs" dxfId="112" priority="118" operator="equal">
      <formula>0</formula>
    </cfRule>
  </conditionalFormatting>
  <conditionalFormatting sqref="D138">
    <cfRule type="cellIs" dxfId="111" priority="117" operator="notEqual">
      <formula>0</formula>
    </cfRule>
  </conditionalFormatting>
  <conditionalFormatting sqref="E137">
    <cfRule type="cellIs" dxfId="110" priority="116" operator="equal">
      <formula>0</formula>
    </cfRule>
  </conditionalFormatting>
  <conditionalFormatting sqref="E137">
    <cfRule type="cellIs" dxfId="109" priority="115" operator="notEqual">
      <formula>0</formula>
    </cfRule>
  </conditionalFormatting>
  <conditionalFormatting sqref="E138">
    <cfRule type="cellIs" dxfId="108" priority="114" operator="equal">
      <formula>0</formula>
    </cfRule>
  </conditionalFormatting>
  <conditionalFormatting sqref="E138">
    <cfRule type="cellIs" dxfId="107" priority="113" operator="notEqual">
      <formula>0</formula>
    </cfRule>
  </conditionalFormatting>
  <conditionalFormatting sqref="D139">
    <cfRule type="cellIs" dxfId="106" priority="112" operator="equal">
      <formula>0</formula>
    </cfRule>
  </conditionalFormatting>
  <conditionalFormatting sqref="D139">
    <cfRule type="cellIs" dxfId="105" priority="111" operator="notEqual">
      <formula>0</formula>
    </cfRule>
  </conditionalFormatting>
  <conditionalFormatting sqref="D140">
    <cfRule type="cellIs" dxfId="104" priority="110" operator="equal">
      <formula>0</formula>
    </cfRule>
  </conditionalFormatting>
  <conditionalFormatting sqref="D140">
    <cfRule type="cellIs" dxfId="103" priority="109" operator="notEqual">
      <formula>0</formula>
    </cfRule>
  </conditionalFormatting>
  <conditionalFormatting sqref="E139">
    <cfRule type="cellIs" dxfId="102" priority="108" operator="equal">
      <formula>0</formula>
    </cfRule>
  </conditionalFormatting>
  <conditionalFormatting sqref="E139">
    <cfRule type="cellIs" dxfId="101" priority="107" operator="notEqual">
      <formula>0</formula>
    </cfRule>
  </conditionalFormatting>
  <conditionalFormatting sqref="E140">
    <cfRule type="cellIs" dxfId="100" priority="106" operator="equal">
      <formula>0</formula>
    </cfRule>
  </conditionalFormatting>
  <conditionalFormatting sqref="E140">
    <cfRule type="cellIs" dxfId="99" priority="105" operator="notEqual">
      <formula>0</formula>
    </cfRule>
  </conditionalFormatting>
  <conditionalFormatting sqref="D141">
    <cfRule type="cellIs" dxfId="98" priority="104" operator="equal">
      <formula>0</formula>
    </cfRule>
  </conditionalFormatting>
  <conditionalFormatting sqref="D141">
    <cfRule type="cellIs" dxfId="97" priority="103" operator="notEqual">
      <formula>0</formula>
    </cfRule>
  </conditionalFormatting>
  <conditionalFormatting sqref="D142">
    <cfRule type="cellIs" dxfId="96" priority="102" operator="equal">
      <formula>0</formula>
    </cfRule>
  </conditionalFormatting>
  <conditionalFormatting sqref="D142">
    <cfRule type="cellIs" dxfId="95" priority="101" operator="notEqual">
      <formula>0</formula>
    </cfRule>
  </conditionalFormatting>
  <conditionalFormatting sqref="E141">
    <cfRule type="cellIs" dxfId="94" priority="100" operator="equal">
      <formula>0</formula>
    </cfRule>
  </conditionalFormatting>
  <conditionalFormatting sqref="E141">
    <cfRule type="cellIs" dxfId="93" priority="99" operator="notEqual">
      <formula>0</formula>
    </cfRule>
  </conditionalFormatting>
  <conditionalFormatting sqref="E142">
    <cfRule type="cellIs" dxfId="92" priority="98" operator="equal">
      <formula>0</formula>
    </cfRule>
  </conditionalFormatting>
  <conditionalFormatting sqref="E142">
    <cfRule type="cellIs" dxfId="91" priority="97" operator="notEqual">
      <formula>0</formula>
    </cfRule>
  </conditionalFormatting>
  <conditionalFormatting sqref="D143">
    <cfRule type="cellIs" dxfId="90" priority="96" operator="equal">
      <formula>0</formula>
    </cfRule>
  </conditionalFormatting>
  <conditionalFormatting sqref="D143">
    <cfRule type="cellIs" dxfId="89" priority="95" operator="notEqual">
      <formula>0</formula>
    </cfRule>
  </conditionalFormatting>
  <conditionalFormatting sqref="D144">
    <cfRule type="cellIs" dxfId="88" priority="94" operator="equal">
      <formula>0</formula>
    </cfRule>
  </conditionalFormatting>
  <conditionalFormatting sqref="D144">
    <cfRule type="cellIs" dxfId="87" priority="93" operator="notEqual">
      <formula>0</formula>
    </cfRule>
  </conditionalFormatting>
  <conditionalFormatting sqref="E143">
    <cfRule type="cellIs" dxfId="86" priority="92" operator="equal">
      <formula>0</formula>
    </cfRule>
  </conditionalFormatting>
  <conditionalFormatting sqref="E143">
    <cfRule type="cellIs" dxfId="85" priority="91" operator="notEqual">
      <formula>0</formula>
    </cfRule>
  </conditionalFormatting>
  <conditionalFormatting sqref="E144">
    <cfRule type="cellIs" dxfId="84" priority="90" operator="equal">
      <formula>0</formula>
    </cfRule>
  </conditionalFormatting>
  <conditionalFormatting sqref="E144">
    <cfRule type="cellIs" dxfId="83" priority="89" operator="notEqual">
      <formula>0</formula>
    </cfRule>
  </conditionalFormatting>
  <conditionalFormatting sqref="D147">
    <cfRule type="cellIs" dxfId="82" priority="88" operator="equal">
      <formula>0</formula>
    </cfRule>
  </conditionalFormatting>
  <conditionalFormatting sqref="D147">
    <cfRule type="cellIs" dxfId="81" priority="87" operator="notEqual">
      <formula>0</formula>
    </cfRule>
  </conditionalFormatting>
  <conditionalFormatting sqref="D148">
    <cfRule type="cellIs" dxfId="80" priority="86" operator="equal">
      <formula>0</formula>
    </cfRule>
  </conditionalFormatting>
  <conditionalFormatting sqref="D148">
    <cfRule type="cellIs" dxfId="79" priority="85" operator="notEqual">
      <formula>0</formula>
    </cfRule>
  </conditionalFormatting>
  <conditionalFormatting sqref="E147">
    <cfRule type="cellIs" dxfId="78" priority="84" operator="equal">
      <formula>0</formula>
    </cfRule>
  </conditionalFormatting>
  <conditionalFormatting sqref="E147">
    <cfRule type="cellIs" dxfId="77" priority="83" operator="notEqual">
      <formula>0</formula>
    </cfRule>
  </conditionalFormatting>
  <conditionalFormatting sqref="E148">
    <cfRule type="cellIs" dxfId="76" priority="82" operator="equal">
      <formula>0</formula>
    </cfRule>
  </conditionalFormatting>
  <conditionalFormatting sqref="E148">
    <cfRule type="cellIs" dxfId="75" priority="81" operator="notEqual">
      <formula>0</formula>
    </cfRule>
  </conditionalFormatting>
  <conditionalFormatting sqref="D149">
    <cfRule type="cellIs" dxfId="74" priority="80" operator="equal">
      <formula>0</formula>
    </cfRule>
  </conditionalFormatting>
  <conditionalFormatting sqref="D149">
    <cfRule type="cellIs" dxfId="73" priority="79" operator="notEqual">
      <formula>0</formula>
    </cfRule>
  </conditionalFormatting>
  <conditionalFormatting sqref="D150">
    <cfRule type="cellIs" dxfId="72" priority="78" operator="equal">
      <formula>0</formula>
    </cfRule>
  </conditionalFormatting>
  <conditionalFormatting sqref="D150">
    <cfRule type="cellIs" dxfId="71" priority="77" operator="notEqual">
      <formula>0</formula>
    </cfRule>
  </conditionalFormatting>
  <conditionalFormatting sqref="E149">
    <cfRule type="cellIs" dxfId="70" priority="76" operator="equal">
      <formula>0</formula>
    </cfRule>
  </conditionalFormatting>
  <conditionalFormatting sqref="E149">
    <cfRule type="cellIs" dxfId="69" priority="75" operator="notEqual">
      <formula>0</formula>
    </cfRule>
  </conditionalFormatting>
  <conditionalFormatting sqref="E150">
    <cfRule type="cellIs" dxfId="68" priority="74" operator="equal">
      <formula>0</formula>
    </cfRule>
  </conditionalFormatting>
  <conditionalFormatting sqref="E150">
    <cfRule type="cellIs" dxfId="67" priority="73" operator="notEqual">
      <formula>0</formula>
    </cfRule>
  </conditionalFormatting>
  <conditionalFormatting sqref="D157">
    <cfRule type="cellIs" dxfId="66" priority="72" operator="equal">
      <formula>0</formula>
    </cfRule>
  </conditionalFormatting>
  <conditionalFormatting sqref="D157">
    <cfRule type="cellIs" dxfId="65" priority="71" operator="notEqual">
      <formula>0</formula>
    </cfRule>
  </conditionalFormatting>
  <conditionalFormatting sqref="D158">
    <cfRule type="cellIs" dxfId="64" priority="70" operator="equal">
      <formula>0</formula>
    </cfRule>
  </conditionalFormatting>
  <conditionalFormatting sqref="D158">
    <cfRule type="cellIs" dxfId="63" priority="69" operator="notEqual">
      <formula>0</formula>
    </cfRule>
  </conditionalFormatting>
  <conditionalFormatting sqref="E157">
    <cfRule type="cellIs" dxfId="62" priority="68" operator="equal">
      <formula>0</formula>
    </cfRule>
  </conditionalFormatting>
  <conditionalFormatting sqref="E157">
    <cfRule type="cellIs" dxfId="61" priority="67" operator="notEqual">
      <formula>0</formula>
    </cfRule>
  </conditionalFormatting>
  <conditionalFormatting sqref="E158">
    <cfRule type="cellIs" dxfId="60" priority="66" operator="equal">
      <formula>0</formula>
    </cfRule>
  </conditionalFormatting>
  <conditionalFormatting sqref="E158">
    <cfRule type="cellIs" dxfId="59" priority="65" operator="notEqual">
      <formula>0</formula>
    </cfRule>
  </conditionalFormatting>
  <conditionalFormatting sqref="D159">
    <cfRule type="cellIs" dxfId="58" priority="64" operator="equal">
      <formula>0</formula>
    </cfRule>
  </conditionalFormatting>
  <conditionalFormatting sqref="D159">
    <cfRule type="cellIs" dxfId="57" priority="63" operator="notEqual">
      <formula>0</formula>
    </cfRule>
  </conditionalFormatting>
  <conditionalFormatting sqref="D160">
    <cfRule type="cellIs" dxfId="56" priority="62" operator="equal">
      <formula>0</formula>
    </cfRule>
  </conditionalFormatting>
  <conditionalFormatting sqref="D160">
    <cfRule type="cellIs" dxfId="55" priority="61" operator="notEqual">
      <formula>0</formula>
    </cfRule>
  </conditionalFormatting>
  <conditionalFormatting sqref="E159">
    <cfRule type="cellIs" dxfId="54" priority="60" operator="equal">
      <formula>0</formula>
    </cfRule>
  </conditionalFormatting>
  <conditionalFormatting sqref="E159">
    <cfRule type="cellIs" dxfId="53" priority="59" operator="notEqual">
      <formula>0</formula>
    </cfRule>
  </conditionalFormatting>
  <conditionalFormatting sqref="E160">
    <cfRule type="cellIs" dxfId="52" priority="58" operator="equal">
      <formula>0</formula>
    </cfRule>
  </conditionalFormatting>
  <conditionalFormatting sqref="E160">
    <cfRule type="cellIs" dxfId="51" priority="57" operator="notEqual">
      <formula>0</formula>
    </cfRule>
  </conditionalFormatting>
  <conditionalFormatting sqref="D163">
    <cfRule type="cellIs" dxfId="50" priority="56" operator="equal">
      <formula>0</formula>
    </cfRule>
  </conditionalFormatting>
  <conditionalFormatting sqref="D163">
    <cfRule type="cellIs" dxfId="49" priority="55" operator="notEqual">
      <formula>0</formula>
    </cfRule>
  </conditionalFormatting>
  <conditionalFormatting sqref="D164">
    <cfRule type="cellIs" dxfId="48" priority="54" operator="equal">
      <formula>0</formula>
    </cfRule>
  </conditionalFormatting>
  <conditionalFormatting sqref="D164">
    <cfRule type="cellIs" dxfId="47" priority="53" operator="notEqual">
      <formula>0</formula>
    </cfRule>
  </conditionalFormatting>
  <conditionalFormatting sqref="E163">
    <cfRule type="cellIs" dxfId="46" priority="52" operator="equal">
      <formula>0</formula>
    </cfRule>
  </conditionalFormatting>
  <conditionalFormatting sqref="E163">
    <cfRule type="cellIs" dxfId="45" priority="51" operator="notEqual">
      <formula>0</formula>
    </cfRule>
  </conditionalFormatting>
  <conditionalFormatting sqref="E164">
    <cfRule type="cellIs" dxfId="44" priority="50" operator="equal">
      <formula>0</formula>
    </cfRule>
  </conditionalFormatting>
  <conditionalFormatting sqref="E164">
    <cfRule type="cellIs" dxfId="43" priority="49" operator="notEqual">
      <formula>0</formula>
    </cfRule>
  </conditionalFormatting>
  <conditionalFormatting sqref="D169">
    <cfRule type="cellIs" dxfId="42" priority="48" operator="equal">
      <formula>0</formula>
    </cfRule>
  </conditionalFormatting>
  <conditionalFormatting sqref="D169">
    <cfRule type="cellIs" dxfId="41" priority="47" operator="notEqual">
      <formula>0</formula>
    </cfRule>
  </conditionalFormatting>
  <conditionalFormatting sqref="D170">
    <cfRule type="cellIs" dxfId="40" priority="46" operator="equal">
      <formula>0</formula>
    </cfRule>
  </conditionalFormatting>
  <conditionalFormatting sqref="D170">
    <cfRule type="cellIs" dxfId="39" priority="45" operator="notEqual">
      <formula>0</formula>
    </cfRule>
  </conditionalFormatting>
  <conditionalFormatting sqref="E169">
    <cfRule type="cellIs" dxfId="38" priority="44" operator="equal">
      <formula>0</formula>
    </cfRule>
  </conditionalFormatting>
  <conditionalFormatting sqref="E169">
    <cfRule type="cellIs" dxfId="37" priority="43" operator="notEqual">
      <formula>0</formula>
    </cfRule>
  </conditionalFormatting>
  <conditionalFormatting sqref="E170">
    <cfRule type="cellIs" dxfId="36" priority="42" operator="equal">
      <formula>0</formula>
    </cfRule>
  </conditionalFormatting>
  <conditionalFormatting sqref="E170">
    <cfRule type="cellIs" dxfId="35" priority="41" operator="notEqual">
      <formula>0</formula>
    </cfRule>
  </conditionalFormatting>
  <conditionalFormatting sqref="D171">
    <cfRule type="cellIs" dxfId="34" priority="40" operator="equal">
      <formula>0</formula>
    </cfRule>
  </conditionalFormatting>
  <conditionalFormatting sqref="D171">
    <cfRule type="cellIs" dxfId="33" priority="39" operator="notEqual">
      <formula>0</formula>
    </cfRule>
  </conditionalFormatting>
  <conditionalFormatting sqref="D172">
    <cfRule type="cellIs" dxfId="32" priority="38" operator="equal">
      <formula>0</formula>
    </cfRule>
  </conditionalFormatting>
  <conditionalFormatting sqref="D172">
    <cfRule type="cellIs" dxfId="31" priority="37" operator="notEqual">
      <formula>0</formula>
    </cfRule>
  </conditionalFormatting>
  <conditionalFormatting sqref="E171">
    <cfRule type="cellIs" dxfId="30" priority="36" operator="equal">
      <formula>0</formula>
    </cfRule>
  </conditionalFormatting>
  <conditionalFormatting sqref="E171">
    <cfRule type="cellIs" dxfId="29" priority="35" operator="notEqual">
      <formula>0</formula>
    </cfRule>
  </conditionalFormatting>
  <conditionalFormatting sqref="E172">
    <cfRule type="cellIs" dxfId="28" priority="34" operator="equal">
      <formula>0</formula>
    </cfRule>
  </conditionalFormatting>
  <conditionalFormatting sqref="E172">
    <cfRule type="cellIs" dxfId="27" priority="33" operator="notEqual">
      <formula>0</formula>
    </cfRule>
  </conditionalFormatting>
  <conditionalFormatting sqref="E17">
    <cfRule type="cellIs" dxfId="26" priority="32" operator="equal">
      <formula>0</formula>
    </cfRule>
  </conditionalFormatting>
  <conditionalFormatting sqref="E18">
    <cfRule type="cellIs" dxfId="25" priority="31" operator="equal">
      <formula>0</formula>
    </cfRule>
  </conditionalFormatting>
  <conditionalFormatting sqref="E20">
    <cfRule type="cellIs" dxfId="24" priority="30" operator="equal">
      <formula>0</formula>
    </cfRule>
  </conditionalFormatting>
  <conditionalFormatting sqref="E38">
    <cfRule type="cellIs" dxfId="23" priority="29" operator="equal">
      <formula>0</formula>
    </cfRule>
  </conditionalFormatting>
  <conditionalFormatting sqref="E40">
    <cfRule type="cellIs" dxfId="22" priority="28" operator="equal">
      <formula>0</formula>
    </cfRule>
  </conditionalFormatting>
  <conditionalFormatting sqref="E44">
    <cfRule type="cellIs" dxfId="21" priority="27" operator="equal">
      <formula>0</formula>
    </cfRule>
  </conditionalFormatting>
  <conditionalFormatting sqref="E51:E52">
    <cfRule type="cellIs" dxfId="20" priority="26" operator="equal">
      <formula>0</formula>
    </cfRule>
  </conditionalFormatting>
  <conditionalFormatting sqref="E74">
    <cfRule type="cellIs" dxfId="19" priority="24" operator="equal">
      <formula>0</formula>
    </cfRule>
  </conditionalFormatting>
  <conditionalFormatting sqref="E82">
    <cfRule type="cellIs" dxfId="18" priority="23" operator="equal">
      <formula>0</formula>
    </cfRule>
  </conditionalFormatting>
  <conditionalFormatting sqref="E98">
    <cfRule type="cellIs" dxfId="17" priority="22" operator="equal">
      <formula>0</formula>
    </cfRule>
  </conditionalFormatting>
  <conditionalFormatting sqref="D113">
    <cfRule type="cellIs" dxfId="16" priority="21" operator="equal">
      <formula>0</formula>
    </cfRule>
  </conditionalFormatting>
  <conditionalFormatting sqref="D114">
    <cfRule type="cellIs" dxfId="15" priority="20" operator="equal">
      <formula>0</formula>
    </cfRule>
  </conditionalFormatting>
  <conditionalFormatting sqref="E113">
    <cfRule type="cellIs" dxfId="14" priority="19" operator="equal">
      <formula>0</formula>
    </cfRule>
  </conditionalFormatting>
  <conditionalFormatting sqref="E114">
    <cfRule type="cellIs" dxfId="13" priority="18" operator="equal">
      <formula>0</formula>
    </cfRule>
  </conditionalFormatting>
  <conditionalFormatting sqref="E116">
    <cfRule type="cellIs" dxfId="12" priority="16" operator="equal">
      <formula>0</formula>
    </cfRule>
  </conditionalFormatting>
  <conditionalFormatting sqref="E122">
    <cfRule type="cellIs" dxfId="11" priority="15" operator="equal">
      <formula>0</formula>
    </cfRule>
  </conditionalFormatting>
  <conditionalFormatting sqref="E130">
    <cfRule type="cellIs" dxfId="10" priority="14" operator="equal">
      <formula>0</formula>
    </cfRule>
  </conditionalFormatting>
  <conditionalFormatting sqref="E134">
    <cfRule type="cellIs" dxfId="9" priority="13" operator="equal">
      <formula>0</formula>
    </cfRule>
  </conditionalFormatting>
  <conditionalFormatting sqref="C162">
    <cfRule type="cellIs" dxfId="8" priority="10" operator="equal">
      <formula>0</formula>
    </cfRule>
  </conditionalFormatting>
  <conditionalFormatting sqref="D161">
    <cfRule type="cellIs" dxfId="7" priority="9" operator="equal">
      <formula>0</formula>
    </cfRule>
  </conditionalFormatting>
  <conditionalFormatting sqref="D162">
    <cfRule type="cellIs" dxfId="6" priority="8" operator="equal">
      <formula>0</formula>
    </cfRule>
  </conditionalFormatting>
  <conditionalFormatting sqref="E161">
    <cfRule type="cellIs" dxfId="5" priority="7" operator="equal">
      <formula>0</formula>
    </cfRule>
  </conditionalFormatting>
  <conditionalFormatting sqref="E162">
    <cfRule type="cellIs" dxfId="4" priority="5" operator="equal">
      <formula>0</formula>
    </cfRule>
  </conditionalFormatting>
  <conditionalFormatting sqref="E168">
    <cfRule type="cellIs" dxfId="3" priority="4" operator="equal">
      <formula>0</formula>
    </cfRule>
  </conditionalFormatting>
  <conditionalFormatting sqref="C114">
    <cfRule type="cellIs" dxfId="2" priority="3" operator="equal">
      <formula>0</formula>
    </cfRule>
  </conditionalFormatting>
  <conditionalFormatting sqref="E72">
    <cfRule type="cellIs" dxfId="1" priority="2" operator="equal">
      <formula>0</formula>
    </cfRule>
  </conditionalFormatting>
  <conditionalFormatting sqref="E154">
    <cfRule type="cellIs" dxfId="0" priority="1" operator="equal">
      <formula>0</formula>
    </cfRule>
  </conditionalFormatting>
  <pageMargins left="0.51181102362204722" right="0.51181102362204722" top="0.98425196850393704" bottom="0.98425196850393704" header="0.51181102362204722" footer="0.51181102362204722"/>
  <pageSetup paperSize="8" scale="94" fitToHeight="0" orientation="portrait" r:id="rId1"/>
  <headerFooter>
    <oddHeader>&amp;L &amp;C &amp;R</oddHeader>
    <oddFooter>&amp;L &amp;C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Instruções de Preenchimento</vt:lpstr>
      <vt:lpstr>Resumo do Orçamento</vt:lpstr>
      <vt:lpstr>Orçamento Sintético</vt:lpstr>
      <vt:lpstr>Orçamento Analítico</vt:lpstr>
      <vt:lpstr>Insumos e Serviços</vt:lpstr>
      <vt:lpstr>Composição de BDI</vt:lpstr>
      <vt:lpstr>Composição de Encargos Sociais</vt:lpstr>
      <vt:lpstr>Cronograma</vt:lpstr>
      <vt:lpstr>'Composição de BDI'!Area_de_impressao</vt:lpstr>
      <vt:lpstr>'Composição de Encargos Sociais'!Area_de_impressao</vt:lpstr>
      <vt:lpstr>'Orçamento Sintético'!Area_de_impressao</vt:lpstr>
      <vt:lpstr>'Composição de BDI'!Titulos_de_impressao</vt:lpstr>
      <vt:lpstr>Cronograma!Titulos_de_impressao</vt:lpstr>
      <vt:lpstr>'Insumos e Serviços'!Titulos_de_impressao</vt:lpstr>
      <vt:lpstr>'Orçamento Analítico'!Titulos_de_impressao</vt:lpstr>
      <vt:lpstr>'Orçamento Sintético'!Titulos_de_impressao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AnaCZ</cp:lastModifiedBy>
  <cp:revision>0</cp:revision>
  <cp:lastPrinted>2021-07-08T02:29:18Z</cp:lastPrinted>
  <dcterms:created xsi:type="dcterms:W3CDTF">2021-07-07T19:43:21Z</dcterms:created>
  <dcterms:modified xsi:type="dcterms:W3CDTF">2021-07-09T12:52:54Z</dcterms:modified>
</cp:coreProperties>
</file>